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ate1904="1"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Thiago Esteves\OneDrive\Lyseis GRUPO\PEXARIA MOISES\"/>
    </mc:Choice>
  </mc:AlternateContent>
  <xr:revisionPtr revIDLastSave="0" documentId="13_ncr:1_{5E9A022E-DC21-4AB1-B269-156FEDFBCB35}" xr6:coauthVersionLast="47" xr6:coauthVersionMax="48" xr10:uidLastSave="{00000000-0000-0000-0000-000000000000}"/>
  <bookViews>
    <workbookView xWindow="-108" yWindow="-108" windowWidth="23256" windowHeight="12576" activeTab="2" xr2:uid="{00000000-000D-0000-FFFF-FFFF00000000}"/>
  </bookViews>
  <sheets>
    <sheet name="LIVRO CAIXA DIARIO" sheetId="3" r:id="rId1"/>
    <sheet name="LISTA" sheetId="12" r:id="rId2"/>
    <sheet name="CADASTRO DE PRODUTO " sheetId="10" r:id="rId3"/>
    <sheet name="MENU" sheetId="11" r:id="rId4"/>
    <sheet name="SAIDA" sheetId="25" r:id="rId5"/>
    <sheet name="DIARISTA " sheetId="8" r:id="rId6"/>
    <sheet name="RECIBO" sheetId="15" r:id="rId7"/>
    <sheet name="LANÇAMENTO DO DIRISTA " sheetId="13" r:id="rId8"/>
    <sheet name="FUNCIONARIOS MENSAI" sheetId="1" r:id="rId9"/>
    <sheet name="FOLHA DE PONTO GLADIELE" sheetId="9" r:id="rId10"/>
    <sheet name="FOLHA DE PONTO THALIS" sheetId="16" state="hidden" r:id="rId11"/>
    <sheet name="FOLHA DE PONTO MATEUS" sheetId="17" state="hidden" r:id="rId12"/>
    <sheet name="JEOVANA FOLHA DE PONTO" sheetId="19" r:id="rId13"/>
    <sheet name="FOLHA DE PONTO SILVIO" sheetId="18" r:id="rId14"/>
    <sheet name="Planilha4" sheetId="21" r:id="rId15"/>
    <sheet name="FICHA PRODUTO" sheetId="20" r:id="rId16"/>
    <sheet name="ESTOQUE" sheetId="4" r:id="rId17"/>
    <sheet name="PLANILA DE LIVRO CAIXA MENSAL" sheetId="6" r:id="rId18"/>
    <sheet name="ENTRADA E SAIDA MES" sheetId="2" r:id="rId19"/>
    <sheet name="PLANILA DE LIVRO CAIXA ANUAL" sheetId="7" r:id="rId20"/>
    <sheet name="ANLIZE DE LUCRO" sheetId="24" r:id="rId21"/>
    <sheet name="Planilha2" sheetId="26" r:id="rId22"/>
  </sheets>
  <definedNames>
    <definedName name="_xlnm._FilterDatabase" localSheetId="2" hidden="1">'CADASTRO DE PRODUTO '!$A$12:$F$171</definedName>
    <definedName name="_xlnm._FilterDatabase" localSheetId="7" hidden="1">'LANÇAMENTO DO DIRISTA '!$A$2:$E$2</definedName>
    <definedName name="_xlnm._FilterDatabase" localSheetId="0" hidden="1">'LIVRO CAIXA DIARIO'!$A$7:$I$7</definedName>
    <definedName name="_xlnm._FilterDatabase" localSheetId="4" hidden="1">SAIDA!$A$2:$H$2</definedName>
    <definedName name="balcao">'CADASTRO DE PRODUTO '!$A$131:$F$134</definedName>
    <definedName name="bebidas">'CADASTRO DE PRODUTO '!$A$104:$F$130</definedName>
    <definedName name="DESCONTO">LISTA!$P$1:$Q$5</definedName>
    <definedName name="FICHAFELIPE">'FICHA PRODUTO'!$BI$1:$BR$53</definedName>
    <definedName name="FICHAGLAUDIELE">'FICHA PRODUTO'!$K$1:$T$53</definedName>
    <definedName name="FICHAJEOVANA">'FICHA PRODUTO'!$AE$1:$AM$53</definedName>
    <definedName name="FICHAMOISES">'FICHA PRODUTO'!$A$1:$J$53</definedName>
    <definedName name="FICHANARDO">'FICHA PRODUTO'!$AO$1:$AX$53</definedName>
    <definedName name="FICHASILVIO">'FICHA PRODUTO'!$BS$1:$CB$53</definedName>
    <definedName name="FICHATHIAGO">'FICHA PRODUTO'!$U$1:$AD$53</definedName>
    <definedName name="FICHAVALMIR">'FICHA PRODUTO'!$AY$1:$BH$53</definedName>
    <definedName name="FIXA01">'DIARISTA '!$AH$2:$AP$22</definedName>
    <definedName name="FIXA02">'DIARISTA '!$AQ$2:$AY$22</definedName>
    <definedName name="FIXA03">'DIARISTA '!$AZ$2:$BH$22</definedName>
    <definedName name="FIXADIA">'DIARISTA '!$AH$2:$AP$85</definedName>
    <definedName name="FOR.PAG">'LIVRO CAIXA DIARIO'!$AE$1:$AE$6</definedName>
    <definedName name="FORPAG">LISTA!$M$1:$M$8</definedName>
    <definedName name="h000">'FOLHA DE PONTO THALIS'!$D$27:$G$27</definedName>
    <definedName name="hoje">LISTA!$G$14</definedName>
    <definedName name="HORA8">LISTA!$G$11</definedName>
    <definedName name="HORARIOS">'FUNCIONARIOS MENSAI'!$AD$2:$AD$25</definedName>
    <definedName name="HORARIOSS">LISTA!$A$2:$A$206</definedName>
    <definedName name="IND">'CADASTRO DE PRODUTO '!$A$13:$A$171</definedName>
    <definedName name="INDD">'CADASTRO DE PRODUTO '!$A$12:$A$171</definedName>
    <definedName name="interno">'CADASTRO DE PRODUTO '!$A$139:$F$145</definedName>
    <definedName name="LCD">'LIVRO CAIXA DIARIO'!$A$8:$H$58</definedName>
    <definedName name="MENU">MENU!$D$2:$Q$25</definedName>
    <definedName name="mes">LISTA!$G$16</definedName>
    <definedName name="MESS">LISTA!$H$20:$H$31</definedName>
    <definedName name="MESSS">LISTA!$G$20:$G$31</definedName>
    <definedName name="NOMEDIRISTA">LISTA!$D$6:$D$9</definedName>
    <definedName name="OKOFF">LISTA!$G$2:$G$3</definedName>
    <definedName name="PAGO">LISTA!$G$6:$G$8</definedName>
    <definedName name="peixe">'CADASTRO DE PRODUTO '!$A$14:$F$46</definedName>
    <definedName name="prat">'CADASTRO DE PRODUTO '!$A$48:$F$103</definedName>
    <definedName name="produto01">'CADASTRO DE PRODUTO '!$B$13:$B$44</definedName>
    <definedName name="SILVIO">'FICHA PRODUTO'!$BS$1:$CB$53</definedName>
    <definedName name="SUB">LISTA!$K$2:$K$11</definedName>
    <definedName name="TIPOPAG">'LIVRO CAIXA DIARIO'!$AE$1:$AE$8</definedName>
    <definedName name="UNIDMED">'LIVRO CAIXA DIARIO'!$AF$1:$AF$11</definedName>
    <definedName name="VALORDIARISTA">LISTA!$D$2:$D$3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4" i="3" l="1"/>
  <c r="G172" i="3"/>
  <c r="F172" i="3" s="1"/>
  <c r="E172" i="3"/>
  <c r="D172" i="3"/>
  <c r="G171" i="3"/>
  <c r="F171" i="3" s="1"/>
  <c r="E171" i="3"/>
  <c r="D171" i="3"/>
  <c r="G170" i="3"/>
  <c r="F170" i="3" s="1"/>
  <c r="E170" i="3"/>
  <c r="G169" i="3"/>
  <c r="F169" i="3"/>
  <c r="E169" i="3"/>
  <c r="G168" i="3"/>
  <c r="F168" i="3" s="1"/>
  <c r="E168" i="3"/>
  <c r="D168" i="3"/>
  <c r="G167" i="3"/>
  <c r="F167" i="3" s="1"/>
  <c r="E167" i="3"/>
  <c r="D167" i="3"/>
  <c r="G166" i="3"/>
  <c r="F166" i="3" s="1"/>
  <c r="E166" i="3"/>
  <c r="D166" i="3"/>
  <c r="G165" i="3"/>
  <c r="F165" i="3" s="1"/>
  <c r="E165" i="3"/>
  <c r="D165" i="3"/>
  <c r="G164" i="3"/>
  <c r="F164" i="3" s="1"/>
  <c r="E164" i="3"/>
  <c r="D164" i="3"/>
  <c r="G163" i="3"/>
  <c r="F163" i="3" s="1"/>
  <c r="E163" i="3"/>
  <c r="D163" i="3"/>
  <c r="G162" i="3"/>
  <c r="F162" i="3" s="1"/>
  <c r="E162" i="3"/>
  <c r="D162" i="3"/>
  <c r="G161" i="3"/>
  <c r="F161" i="3" s="1"/>
  <c r="E161" i="3"/>
  <c r="D161" i="3"/>
  <c r="G160" i="3"/>
  <c r="F160" i="3" s="1"/>
  <c r="E160" i="3"/>
  <c r="D160" i="3"/>
  <c r="G159" i="3"/>
  <c r="F159" i="3" s="1"/>
  <c r="E159" i="3"/>
  <c r="D159" i="3"/>
  <c r="G158" i="3"/>
  <c r="F158" i="3" s="1"/>
  <c r="E158" i="3"/>
  <c r="D158" i="3"/>
  <c r="N157" i="3"/>
  <c r="M157" i="3"/>
  <c r="L157" i="3"/>
  <c r="K157" i="3"/>
  <c r="G157" i="3"/>
  <c r="F157" i="3" s="1"/>
  <c r="E157" i="3"/>
  <c r="D157" i="3"/>
  <c r="G156" i="3"/>
  <c r="F156" i="3" s="1"/>
  <c r="E156" i="3"/>
  <c r="D156" i="3"/>
  <c r="M155" i="3"/>
  <c r="L155" i="3"/>
  <c r="K155" i="3"/>
  <c r="J155" i="3"/>
  <c r="G155" i="3"/>
  <c r="F155" i="3"/>
  <c r="E155" i="3"/>
  <c r="D155" i="3"/>
  <c r="G154" i="3"/>
  <c r="E154" i="3"/>
  <c r="D154" i="3"/>
  <c r="D153" i="3"/>
  <c r="E153" i="3"/>
  <c r="G153" i="3"/>
  <c r="F153" i="3" s="1"/>
  <c r="D124" i="3"/>
  <c r="E124" i="3"/>
  <c r="G124" i="3"/>
  <c r="D125" i="3"/>
  <c r="E125" i="3"/>
  <c r="G125" i="3"/>
  <c r="F125" i="3" s="1"/>
  <c r="J125" i="3"/>
  <c r="J127" i="3" s="1"/>
  <c r="O127" i="3" s="1"/>
  <c r="K125" i="3"/>
  <c r="L125" i="3"/>
  <c r="M125" i="3"/>
  <c r="D126" i="3"/>
  <c r="E126" i="3"/>
  <c r="G126" i="3"/>
  <c r="F126" i="3" s="1"/>
  <c r="D127" i="3"/>
  <c r="E127" i="3"/>
  <c r="G127" i="3"/>
  <c r="F127" i="3" s="1"/>
  <c r="K127" i="3"/>
  <c r="L127" i="3"/>
  <c r="M127" i="3"/>
  <c r="N127" i="3"/>
  <c r="D128" i="3"/>
  <c r="E128" i="3"/>
  <c r="G128" i="3"/>
  <c r="F128" i="3" s="1"/>
  <c r="D129" i="3"/>
  <c r="E129" i="3"/>
  <c r="G129" i="3"/>
  <c r="F129" i="3" s="1"/>
  <c r="D130" i="3"/>
  <c r="E130" i="3"/>
  <c r="G130" i="3"/>
  <c r="F130" i="3" s="1"/>
  <c r="D131" i="3"/>
  <c r="E131" i="3"/>
  <c r="G131" i="3"/>
  <c r="F131" i="3" s="1"/>
  <c r="D132" i="3"/>
  <c r="E132" i="3"/>
  <c r="G132" i="3"/>
  <c r="F132" i="3" s="1"/>
  <c r="D133" i="3"/>
  <c r="E133" i="3"/>
  <c r="G133" i="3"/>
  <c r="F133" i="3" s="1"/>
  <c r="D134" i="3"/>
  <c r="E134" i="3"/>
  <c r="G134" i="3"/>
  <c r="F134" i="3" s="1"/>
  <c r="D135" i="3"/>
  <c r="E135" i="3"/>
  <c r="G135" i="3"/>
  <c r="F135" i="3" s="1"/>
  <c r="D136" i="3"/>
  <c r="E136" i="3"/>
  <c r="G136" i="3"/>
  <c r="F136" i="3" s="1"/>
  <c r="D137" i="3"/>
  <c r="E137" i="3"/>
  <c r="G137" i="3"/>
  <c r="F137" i="3" s="1"/>
  <c r="D138" i="3"/>
  <c r="E138" i="3"/>
  <c r="G138" i="3"/>
  <c r="F138" i="3" s="1"/>
  <c r="E139" i="3"/>
  <c r="G139" i="3"/>
  <c r="F139" i="3" s="1"/>
  <c r="E140" i="3"/>
  <c r="G140" i="3"/>
  <c r="F140" i="3" s="1"/>
  <c r="D141" i="3"/>
  <c r="E141" i="3"/>
  <c r="G141" i="3"/>
  <c r="F141" i="3" s="1"/>
  <c r="D142" i="3"/>
  <c r="E142" i="3"/>
  <c r="G142" i="3"/>
  <c r="F142" i="3" s="1"/>
  <c r="N155" i="3" l="1"/>
  <c r="J157" i="3"/>
  <c r="N125" i="3"/>
  <c r="J60" i="3" l="1"/>
  <c r="J112" i="3"/>
  <c r="N114" i="3"/>
  <c r="M114" i="3"/>
  <c r="L114" i="3"/>
  <c r="K114" i="3"/>
  <c r="M112" i="3"/>
  <c r="L112" i="3"/>
  <c r="K112" i="3"/>
  <c r="N98" i="3"/>
  <c r="M98" i="3"/>
  <c r="L98" i="3"/>
  <c r="K98" i="3"/>
  <c r="M96" i="3"/>
  <c r="L96" i="3"/>
  <c r="K96" i="3"/>
  <c r="J96" i="3"/>
  <c r="N62" i="3"/>
  <c r="M62" i="3"/>
  <c r="L62" i="3"/>
  <c r="K62" i="3"/>
  <c r="M60" i="3"/>
  <c r="L60" i="3"/>
  <c r="K60" i="3"/>
  <c r="Q5" i="12"/>
  <c r="Q6" i="12"/>
  <c r="Q7" i="12"/>
  <c r="Q4" i="12"/>
  <c r="P7" i="12"/>
  <c r="P6" i="12"/>
  <c r="P5" i="12"/>
  <c r="P4" i="12"/>
  <c r="P3" i="12"/>
  <c r="AI4" i="3"/>
  <c r="AI5" i="3"/>
  <c r="AI6" i="3"/>
  <c r="AI7" i="3"/>
  <c r="AI3" i="3"/>
  <c r="AJ5" i="3"/>
  <c r="AJ6" i="3"/>
  <c r="AJ7" i="3"/>
  <c r="AJ4" i="3"/>
  <c r="AP6" i="20"/>
  <c r="AP7" i="20"/>
  <c r="AP8" i="20"/>
  <c r="AP9" i="20"/>
  <c r="AP5" i="20"/>
  <c r="F13" i="8"/>
  <c r="G123" i="3"/>
  <c r="F123" i="3" s="1"/>
  <c r="E123" i="3"/>
  <c r="D123" i="3"/>
  <c r="G122" i="3"/>
  <c r="F122" i="3" s="1"/>
  <c r="E122" i="3"/>
  <c r="D122" i="3"/>
  <c r="G121" i="3"/>
  <c r="F121" i="3" s="1"/>
  <c r="E121" i="3"/>
  <c r="D121" i="3"/>
  <c r="G120" i="3"/>
  <c r="F120" i="3" s="1"/>
  <c r="E120" i="3"/>
  <c r="D120" i="3"/>
  <c r="G119" i="3"/>
  <c r="F119" i="3" s="1"/>
  <c r="E119" i="3"/>
  <c r="D119" i="3"/>
  <c r="G118" i="3"/>
  <c r="F118" i="3" s="1"/>
  <c r="E118" i="3"/>
  <c r="D118" i="3"/>
  <c r="G117" i="3"/>
  <c r="F117" i="3" s="1"/>
  <c r="E117" i="3"/>
  <c r="D117" i="3"/>
  <c r="G116" i="3"/>
  <c r="F116" i="3" s="1"/>
  <c r="E116" i="3"/>
  <c r="D116" i="3"/>
  <c r="G115" i="3"/>
  <c r="F115" i="3" s="1"/>
  <c r="E115" i="3"/>
  <c r="D115" i="3"/>
  <c r="G114" i="3"/>
  <c r="F114" i="3" s="1"/>
  <c r="E114" i="3"/>
  <c r="D114" i="3"/>
  <c r="G113" i="3"/>
  <c r="F113" i="3" s="1"/>
  <c r="E113" i="3"/>
  <c r="D113" i="3"/>
  <c r="G112" i="3"/>
  <c r="F112" i="3" s="1"/>
  <c r="E112" i="3"/>
  <c r="D112" i="3"/>
  <c r="G111" i="3"/>
  <c r="F111" i="3" s="1"/>
  <c r="E111" i="3"/>
  <c r="D111" i="3"/>
  <c r="D94" i="3"/>
  <c r="E94" i="3"/>
  <c r="G94" i="3"/>
  <c r="F94" i="3" s="1"/>
  <c r="J16" i="1"/>
  <c r="J17" i="1"/>
  <c r="I12" i="1"/>
  <c r="I13" i="1"/>
  <c r="I14" i="1"/>
  <c r="I15" i="1"/>
  <c r="I16" i="1"/>
  <c r="I17" i="1"/>
  <c r="I11" i="1"/>
  <c r="G12" i="1"/>
  <c r="G13" i="1"/>
  <c r="G14" i="1"/>
  <c r="G15" i="1"/>
  <c r="G16" i="1"/>
  <c r="G17" i="1"/>
  <c r="G11" i="1"/>
  <c r="F161" i="10"/>
  <c r="F144" i="10"/>
  <c r="X5" i="20"/>
  <c r="D54" i="3"/>
  <c r="E54" i="3"/>
  <c r="G54" i="3"/>
  <c r="F54" i="3" s="1"/>
  <c r="D55" i="3"/>
  <c r="E55" i="3"/>
  <c r="G55" i="3"/>
  <c r="F55" i="3" s="1"/>
  <c r="D56" i="3"/>
  <c r="E56" i="3"/>
  <c r="G56" i="3"/>
  <c r="F56" i="3" s="1"/>
  <c r="E57" i="3"/>
  <c r="G57" i="3"/>
  <c r="F57" i="3" s="1"/>
  <c r="F15" i="3"/>
  <c r="G16" i="3"/>
  <c r="F16" i="3" s="1"/>
  <c r="G17" i="3"/>
  <c r="F17" i="3" s="1"/>
  <c r="G18" i="3"/>
  <c r="F18" i="3" s="1"/>
  <c r="G19" i="3"/>
  <c r="F19" i="3" s="1"/>
  <c r="G20" i="3"/>
  <c r="F20" i="3" s="1"/>
  <c r="G21" i="3"/>
  <c r="F21" i="3" s="1"/>
  <c r="G22" i="3"/>
  <c r="F22" i="3" s="1"/>
  <c r="G23" i="3"/>
  <c r="F23" i="3" s="1"/>
  <c r="G24" i="3"/>
  <c r="F24" i="3" s="1"/>
  <c r="G25" i="3"/>
  <c r="F25" i="3" s="1"/>
  <c r="G26" i="3"/>
  <c r="F26" i="3" s="1"/>
  <c r="G27" i="3"/>
  <c r="F27" i="3" s="1"/>
  <c r="G28" i="3"/>
  <c r="F28" i="3" s="1"/>
  <c r="G29" i="3"/>
  <c r="F29" i="3" s="1"/>
  <c r="G30" i="3"/>
  <c r="F30" i="3" s="1"/>
  <c r="G31" i="3"/>
  <c r="F31" i="3" s="1"/>
  <c r="G32" i="3"/>
  <c r="F32" i="3" s="1"/>
  <c r="G33" i="3"/>
  <c r="F33" i="3" s="1"/>
  <c r="G34" i="3"/>
  <c r="G36" i="3"/>
  <c r="G37" i="3"/>
  <c r="G38" i="3"/>
  <c r="G39" i="3"/>
  <c r="G40" i="3"/>
  <c r="G41" i="3"/>
  <c r="G42" i="3"/>
  <c r="G43" i="3"/>
  <c r="G44" i="3"/>
  <c r="G46" i="3"/>
  <c r="G47" i="3"/>
  <c r="G48" i="3"/>
  <c r="G49" i="3"/>
  <c r="G50" i="3"/>
  <c r="G51" i="3"/>
  <c r="G52" i="3"/>
  <c r="G53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2" i="3"/>
  <c r="F11" i="24"/>
  <c r="G14" i="24" s="1"/>
  <c r="G13" i="24"/>
  <c r="K9" i="24"/>
  <c r="F9" i="24"/>
  <c r="F10" i="24" s="1"/>
  <c r="D12" i="24"/>
  <c r="E12" i="24"/>
  <c r="F158" i="10"/>
  <c r="F157" i="10"/>
  <c r="F156" i="10"/>
  <c r="F155" i="10"/>
  <c r="F153" i="10"/>
  <c r="F154" i="10"/>
  <c r="H158" i="24"/>
  <c r="I158" i="24" s="1"/>
  <c r="E158" i="24"/>
  <c r="D158" i="24"/>
  <c r="H157" i="24"/>
  <c r="I157" i="24" s="1"/>
  <c r="E157" i="24"/>
  <c r="D157" i="24"/>
  <c r="H156" i="24"/>
  <c r="I156" i="24" s="1"/>
  <c r="E156" i="24"/>
  <c r="D156" i="24"/>
  <c r="H155" i="24"/>
  <c r="I155" i="24" s="1"/>
  <c r="E155" i="24"/>
  <c r="D155" i="24"/>
  <c r="H154" i="24"/>
  <c r="I154" i="24" s="1"/>
  <c r="E154" i="24"/>
  <c r="D154" i="24"/>
  <c r="H153" i="24"/>
  <c r="I153" i="24" s="1"/>
  <c r="E153" i="24"/>
  <c r="D153" i="24"/>
  <c r="H152" i="24"/>
  <c r="I152" i="24" s="1"/>
  <c r="E152" i="24"/>
  <c r="D152" i="24"/>
  <c r="H151" i="24"/>
  <c r="I151" i="24" s="1"/>
  <c r="E151" i="24"/>
  <c r="D151" i="24"/>
  <c r="H150" i="24"/>
  <c r="I150" i="24" s="1"/>
  <c r="E150" i="24"/>
  <c r="D150" i="24"/>
  <c r="H149" i="24"/>
  <c r="I149" i="24" s="1"/>
  <c r="E149" i="24"/>
  <c r="D149" i="24"/>
  <c r="H148" i="24"/>
  <c r="I148" i="24" s="1"/>
  <c r="E148" i="24"/>
  <c r="D148" i="24"/>
  <c r="H147" i="24"/>
  <c r="I147" i="24" s="1"/>
  <c r="E147" i="24"/>
  <c r="D147" i="24"/>
  <c r="H146" i="24"/>
  <c r="I146" i="24" s="1"/>
  <c r="E146" i="24"/>
  <c r="D146" i="24"/>
  <c r="H145" i="24"/>
  <c r="I145" i="24" s="1"/>
  <c r="E145" i="24"/>
  <c r="D145" i="24"/>
  <c r="H144" i="24"/>
  <c r="I144" i="24" s="1"/>
  <c r="E144" i="24"/>
  <c r="D144" i="24"/>
  <c r="H143" i="24"/>
  <c r="I143" i="24" s="1"/>
  <c r="E143" i="24"/>
  <c r="D143" i="24"/>
  <c r="H142" i="24"/>
  <c r="I142" i="24" s="1"/>
  <c r="E142" i="24"/>
  <c r="D142" i="24"/>
  <c r="H141" i="24"/>
  <c r="I141" i="24" s="1"/>
  <c r="E141" i="24"/>
  <c r="D141" i="24"/>
  <c r="H140" i="24"/>
  <c r="I140" i="24" s="1"/>
  <c r="E140" i="24"/>
  <c r="D140" i="24"/>
  <c r="H139" i="24"/>
  <c r="I139" i="24" s="1"/>
  <c r="E139" i="24"/>
  <c r="D139" i="24"/>
  <c r="H138" i="24"/>
  <c r="I138" i="24" s="1"/>
  <c r="E138" i="24"/>
  <c r="D138" i="24"/>
  <c r="H137" i="24"/>
  <c r="I137" i="24" s="1"/>
  <c r="E137" i="24"/>
  <c r="D137" i="24"/>
  <c r="H136" i="24"/>
  <c r="I136" i="24" s="1"/>
  <c r="E136" i="24"/>
  <c r="D136" i="24"/>
  <c r="H135" i="24"/>
  <c r="I135" i="24" s="1"/>
  <c r="E135" i="24"/>
  <c r="D135" i="24"/>
  <c r="H134" i="24"/>
  <c r="I134" i="24" s="1"/>
  <c r="E134" i="24"/>
  <c r="D134" i="24"/>
  <c r="H133" i="24"/>
  <c r="I133" i="24" s="1"/>
  <c r="E133" i="24"/>
  <c r="D133" i="24"/>
  <c r="H132" i="24"/>
  <c r="I132" i="24" s="1"/>
  <c r="E132" i="24"/>
  <c r="D132" i="24"/>
  <c r="H131" i="24"/>
  <c r="I131" i="24" s="1"/>
  <c r="E131" i="24"/>
  <c r="D131" i="24"/>
  <c r="H130" i="24"/>
  <c r="I130" i="24" s="1"/>
  <c r="E130" i="24"/>
  <c r="D130" i="24"/>
  <c r="H129" i="24"/>
  <c r="I129" i="24" s="1"/>
  <c r="E129" i="24"/>
  <c r="D129" i="24"/>
  <c r="H128" i="24"/>
  <c r="I128" i="24" s="1"/>
  <c r="E128" i="24"/>
  <c r="D128" i="24"/>
  <c r="H127" i="24"/>
  <c r="I127" i="24" s="1"/>
  <c r="E127" i="24"/>
  <c r="D127" i="24"/>
  <c r="H126" i="24"/>
  <c r="I126" i="24" s="1"/>
  <c r="E126" i="24"/>
  <c r="D126" i="24"/>
  <c r="H125" i="24"/>
  <c r="I125" i="24" s="1"/>
  <c r="E125" i="24"/>
  <c r="D125" i="24"/>
  <c r="H124" i="24"/>
  <c r="I124" i="24" s="1"/>
  <c r="E124" i="24"/>
  <c r="D124" i="24"/>
  <c r="H123" i="24"/>
  <c r="I123" i="24" s="1"/>
  <c r="E123" i="24"/>
  <c r="D123" i="24"/>
  <c r="H122" i="24"/>
  <c r="I122" i="24" s="1"/>
  <c r="E122" i="24"/>
  <c r="D122" i="24"/>
  <c r="H121" i="24"/>
  <c r="I121" i="24" s="1"/>
  <c r="E121" i="24"/>
  <c r="D121" i="24"/>
  <c r="H120" i="24"/>
  <c r="I120" i="24" s="1"/>
  <c r="E120" i="24"/>
  <c r="D120" i="24"/>
  <c r="H119" i="24"/>
  <c r="I119" i="24" s="1"/>
  <c r="E119" i="24"/>
  <c r="D119" i="24"/>
  <c r="H118" i="24"/>
  <c r="I118" i="24" s="1"/>
  <c r="E118" i="24"/>
  <c r="D118" i="24"/>
  <c r="H117" i="24"/>
  <c r="I117" i="24" s="1"/>
  <c r="E117" i="24"/>
  <c r="D117" i="24"/>
  <c r="H116" i="24"/>
  <c r="I116" i="24" s="1"/>
  <c r="E116" i="24"/>
  <c r="D116" i="24"/>
  <c r="H115" i="24"/>
  <c r="I115" i="24" s="1"/>
  <c r="E115" i="24"/>
  <c r="D115" i="24"/>
  <c r="H114" i="24"/>
  <c r="I114" i="24" s="1"/>
  <c r="E114" i="24"/>
  <c r="D114" i="24"/>
  <c r="H113" i="24"/>
  <c r="I113" i="24" s="1"/>
  <c r="E113" i="24"/>
  <c r="D113" i="24"/>
  <c r="H112" i="24"/>
  <c r="I112" i="24" s="1"/>
  <c r="E112" i="24"/>
  <c r="D112" i="24"/>
  <c r="H111" i="24"/>
  <c r="I111" i="24" s="1"/>
  <c r="E111" i="24"/>
  <c r="D111" i="24"/>
  <c r="H110" i="24"/>
  <c r="I110" i="24" s="1"/>
  <c r="E110" i="24"/>
  <c r="D110" i="24"/>
  <c r="H109" i="24"/>
  <c r="I109" i="24" s="1"/>
  <c r="E109" i="24"/>
  <c r="D109" i="24"/>
  <c r="H108" i="24"/>
  <c r="I108" i="24" s="1"/>
  <c r="E108" i="24"/>
  <c r="D108" i="24"/>
  <c r="H107" i="24"/>
  <c r="I107" i="24" s="1"/>
  <c r="E107" i="24"/>
  <c r="D107" i="24"/>
  <c r="H106" i="24"/>
  <c r="I106" i="24" s="1"/>
  <c r="E106" i="24"/>
  <c r="D106" i="24"/>
  <c r="H105" i="24"/>
  <c r="I105" i="24" s="1"/>
  <c r="E105" i="24"/>
  <c r="D105" i="24"/>
  <c r="H104" i="24"/>
  <c r="I104" i="24" s="1"/>
  <c r="E104" i="24"/>
  <c r="D104" i="24"/>
  <c r="H103" i="24"/>
  <c r="I103" i="24" s="1"/>
  <c r="E103" i="24"/>
  <c r="D103" i="24"/>
  <c r="H102" i="24"/>
  <c r="I102" i="24" s="1"/>
  <c r="E102" i="24"/>
  <c r="D102" i="24"/>
  <c r="H101" i="24"/>
  <c r="I101" i="24" s="1"/>
  <c r="E101" i="24"/>
  <c r="D101" i="24"/>
  <c r="H100" i="24"/>
  <c r="I100" i="24" s="1"/>
  <c r="E100" i="24"/>
  <c r="D100" i="24"/>
  <c r="H99" i="24"/>
  <c r="I99" i="24" s="1"/>
  <c r="E99" i="24"/>
  <c r="D99" i="24"/>
  <c r="H98" i="24"/>
  <c r="I98" i="24" s="1"/>
  <c r="E98" i="24"/>
  <c r="D98" i="24"/>
  <c r="H97" i="24"/>
  <c r="I97" i="24" s="1"/>
  <c r="E97" i="24"/>
  <c r="D97" i="24"/>
  <c r="H96" i="24"/>
  <c r="I96" i="24" s="1"/>
  <c r="E96" i="24"/>
  <c r="D96" i="24"/>
  <c r="H95" i="24"/>
  <c r="I95" i="24" s="1"/>
  <c r="E95" i="24"/>
  <c r="D95" i="24"/>
  <c r="H94" i="24"/>
  <c r="I94" i="24" s="1"/>
  <c r="E94" i="24"/>
  <c r="D94" i="24"/>
  <c r="H93" i="24"/>
  <c r="I93" i="24" s="1"/>
  <c r="E93" i="24"/>
  <c r="D93" i="24"/>
  <c r="H92" i="24"/>
  <c r="I92" i="24" s="1"/>
  <c r="E92" i="24"/>
  <c r="D92" i="24"/>
  <c r="H91" i="24"/>
  <c r="I91" i="24" s="1"/>
  <c r="E91" i="24"/>
  <c r="D91" i="24"/>
  <c r="H90" i="24"/>
  <c r="I90" i="24" s="1"/>
  <c r="E90" i="24"/>
  <c r="D90" i="24"/>
  <c r="H89" i="24"/>
  <c r="I89" i="24" s="1"/>
  <c r="E89" i="24"/>
  <c r="D89" i="24"/>
  <c r="H88" i="24"/>
  <c r="I88" i="24" s="1"/>
  <c r="E88" i="24"/>
  <c r="D88" i="24"/>
  <c r="H87" i="24"/>
  <c r="I87" i="24" s="1"/>
  <c r="E87" i="24"/>
  <c r="D87" i="24"/>
  <c r="H86" i="24"/>
  <c r="I86" i="24" s="1"/>
  <c r="E86" i="24"/>
  <c r="D86" i="24"/>
  <c r="H85" i="24"/>
  <c r="I85" i="24" s="1"/>
  <c r="E85" i="24"/>
  <c r="D85" i="24"/>
  <c r="H84" i="24"/>
  <c r="I84" i="24" s="1"/>
  <c r="E84" i="24"/>
  <c r="D84" i="24"/>
  <c r="H83" i="24"/>
  <c r="I83" i="24" s="1"/>
  <c r="E83" i="24"/>
  <c r="D83" i="24"/>
  <c r="H82" i="24"/>
  <c r="I82" i="24" s="1"/>
  <c r="E82" i="24"/>
  <c r="D82" i="24"/>
  <c r="H81" i="24"/>
  <c r="I81" i="24" s="1"/>
  <c r="E81" i="24"/>
  <c r="D81" i="24"/>
  <c r="H80" i="24"/>
  <c r="I80" i="24" s="1"/>
  <c r="E80" i="24"/>
  <c r="D80" i="24"/>
  <c r="H79" i="24"/>
  <c r="I79" i="24" s="1"/>
  <c r="E79" i="24"/>
  <c r="D79" i="24"/>
  <c r="H78" i="24"/>
  <c r="I78" i="24" s="1"/>
  <c r="E78" i="24"/>
  <c r="D78" i="24"/>
  <c r="H77" i="24"/>
  <c r="I77" i="24" s="1"/>
  <c r="E77" i="24"/>
  <c r="D77" i="24"/>
  <c r="H76" i="24"/>
  <c r="I76" i="24" s="1"/>
  <c r="E76" i="24"/>
  <c r="D76" i="24"/>
  <c r="H75" i="24"/>
  <c r="I75" i="24" s="1"/>
  <c r="E75" i="24"/>
  <c r="D75" i="24"/>
  <c r="H74" i="24"/>
  <c r="I74" i="24" s="1"/>
  <c r="E74" i="24"/>
  <c r="D74" i="24"/>
  <c r="H73" i="24"/>
  <c r="I73" i="24" s="1"/>
  <c r="E73" i="24"/>
  <c r="D73" i="24"/>
  <c r="H72" i="24"/>
  <c r="I72" i="24" s="1"/>
  <c r="E72" i="24"/>
  <c r="D72" i="24"/>
  <c r="H71" i="24"/>
  <c r="I71" i="24" s="1"/>
  <c r="E71" i="24"/>
  <c r="D71" i="24"/>
  <c r="H70" i="24"/>
  <c r="I70" i="24" s="1"/>
  <c r="E70" i="24"/>
  <c r="D70" i="24"/>
  <c r="H69" i="24"/>
  <c r="I69" i="24" s="1"/>
  <c r="E69" i="24"/>
  <c r="D69" i="24"/>
  <c r="H68" i="24"/>
  <c r="I68" i="24" s="1"/>
  <c r="E68" i="24"/>
  <c r="D68" i="24"/>
  <c r="H67" i="24"/>
  <c r="I67" i="24" s="1"/>
  <c r="E67" i="24"/>
  <c r="D67" i="24"/>
  <c r="H66" i="24"/>
  <c r="I66" i="24" s="1"/>
  <c r="E66" i="24"/>
  <c r="D66" i="24"/>
  <c r="H65" i="24"/>
  <c r="I65" i="24" s="1"/>
  <c r="E65" i="24"/>
  <c r="D65" i="24"/>
  <c r="H64" i="24"/>
  <c r="I64" i="24" s="1"/>
  <c r="E64" i="24"/>
  <c r="D64" i="24"/>
  <c r="H63" i="24"/>
  <c r="I63" i="24" s="1"/>
  <c r="E63" i="24"/>
  <c r="D63" i="24"/>
  <c r="H62" i="24"/>
  <c r="I62" i="24" s="1"/>
  <c r="E62" i="24"/>
  <c r="D62" i="24"/>
  <c r="H61" i="24"/>
  <c r="I61" i="24" s="1"/>
  <c r="E61" i="24"/>
  <c r="D61" i="24"/>
  <c r="H60" i="24"/>
  <c r="I60" i="24" s="1"/>
  <c r="E60" i="24"/>
  <c r="D60" i="24"/>
  <c r="H59" i="24"/>
  <c r="I59" i="24" s="1"/>
  <c r="E59" i="24"/>
  <c r="D59" i="24"/>
  <c r="H58" i="24"/>
  <c r="I58" i="24" s="1"/>
  <c r="E58" i="24"/>
  <c r="D58" i="24"/>
  <c r="H57" i="24"/>
  <c r="I57" i="24" s="1"/>
  <c r="E57" i="24"/>
  <c r="D57" i="24"/>
  <c r="H56" i="24"/>
  <c r="I56" i="24" s="1"/>
  <c r="E56" i="24"/>
  <c r="D56" i="24"/>
  <c r="H55" i="24"/>
  <c r="I55" i="24" s="1"/>
  <c r="E55" i="24"/>
  <c r="D55" i="24"/>
  <c r="H54" i="24"/>
  <c r="I54" i="24" s="1"/>
  <c r="E54" i="24"/>
  <c r="D54" i="24"/>
  <c r="H53" i="24"/>
  <c r="I53" i="24" s="1"/>
  <c r="E53" i="24"/>
  <c r="D53" i="24"/>
  <c r="H52" i="24"/>
  <c r="I52" i="24" s="1"/>
  <c r="E52" i="24"/>
  <c r="D52" i="24"/>
  <c r="H51" i="24"/>
  <c r="I51" i="24" s="1"/>
  <c r="E51" i="24"/>
  <c r="D51" i="24"/>
  <c r="H50" i="24"/>
  <c r="I50" i="24" s="1"/>
  <c r="E50" i="24"/>
  <c r="D50" i="24"/>
  <c r="H49" i="24"/>
  <c r="I49" i="24" s="1"/>
  <c r="E49" i="24"/>
  <c r="D49" i="24"/>
  <c r="H48" i="24"/>
  <c r="I48" i="24" s="1"/>
  <c r="E48" i="24"/>
  <c r="D48" i="24"/>
  <c r="H47" i="24"/>
  <c r="I47" i="24" s="1"/>
  <c r="E47" i="24"/>
  <c r="D47" i="24"/>
  <c r="H46" i="24"/>
  <c r="I46" i="24" s="1"/>
  <c r="E46" i="24"/>
  <c r="D46" i="24"/>
  <c r="H45" i="24"/>
  <c r="I45" i="24" s="1"/>
  <c r="E45" i="24"/>
  <c r="D45" i="24"/>
  <c r="H44" i="24"/>
  <c r="I44" i="24" s="1"/>
  <c r="E44" i="24"/>
  <c r="D44" i="24"/>
  <c r="H43" i="24"/>
  <c r="I43" i="24" s="1"/>
  <c r="E43" i="24"/>
  <c r="D43" i="24"/>
  <c r="H42" i="24"/>
  <c r="I42" i="24" s="1"/>
  <c r="E42" i="24"/>
  <c r="D42" i="24"/>
  <c r="H41" i="24"/>
  <c r="I41" i="24" s="1"/>
  <c r="E41" i="24"/>
  <c r="D41" i="24"/>
  <c r="H40" i="24"/>
  <c r="I40" i="24" s="1"/>
  <c r="E40" i="24"/>
  <c r="D40" i="24"/>
  <c r="H39" i="24"/>
  <c r="I39" i="24" s="1"/>
  <c r="E39" i="24"/>
  <c r="D39" i="24"/>
  <c r="H38" i="24"/>
  <c r="I38" i="24" s="1"/>
  <c r="E38" i="24"/>
  <c r="D38" i="24"/>
  <c r="H37" i="24"/>
  <c r="I37" i="24" s="1"/>
  <c r="E37" i="24"/>
  <c r="D37" i="24"/>
  <c r="H36" i="24"/>
  <c r="I36" i="24" s="1"/>
  <c r="E36" i="24"/>
  <c r="D36" i="24"/>
  <c r="H35" i="24"/>
  <c r="I35" i="24" s="1"/>
  <c r="E35" i="24"/>
  <c r="D35" i="24"/>
  <c r="H34" i="24"/>
  <c r="I34" i="24" s="1"/>
  <c r="E34" i="24"/>
  <c r="D34" i="24"/>
  <c r="H33" i="24"/>
  <c r="I33" i="24" s="1"/>
  <c r="E33" i="24"/>
  <c r="D33" i="24"/>
  <c r="H32" i="24"/>
  <c r="I32" i="24" s="1"/>
  <c r="E32" i="24"/>
  <c r="D32" i="24"/>
  <c r="H31" i="24"/>
  <c r="I31" i="24" s="1"/>
  <c r="E31" i="24"/>
  <c r="D31" i="24"/>
  <c r="H30" i="24"/>
  <c r="I30" i="24" s="1"/>
  <c r="E30" i="24"/>
  <c r="D30" i="24"/>
  <c r="H29" i="24"/>
  <c r="I29" i="24" s="1"/>
  <c r="E29" i="24"/>
  <c r="D29" i="24"/>
  <c r="H28" i="24"/>
  <c r="I28" i="24" s="1"/>
  <c r="E28" i="24"/>
  <c r="D28" i="24"/>
  <c r="H27" i="24"/>
  <c r="I27" i="24" s="1"/>
  <c r="E27" i="24"/>
  <c r="D27" i="24"/>
  <c r="H26" i="24"/>
  <c r="I26" i="24" s="1"/>
  <c r="E26" i="24"/>
  <c r="D26" i="24"/>
  <c r="H25" i="24"/>
  <c r="I25" i="24" s="1"/>
  <c r="E25" i="24"/>
  <c r="D25" i="24"/>
  <c r="H24" i="24"/>
  <c r="I24" i="24" s="1"/>
  <c r="E24" i="24"/>
  <c r="D24" i="24"/>
  <c r="H23" i="24"/>
  <c r="I23" i="24" s="1"/>
  <c r="E23" i="24"/>
  <c r="D23" i="24"/>
  <c r="H22" i="24"/>
  <c r="I22" i="24" s="1"/>
  <c r="E22" i="24"/>
  <c r="D22" i="24"/>
  <c r="H21" i="24"/>
  <c r="I21" i="24" s="1"/>
  <c r="E21" i="24"/>
  <c r="D21" i="24"/>
  <c r="H20" i="24"/>
  <c r="I20" i="24" s="1"/>
  <c r="E20" i="24"/>
  <c r="D20" i="24"/>
  <c r="H19" i="24"/>
  <c r="I19" i="24" s="1"/>
  <c r="E19" i="24"/>
  <c r="D19" i="24"/>
  <c r="H18" i="24"/>
  <c r="I18" i="24" s="1"/>
  <c r="E18" i="24"/>
  <c r="D18" i="24"/>
  <c r="H17" i="24"/>
  <c r="I17" i="24" s="1"/>
  <c r="E17" i="24"/>
  <c r="D17" i="24"/>
  <c r="H15" i="24"/>
  <c r="I15" i="24" s="1"/>
  <c r="E15" i="24"/>
  <c r="D15" i="24"/>
  <c r="H14" i="24"/>
  <c r="I14" i="24" s="1"/>
  <c r="E14" i="24"/>
  <c r="D14" i="24"/>
  <c r="I13" i="24"/>
  <c r="I11" i="24" s="1"/>
  <c r="E13" i="24"/>
  <c r="D13" i="24"/>
  <c r="E11" i="24"/>
  <c r="D11" i="24"/>
  <c r="H10" i="24"/>
  <c r="E10" i="24"/>
  <c r="D10" i="24"/>
  <c r="E9" i="24"/>
  <c r="D9" i="24"/>
  <c r="B9" i="24"/>
  <c r="B59" i="24" s="1"/>
  <c r="B60" i="24" s="1"/>
  <c r="E8" i="24"/>
  <c r="D8" i="24"/>
  <c r="AK4" i="24"/>
  <c r="AJ4" i="24"/>
  <c r="AK3" i="24"/>
  <c r="AJ3" i="24"/>
  <c r="AH1" i="24"/>
  <c r="D8" i="3"/>
  <c r="A7" i="4"/>
  <c r="C7" i="4" s="1"/>
  <c r="A8" i="4"/>
  <c r="C8" i="4" s="1"/>
  <c r="A9" i="4"/>
  <c r="C9" i="4" s="1"/>
  <c r="A10" i="4"/>
  <c r="B10" i="4" s="1"/>
  <c r="A11" i="4"/>
  <c r="C11" i="4" s="1"/>
  <c r="A12" i="4"/>
  <c r="C12" i="4" s="1"/>
  <c r="A13" i="4"/>
  <c r="C13" i="4" s="1"/>
  <c r="A14" i="4"/>
  <c r="C14" i="4" s="1"/>
  <c r="A15" i="4"/>
  <c r="C15" i="4" s="1"/>
  <c r="A16" i="4"/>
  <c r="C16" i="4" s="1"/>
  <c r="A17" i="4"/>
  <c r="C17" i="4" s="1"/>
  <c r="A18" i="4"/>
  <c r="B18" i="4" s="1"/>
  <c r="A19" i="4"/>
  <c r="C19" i="4" s="1"/>
  <c r="A20" i="4"/>
  <c r="C20" i="4" s="1"/>
  <c r="A21" i="4"/>
  <c r="C21" i="4" s="1"/>
  <c r="A22" i="4"/>
  <c r="C22" i="4" s="1"/>
  <c r="A23" i="4"/>
  <c r="C23" i="4" s="1"/>
  <c r="A24" i="4"/>
  <c r="C24" i="4" s="1"/>
  <c r="A25" i="4"/>
  <c r="C25" i="4" s="1"/>
  <c r="A26" i="4"/>
  <c r="B26" i="4" s="1"/>
  <c r="A27" i="4"/>
  <c r="C27" i="4" s="1"/>
  <c r="A28" i="4"/>
  <c r="C28" i="4" s="1"/>
  <c r="A29" i="4"/>
  <c r="C29" i="4" s="1"/>
  <c r="A30" i="4"/>
  <c r="C30" i="4" s="1"/>
  <c r="A31" i="4"/>
  <c r="C31" i="4" s="1"/>
  <c r="A32" i="4"/>
  <c r="C32" i="4" s="1"/>
  <c r="A33" i="4"/>
  <c r="C33" i="4" s="1"/>
  <c r="A34" i="4"/>
  <c r="B34" i="4" s="1"/>
  <c r="A35" i="4"/>
  <c r="C35" i="4" s="1"/>
  <c r="A36" i="4"/>
  <c r="A37" i="4"/>
  <c r="A38" i="4"/>
  <c r="C38" i="4" s="1"/>
  <c r="A39" i="4"/>
  <c r="C39" i="4" s="1"/>
  <c r="A40" i="4"/>
  <c r="A41" i="4"/>
  <c r="A42" i="4"/>
  <c r="B42" i="4" s="1"/>
  <c r="A43" i="4"/>
  <c r="C43" i="4" s="1"/>
  <c r="A44" i="4"/>
  <c r="A45" i="4"/>
  <c r="A46" i="4"/>
  <c r="C46" i="4" s="1"/>
  <c r="A47" i="4"/>
  <c r="C47" i="4" s="1"/>
  <c r="A48" i="4"/>
  <c r="A49" i="4"/>
  <c r="A50" i="4"/>
  <c r="B50" i="4" s="1"/>
  <c r="A51" i="4"/>
  <c r="C51" i="4" s="1"/>
  <c r="A52" i="4"/>
  <c r="A53" i="4"/>
  <c r="A54" i="4"/>
  <c r="C54" i="4" s="1"/>
  <c r="A55" i="4"/>
  <c r="C55" i="4" s="1"/>
  <c r="A56" i="4"/>
  <c r="A57" i="4"/>
  <c r="A58" i="4"/>
  <c r="B58" i="4" s="1"/>
  <c r="A59" i="4"/>
  <c r="C59" i="4" s="1"/>
  <c r="A60" i="4"/>
  <c r="A61" i="4"/>
  <c r="A62" i="4"/>
  <c r="C62" i="4" s="1"/>
  <c r="A63" i="4"/>
  <c r="C63" i="4" s="1"/>
  <c r="A64" i="4"/>
  <c r="A65" i="4"/>
  <c r="A66" i="4"/>
  <c r="B66" i="4" s="1"/>
  <c r="A67" i="4"/>
  <c r="C67" i="4" s="1"/>
  <c r="A68" i="4"/>
  <c r="A69" i="4"/>
  <c r="A70" i="4"/>
  <c r="C70" i="4" s="1"/>
  <c r="A71" i="4"/>
  <c r="C71" i="4" s="1"/>
  <c r="A72" i="4"/>
  <c r="A73" i="4"/>
  <c r="A74" i="4"/>
  <c r="B74" i="4" s="1"/>
  <c r="A75" i="4"/>
  <c r="C75" i="4" s="1"/>
  <c r="A76" i="4"/>
  <c r="A77" i="4"/>
  <c r="A78" i="4"/>
  <c r="C78" i="4" s="1"/>
  <c r="A79" i="4"/>
  <c r="C79" i="4" s="1"/>
  <c r="A80" i="4"/>
  <c r="A81" i="4"/>
  <c r="A82" i="4"/>
  <c r="B82" i="4" s="1"/>
  <c r="A83" i="4"/>
  <c r="C83" i="4" s="1"/>
  <c r="A84" i="4"/>
  <c r="A85" i="4"/>
  <c r="C85" i="4" s="1"/>
  <c r="A86" i="4"/>
  <c r="C86" i="4" s="1"/>
  <c r="A87" i="4"/>
  <c r="C87" i="4" s="1"/>
  <c r="A88" i="4"/>
  <c r="A89" i="4"/>
  <c r="C89" i="4" s="1"/>
  <c r="A90" i="4"/>
  <c r="B90" i="4" s="1"/>
  <c r="A91" i="4"/>
  <c r="C91" i="4" s="1"/>
  <c r="A92" i="4"/>
  <c r="A93" i="4"/>
  <c r="C93" i="4" s="1"/>
  <c r="A94" i="4"/>
  <c r="C94" i="4" s="1"/>
  <c r="A95" i="4"/>
  <c r="C95" i="4" s="1"/>
  <c r="A96" i="4"/>
  <c r="A97" i="4"/>
  <c r="C97" i="4" s="1"/>
  <c r="A98" i="4"/>
  <c r="B98" i="4" s="1"/>
  <c r="A99" i="4"/>
  <c r="C99" i="4" s="1"/>
  <c r="A100" i="4"/>
  <c r="A101" i="4"/>
  <c r="C101" i="4" s="1"/>
  <c r="A102" i="4"/>
  <c r="C102" i="4" s="1"/>
  <c r="A103" i="4"/>
  <c r="C103" i="4" s="1"/>
  <c r="A104" i="4"/>
  <c r="A105" i="4"/>
  <c r="C105" i="4" s="1"/>
  <c r="A106" i="4"/>
  <c r="C106" i="4" s="1"/>
  <c r="A107" i="4"/>
  <c r="C107" i="4" s="1"/>
  <c r="A108" i="4"/>
  <c r="A109" i="4"/>
  <c r="B109" i="4" s="1"/>
  <c r="A110" i="4"/>
  <c r="C110" i="4" s="1"/>
  <c r="A111" i="4"/>
  <c r="C111" i="4" s="1"/>
  <c r="A112" i="4"/>
  <c r="A113" i="4"/>
  <c r="C113" i="4" s="1"/>
  <c r="A114" i="4"/>
  <c r="B114" i="4" s="1"/>
  <c r="A115" i="4"/>
  <c r="C115" i="4" s="1"/>
  <c r="A116" i="4"/>
  <c r="A117" i="4"/>
  <c r="B117" i="4" s="1"/>
  <c r="A118" i="4"/>
  <c r="C118" i="4" s="1"/>
  <c r="A119" i="4"/>
  <c r="C119" i="4" s="1"/>
  <c r="A120" i="4"/>
  <c r="A121" i="4"/>
  <c r="C121" i="4" s="1"/>
  <c r="A122" i="4"/>
  <c r="C122" i="4" s="1"/>
  <c r="A123" i="4"/>
  <c r="C123" i="4" s="1"/>
  <c r="A124" i="4"/>
  <c r="A125" i="4"/>
  <c r="B125" i="4" s="1"/>
  <c r="A126" i="4"/>
  <c r="C126" i="4" s="1"/>
  <c r="A127" i="4"/>
  <c r="C127" i="4" s="1"/>
  <c r="A128" i="4"/>
  <c r="A129" i="4"/>
  <c r="C129" i="4" s="1"/>
  <c r="A130" i="4"/>
  <c r="B130" i="4" s="1"/>
  <c r="A131" i="4"/>
  <c r="C131" i="4" s="1"/>
  <c r="A132" i="4"/>
  <c r="A133" i="4"/>
  <c r="B133" i="4" s="1"/>
  <c r="A134" i="4"/>
  <c r="C134" i="4" s="1"/>
  <c r="A135" i="4"/>
  <c r="C135" i="4" s="1"/>
  <c r="A136" i="4"/>
  <c r="A137" i="4"/>
  <c r="C137" i="4" s="1"/>
  <c r="A138" i="4"/>
  <c r="C138" i="4" s="1"/>
  <c r="A139" i="4"/>
  <c r="C139" i="4" s="1"/>
  <c r="A140" i="4"/>
  <c r="A141" i="4"/>
  <c r="B141" i="4" s="1"/>
  <c r="A142" i="4"/>
  <c r="C142" i="4" s="1"/>
  <c r="A143" i="4"/>
  <c r="C143" i="4" s="1"/>
  <c r="A144" i="4"/>
  <c r="A145" i="4"/>
  <c r="C145" i="4" s="1"/>
  <c r="A146" i="4"/>
  <c r="B146" i="4" s="1"/>
  <c r="A147" i="4"/>
  <c r="C147" i="4" s="1"/>
  <c r="A148" i="4"/>
  <c r="A149" i="4"/>
  <c r="B149" i="4" s="1"/>
  <c r="A150" i="4"/>
  <c r="C150" i="4" s="1"/>
  <c r="A151" i="4"/>
  <c r="C151" i="4" s="1"/>
  <c r="A152" i="4"/>
  <c r="A153" i="4"/>
  <c r="C153" i="4" s="1"/>
  <c r="A154" i="4"/>
  <c r="C154" i="4" s="1"/>
  <c r="A155" i="4"/>
  <c r="C155" i="4" s="1"/>
  <c r="A156" i="4"/>
  <c r="A157" i="4"/>
  <c r="B157" i="4" s="1"/>
  <c r="A158" i="4"/>
  <c r="C158" i="4" s="1"/>
  <c r="A159" i="4"/>
  <c r="C159" i="4" s="1"/>
  <c r="A160" i="4"/>
  <c r="A161" i="4"/>
  <c r="C161" i="4" s="1"/>
  <c r="A162" i="4"/>
  <c r="C162" i="4" s="1"/>
  <c r="A163" i="4"/>
  <c r="C163" i="4" s="1"/>
  <c r="A164" i="4"/>
  <c r="B164" i="4" s="1"/>
  <c r="A165" i="4"/>
  <c r="B165" i="4" s="1"/>
  <c r="A166" i="4"/>
  <c r="C166" i="4" s="1"/>
  <c r="A167" i="4"/>
  <c r="C167" i="4" s="1"/>
  <c r="A168" i="4"/>
  <c r="B168" i="4" s="1"/>
  <c r="A169" i="4"/>
  <c r="B169" i="4" s="1"/>
  <c r="A170" i="4"/>
  <c r="C170" i="4" s="1"/>
  <c r="A171" i="4"/>
  <c r="C171" i="4" s="1"/>
  <c r="A172" i="4"/>
  <c r="B172" i="4" s="1"/>
  <c r="A173" i="4"/>
  <c r="B173" i="4" s="1"/>
  <c r="A174" i="4"/>
  <c r="C174" i="4" s="1"/>
  <c r="A175" i="4"/>
  <c r="C175" i="4" s="1"/>
  <c r="A176" i="4"/>
  <c r="B176" i="4" s="1"/>
  <c r="A177" i="4"/>
  <c r="B177" i="4" s="1"/>
  <c r="A178" i="4"/>
  <c r="C178" i="4" s="1"/>
  <c r="A179" i="4"/>
  <c r="C179" i="4" s="1"/>
  <c r="A6" i="4"/>
  <c r="C6" i="4" s="1"/>
  <c r="F88" i="4"/>
  <c r="G88" i="4"/>
  <c r="H88" i="4"/>
  <c r="K88" i="4"/>
  <c r="L88" i="4"/>
  <c r="M88" i="4"/>
  <c r="F89" i="4"/>
  <c r="H89" i="4" s="1"/>
  <c r="G89" i="4"/>
  <c r="L89" i="4"/>
  <c r="M89" i="4"/>
  <c r="F90" i="4"/>
  <c r="G90" i="4"/>
  <c r="H90" i="4"/>
  <c r="K90" i="4"/>
  <c r="L90" i="4"/>
  <c r="M90" i="4"/>
  <c r="F91" i="4"/>
  <c r="H91" i="4" s="1"/>
  <c r="G91" i="4"/>
  <c r="L91" i="4"/>
  <c r="M91" i="4"/>
  <c r="F92" i="4"/>
  <c r="G92" i="4"/>
  <c r="H92" i="4"/>
  <c r="K92" i="4"/>
  <c r="L92" i="4"/>
  <c r="M92" i="4"/>
  <c r="F93" i="4"/>
  <c r="H93" i="4" s="1"/>
  <c r="G93" i="4"/>
  <c r="L93" i="4"/>
  <c r="M93" i="4"/>
  <c r="F94" i="4"/>
  <c r="G94" i="4"/>
  <c r="H94" i="4"/>
  <c r="K94" i="4"/>
  <c r="L94" i="4"/>
  <c r="M94" i="4"/>
  <c r="F95" i="4"/>
  <c r="H95" i="4" s="1"/>
  <c r="G95" i="4"/>
  <c r="L95" i="4"/>
  <c r="M95" i="4"/>
  <c r="F96" i="4"/>
  <c r="G96" i="4"/>
  <c r="H96" i="4"/>
  <c r="K96" i="4"/>
  <c r="L96" i="4"/>
  <c r="M96" i="4"/>
  <c r="F97" i="4"/>
  <c r="H97" i="4" s="1"/>
  <c r="G97" i="4"/>
  <c r="L97" i="4"/>
  <c r="M97" i="4"/>
  <c r="F98" i="4"/>
  <c r="G98" i="4"/>
  <c r="H98" i="4"/>
  <c r="K98" i="4"/>
  <c r="L98" i="4"/>
  <c r="M98" i="4"/>
  <c r="F99" i="4"/>
  <c r="H99" i="4" s="1"/>
  <c r="G99" i="4"/>
  <c r="L99" i="4"/>
  <c r="M99" i="4"/>
  <c r="F100" i="4"/>
  <c r="G100" i="4"/>
  <c r="H100" i="4"/>
  <c r="K100" i="4"/>
  <c r="L100" i="4"/>
  <c r="M100" i="4"/>
  <c r="F101" i="4"/>
  <c r="H101" i="4" s="1"/>
  <c r="G101" i="4"/>
  <c r="L101" i="4"/>
  <c r="M101" i="4"/>
  <c r="F102" i="4"/>
  <c r="G102" i="4"/>
  <c r="H102" i="4"/>
  <c r="K102" i="4"/>
  <c r="L102" i="4"/>
  <c r="M102" i="4"/>
  <c r="F103" i="4"/>
  <c r="H103" i="4" s="1"/>
  <c r="G103" i="4"/>
  <c r="L103" i="4"/>
  <c r="M103" i="4"/>
  <c r="F104" i="4"/>
  <c r="G104" i="4"/>
  <c r="H104" i="4"/>
  <c r="K104" i="4"/>
  <c r="L104" i="4"/>
  <c r="M104" i="4"/>
  <c r="F105" i="4"/>
  <c r="H105" i="4" s="1"/>
  <c r="G105" i="4"/>
  <c r="L105" i="4"/>
  <c r="M105" i="4"/>
  <c r="F106" i="4"/>
  <c r="G106" i="4"/>
  <c r="H106" i="4"/>
  <c r="K106" i="4"/>
  <c r="L106" i="4"/>
  <c r="M106" i="4"/>
  <c r="F107" i="4"/>
  <c r="H107" i="4" s="1"/>
  <c r="G107" i="4"/>
  <c r="L107" i="4"/>
  <c r="M107" i="4"/>
  <c r="F108" i="4"/>
  <c r="G108" i="4"/>
  <c r="H108" i="4"/>
  <c r="K108" i="4"/>
  <c r="L108" i="4"/>
  <c r="M108" i="4"/>
  <c r="F109" i="4"/>
  <c r="H109" i="4" s="1"/>
  <c r="G109" i="4"/>
  <c r="L109" i="4"/>
  <c r="M109" i="4"/>
  <c r="F110" i="4"/>
  <c r="G110" i="4"/>
  <c r="H110" i="4"/>
  <c r="K110" i="4"/>
  <c r="L110" i="4"/>
  <c r="M110" i="4"/>
  <c r="F111" i="4"/>
  <c r="H111" i="4" s="1"/>
  <c r="G111" i="4"/>
  <c r="L111" i="4"/>
  <c r="M111" i="4"/>
  <c r="F112" i="4"/>
  <c r="G112" i="4"/>
  <c r="H112" i="4"/>
  <c r="K112" i="4"/>
  <c r="L112" i="4"/>
  <c r="M112" i="4"/>
  <c r="F113" i="4"/>
  <c r="H113" i="4" s="1"/>
  <c r="G113" i="4"/>
  <c r="L113" i="4"/>
  <c r="M113" i="4"/>
  <c r="F114" i="4"/>
  <c r="G114" i="4"/>
  <c r="H114" i="4"/>
  <c r="K114" i="4"/>
  <c r="L114" i="4"/>
  <c r="M114" i="4"/>
  <c r="F115" i="4"/>
  <c r="H115" i="4" s="1"/>
  <c r="G115" i="4"/>
  <c r="L115" i="4"/>
  <c r="M115" i="4"/>
  <c r="F116" i="4"/>
  <c r="G116" i="4"/>
  <c r="H116" i="4"/>
  <c r="K116" i="4"/>
  <c r="L116" i="4"/>
  <c r="M116" i="4"/>
  <c r="F117" i="4"/>
  <c r="H117" i="4" s="1"/>
  <c r="G117" i="4"/>
  <c r="L117" i="4"/>
  <c r="M117" i="4"/>
  <c r="F118" i="4"/>
  <c r="G118" i="4"/>
  <c r="H118" i="4"/>
  <c r="K118" i="4"/>
  <c r="L118" i="4"/>
  <c r="M118" i="4"/>
  <c r="F119" i="4"/>
  <c r="H119" i="4" s="1"/>
  <c r="G119" i="4"/>
  <c r="L119" i="4"/>
  <c r="M119" i="4"/>
  <c r="F120" i="4"/>
  <c r="G120" i="4"/>
  <c r="H120" i="4"/>
  <c r="K120" i="4"/>
  <c r="L120" i="4"/>
  <c r="M120" i="4"/>
  <c r="F121" i="4"/>
  <c r="H121" i="4" s="1"/>
  <c r="G121" i="4"/>
  <c r="L121" i="4"/>
  <c r="M121" i="4"/>
  <c r="F122" i="4"/>
  <c r="G122" i="4"/>
  <c r="H122" i="4"/>
  <c r="K122" i="4"/>
  <c r="L122" i="4"/>
  <c r="M122" i="4"/>
  <c r="F123" i="4"/>
  <c r="H123" i="4" s="1"/>
  <c r="G123" i="4"/>
  <c r="L123" i="4"/>
  <c r="M123" i="4"/>
  <c r="F124" i="4"/>
  <c r="G124" i="4"/>
  <c r="H124" i="4"/>
  <c r="K124" i="4"/>
  <c r="L124" i="4"/>
  <c r="M124" i="4"/>
  <c r="F125" i="4"/>
  <c r="H125" i="4" s="1"/>
  <c r="G125" i="4"/>
  <c r="L125" i="4"/>
  <c r="M125" i="4"/>
  <c r="F126" i="4"/>
  <c r="G126" i="4"/>
  <c r="H126" i="4"/>
  <c r="K126" i="4"/>
  <c r="L126" i="4"/>
  <c r="M126" i="4"/>
  <c r="F127" i="4"/>
  <c r="H127" i="4" s="1"/>
  <c r="G127" i="4"/>
  <c r="L127" i="4"/>
  <c r="M127" i="4"/>
  <c r="F128" i="4"/>
  <c r="G128" i="4"/>
  <c r="H128" i="4"/>
  <c r="K128" i="4"/>
  <c r="L128" i="4"/>
  <c r="M128" i="4"/>
  <c r="F129" i="4"/>
  <c r="H129" i="4" s="1"/>
  <c r="G129" i="4"/>
  <c r="L129" i="4"/>
  <c r="M129" i="4"/>
  <c r="F130" i="4"/>
  <c r="G130" i="4"/>
  <c r="H130" i="4"/>
  <c r="K130" i="4"/>
  <c r="L130" i="4"/>
  <c r="M130" i="4"/>
  <c r="F131" i="4"/>
  <c r="H131" i="4" s="1"/>
  <c r="G131" i="4"/>
  <c r="L131" i="4"/>
  <c r="M131" i="4"/>
  <c r="F132" i="4"/>
  <c r="G132" i="4" s="1"/>
  <c r="H132" i="4"/>
  <c r="K132" i="4"/>
  <c r="L132" i="4"/>
  <c r="M132" i="4"/>
  <c r="F133" i="4"/>
  <c r="H133" i="4" s="1"/>
  <c r="G133" i="4"/>
  <c r="L133" i="4"/>
  <c r="M133" i="4"/>
  <c r="F134" i="4"/>
  <c r="G134" i="4" s="1"/>
  <c r="H134" i="4"/>
  <c r="K134" i="4"/>
  <c r="L134" i="4"/>
  <c r="M134" i="4"/>
  <c r="F135" i="4"/>
  <c r="H135" i="4" s="1"/>
  <c r="G135" i="4"/>
  <c r="L135" i="4"/>
  <c r="M135" i="4"/>
  <c r="F136" i="4"/>
  <c r="G136" i="4" s="1"/>
  <c r="H136" i="4"/>
  <c r="K136" i="4"/>
  <c r="L136" i="4"/>
  <c r="M136" i="4"/>
  <c r="F137" i="4"/>
  <c r="H137" i="4" s="1"/>
  <c r="G137" i="4"/>
  <c r="L137" i="4"/>
  <c r="M137" i="4"/>
  <c r="F138" i="4"/>
  <c r="G138" i="4" s="1"/>
  <c r="H138" i="4"/>
  <c r="K138" i="4"/>
  <c r="L138" i="4"/>
  <c r="M138" i="4"/>
  <c r="F139" i="4"/>
  <c r="H139" i="4" s="1"/>
  <c r="G139" i="4"/>
  <c r="L139" i="4"/>
  <c r="M139" i="4"/>
  <c r="F140" i="4"/>
  <c r="G140" i="4" s="1"/>
  <c r="H140" i="4"/>
  <c r="K140" i="4"/>
  <c r="L140" i="4"/>
  <c r="M140" i="4"/>
  <c r="F141" i="4"/>
  <c r="H141" i="4" s="1"/>
  <c r="G141" i="4"/>
  <c r="L141" i="4"/>
  <c r="M141" i="4"/>
  <c r="F142" i="4"/>
  <c r="G142" i="4" s="1"/>
  <c r="H142" i="4"/>
  <c r="K142" i="4"/>
  <c r="L142" i="4"/>
  <c r="M142" i="4"/>
  <c r="F143" i="4"/>
  <c r="H143" i="4" s="1"/>
  <c r="G143" i="4"/>
  <c r="L143" i="4"/>
  <c r="M143" i="4"/>
  <c r="F144" i="4"/>
  <c r="G144" i="4" s="1"/>
  <c r="H144" i="4"/>
  <c r="K144" i="4"/>
  <c r="L144" i="4"/>
  <c r="M144" i="4"/>
  <c r="F145" i="4"/>
  <c r="H145" i="4" s="1"/>
  <c r="G145" i="4"/>
  <c r="L145" i="4"/>
  <c r="M145" i="4"/>
  <c r="F146" i="4"/>
  <c r="G146" i="4" s="1"/>
  <c r="H146" i="4"/>
  <c r="K146" i="4"/>
  <c r="L146" i="4"/>
  <c r="M146" i="4"/>
  <c r="F147" i="4"/>
  <c r="H147" i="4" s="1"/>
  <c r="G147" i="4"/>
  <c r="L147" i="4"/>
  <c r="M147" i="4"/>
  <c r="F148" i="4"/>
  <c r="G148" i="4" s="1"/>
  <c r="H148" i="4"/>
  <c r="K148" i="4"/>
  <c r="L148" i="4"/>
  <c r="M148" i="4"/>
  <c r="F149" i="4"/>
  <c r="H149" i="4" s="1"/>
  <c r="G149" i="4"/>
  <c r="L149" i="4"/>
  <c r="M149" i="4"/>
  <c r="F150" i="4"/>
  <c r="G150" i="4" s="1"/>
  <c r="H150" i="4"/>
  <c r="K150" i="4"/>
  <c r="L150" i="4"/>
  <c r="M150" i="4"/>
  <c r="F151" i="4"/>
  <c r="H151" i="4" s="1"/>
  <c r="G151" i="4"/>
  <c r="L151" i="4"/>
  <c r="M151" i="4"/>
  <c r="F152" i="4"/>
  <c r="G152" i="4" s="1"/>
  <c r="H152" i="4"/>
  <c r="K152" i="4"/>
  <c r="L152" i="4"/>
  <c r="M152" i="4"/>
  <c r="F153" i="4"/>
  <c r="H153" i="4" s="1"/>
  <c r="G153" i="4"/>
  <c r="L153" i="4"/>
  <c r="M153" i="4"/>
  <c r="F154" i="4"/>
  <c r="G154" i="4" s="1"/>
  <c r="H154" i="4"/>
  <c r="K154" i="4"/>
  <c r="L154" i="4"/>
  <c r="M154" i="4"/>
  <c r="F155" i="4"/>
  <c r="H155" i="4" s="1"/>
  <c r="G155" i="4"/>
  <c r="L155" i="4"/>
  <c r="M155" i="4"/>
  <c r="F156" i="4"/>
  <c r="G156" i="4" s="1"/>
  <c r="H156" i="4"/>
  <c r="K156" i="4"/>
  <c r="L156" i="4"/>
  <c r="M156" i="4"/>
  <c r="F157" i="4"/>
  <c r="H157" i="4" s="1"/>
  <c r="G157" i="4"/>
  <c r="L157" i="4"/>
  <c r="M157" i="4"/>
  <c r="F158" i="4"/>
  <c r="G158" i="4" s="1"/>
  <c r="H158" i="4"/>
  <c r="K158" i="4"/>
  <c r="L158" i="4"/>
  <c r="M158" i="4"/>
  <c r="F159" i="4"/>
  <c r="H159" i="4" s="1"/>
  <c r="G159" i="4"/>
  <c r="L159" i="4"/>
  <c r="M159" i="4"/>
  <c r="F160" i="4"/>
  <c r="G160" i="4" s="1"/>
  <c r="H160" i="4"/>
  <c r="K160" i="4"/>
  <c r="L160" i="4"/>
  <c r="M160" i="4"/>
  <c r="F161" i="4"/>
  <c r="H161" i="4" s="1"/>
  <c r="G161" i="4"/>
  <c r="L161" i="4"/>
  <c r="M161" i="4"/>
  <c r="F162" i="4"/>
  <c r="G162" i="4" s="1"/>
  <c r="H162" i="4"/>
  <c r="K162" i="4"/>
  <c r="L162" i="4"/>
  <c r="M162" i="4"/>
  <c r="F163" i="4"/>
  <c r="H163" i="4" s="1"/>
  <c r="G163" i="4"/>
  <c r="L163" i="4"/>
  <c r="M163" i="4"/>
  <c r="F164" i="4"/>
  <c r="G164" i="4" s="1"/>
  <c r="H164" i="4"/>
  <c r="K164" i="4"/>
  <c r="L164" i="4"/>
  <c r="M164" i="4"/>
  <c r="F165" i="4"/>
  <c r="H165" i="4" s="1"/>
  <c r="G165" i="4"/>
  <c r="L165" i="4"/>
  <c r="M165" i="4"/>
  <c r="F166" i="4"/>
  <c r="G166" i="4" s="1"/>
  <c r="H166" i="4"/>
  <c r="K166" i="4"/>
  <c r="L166" i="4"/>
  <c r="M166" i="4"/>
  <c r="F167" i="4"/>
  <c r="H167" i="4" s="1"/>
  <c r="G167" i="4"/>
  <c r="L167" i="4"/>
  <c r="M167" i="4"/>
  <c r="F168" i="4"/>
  <c r="G168" i="4" s="1"/>
  <c r="H168" i="4"/>
  <c r="K168" i="4"/>
  <c r="L168" i="4"/>
  <c r="M168" i="4"/>
  <c r="F169" i="4"/>
  <c r="H169" i="4" s="1"/>
  <c r="G169" i="4"/>
  <c r="L169" i="4"/>
  <c r="M169" i="4"/>
  <c r="F170" i="4"/>
  <c r="G170" i="4" s="1"/>
  <c r="H170" i="4"/>
  <c r="K170" i="4"/>
  <c r="L170" i="4"/>
  <c r="M170" i="4"/>
  <c r="F171" i="4"/>
  <c r="H171" i="4" s="1"/>
  <c r="G171" i="4"/>
  <c r="L171" i="4"/>
  <c r="M171" i="4"/>
  <c r="F172" i="4"/>
  <c r="G172" i="4" s="1"/>
  <c r="H172" i="4"/>
  <c r="K172" i="4"/>
  <c r="L172" i="4"/>
  <c r="M172" i="4"/>
  <c r="F173" i="4"/>
  <c r="H173" i="4" s="1"/>
  <c r="G173" i="4"/>
  <c r="L173" i="4"/>
  <c r="M173" i="4"/>
  <c r="F174" i="4"/>
  <c r="G174" i="4" s="1"/>
  <c r="H174" i="4"/>
  <c r="K174" i="4"/>
  <c r="L174" i="4"/>
  <c r="M174" i="4"/>
  <c r="F175" i="4"/>
  <c r="H175" i="4" s="1"/>
  <c r="G175" i="4"/>
  <c r="L175" i="4"/>
  <c r="M175" i="4"/>
  <c r="F176" i="4"/>
  <c r="G176" i="4" s="1"/>
  <c r="H176" i="4"/>
  <c r="K176" i="4"/>
  <c r="L176" i="4"/>
  <c r="M176" i="4"/>
  <c r="F177" i="4"/>
  <c r="H177" i="4" s="1"/>
  <c r="G177" i="4"/>
  <c r="L177" i="4"/>
  <c r="M177" i="4"/>
  <c r="F178" i="4"/>
  <c r="G178" i="4" s="1"/>
  <c r="H178" i="4"/>
  <c r="K178" i="4"/>
  <c r="L178" i="4"/>
  <c r="M178" i="4"/>
  <c r="F179" i="4"/>
  <c r="H179" i="4" s="1"/>
  <c r="G179" i="4"/>
  <c r="L179" i="4"/>
  <c r="M179" i="4"/>
  <c r="M87" i="4"/>
  <c r="L87" i="4"/>
  <c r="F87" i="4"/>
  <c r="M86" i="4"/>
  <c r="L86" i="4"/>
  <c r="F86" i="4"/>
  <c r="K86" i="4" s="1"/>
  <c r="M85" i="4"/>
  <c r="L85" i="4"/>
  <c r="F85" i="4"/>
  <c r="M84" i="4"/>
  <c r="L84" i="4"/>
  <c r="F84" i="4"/>
  <c r="K84" i="4" s="1"/>
  <c r="M83" i="4"/>
  <c r="L83" i="4"/>
  <c r="F83" i="4"/>
  <c r="M82" i="4"/>
  <c r="L82" i="4"/>
  <c r="F82" i="4"/>
  <c r="K82" i="4" s="1"/>
  <c r="M81" i="4"/>
  <c r="L81" i="4"/>
  <c r="F81" i="4"/>
  <c r="M80" i="4"/>
  <c r="L80" i="4"/>
  <c r="F80" i="4"/>
  <c r="K80" i="4" s="1"/>
  <c r="M79" i="4"/>
  <c r="L79" i="4"/>
  <c r="F79" i="4"/>
  <c r="M78" i="4"/>
  <c r="L78" i="4"/>
  <c r="F78" i="4"/>
  <c r="K78" i="4" s="1"/>
  <c r="M77" i="4"/>
  <c r="L77" i="4"/>
  <c r="F77" i="4"/>
  <c r="M76" i="4"/>
  <c r="L76" i="4"/>
  <c r="F76" i="4"/>
  <c r="K76" i="4" s="1"/>
  <c r="M75" i="4"/>
  <c r="L75" i="4"/>
  <c r="F75" i="4"/>
  <c r="M74" i="4"/>
  <c r="L74" i="4"/>
  <c r="F74" i="4"/>
  <c r="K74" i="4" s="1"/>
  <c r="M73" i="4"/>
  <c r="L73" i="4"/>
  <c r="F73" i="4"/>
  <c r="M72" i="4"/>
  <c r="L72" i="4"/>
  <c r="F72" i="4"/>
  <c r="K72" i="4" s="1"/>
  <c r="M71" i="4"/>
  <c r="L71" i="4"/>
  <c r="F71" i="4"/>
  <c r="M70" i="4"/>
  <c r="L70" i="4"/>
  <c r="F70" i="4"/>
  <c r="K70" i="4" s="1"/>
  <c r="M69" i="4"/>
  <c r="L69" i="4"/>
  <c r="F69" i="4"/>
  <c r="M68" i="4"/>
  <c r="L68" i="4"/>
  <c r="F68" i="4"/>
  <c r="K68" i="4" s="1"/>
  <c r="M67" i="4"/>
  <c r="L67" i="4"/>
  <c r="F67" i="4"/>
  <c r="M66" i="4"/>
  <c r="L66" i="4"/>
  <c r="F66" i="4"/>
  <c r="K66" i="4" s="1"/>
  <c r="M65" i="4"/>
  <c r="L65" i="4"/>
  <c r="F65" i="4"/>
  <c r="M64" i="4"/>
  <c r="L64" i="4"/>
  <c r="F64" i="4"/>
  <c r="K64" i="4" s="1"/>
  <c r="M63" i="4"/>
  <c r="L63" i="4"/>
  <c r="F63" i="4"/>
  <c r="M62" i="4"/>
  <c r="L62" i="4"/>
  <c r="F62" i="4"/>
  <c r="K62" i="4" s="1"/>
  <c r="M61" i="4"/>
  <c r="L61" i="4"/>
  <c r="F61" i="4"/>
  <c r="M60" i="4"/>
  <c r="L60" i="4"/>
  <c r="F60" i="4"/>
  <c r="K60" i="4" s="1"/>
  <c r="M59" i="4"/>
  <c r="L59" i="4"/>
  <c r="F59" i="4"/>
  <c r="M58" i="4"/>
  <c r="L58" i="4"/>
  <c r="F58" i="4"/>
  <c r="K58" i="4" s="1"/>
  <c r="M57" i="4"/>
  <c r="L57" i="4"/>
  <c r="F57" i="4"/>
  <c r="M56" i="4"/>
  <c r="L56" i="4"/>
  <c r="F56" i="4"/>
  <c r="K56" i="4" s="1"/>
  <c r="M55" i="4"/>
  <c r="L55" i="4"/>
  <c r="F55" i="4"/>
  <c r="M54" i="4"/>
  <c r="L54" i="4"/>
  <c r="F54" i="4"/>
  <c r="K54" i="4" s="1"/>
  <c r="M53" i="4"/>
  <c r="L53" i="4"/>
  <c r="F53" i="4"/>
  <c r="M52" i="4"/>
  <c r="L52" i="4"/>
  <c r="F52" i="4"/>
  <c r="K52" i="4" s="1"/>
  <c r="M51" i="4"/>
  <c r="L51" i="4"/>
  <c r="F51" i="4"/>
  <c r="M50" i="4"/>
  <c r="L50" i="4"/>
  <c r="F50" i="4"/>
  <c r="K50" i="4" s="1"/>
  <c r="M49" i="4"/>
  <c r="L49" i="4"/>
  <c r="F49" i="4"/>
  <c r="M48" i="4"/>
  <c r="L48" i="4"/>
  <c r="F48" i="4"/>
  <c r="K48" i="4" s="1"/>
  <c r="M47" i="4"/>
  <c r="L47" i="4"/>
  <c r="F47" i="4"/>
  <c r="M46" i="4"/>
  <c r="L46" i="4"/>
  <c r="F46" i="4"/>
  <c r="K46" i="4" s="1"/>
  <c r="M45" i="4"/>
  <c r="L45" i="4"/>
  <c r="F45" i="4"/>
  <c r="M44" i="4"/>
  <c r="L44" i="4"/>
  <c r="F44" i="4"/>
  <c r="K44" i="4" s="1"/>
  <c r="M43" i="4"/>
  <c r="L43" i="4"/>
  <c r="F43" i="4"/>
  <c r="M42" i="4"/>
  <c r="L42" i="4"/>
  <c r="F42" i="4"/>
  <c r="K42" i="4" s="1"/>
  <c r="M41" i="4"/>
  <c r="L41" i="4"/>
  <c r="F41" i="4"/>
  <c r="K41" i="4" s="1"/>
  <c r="M40" i="4"/>
  <c r="L40" i="4"/>
  <c r="F40" i="4"/>
  <c r="K40" i="4" s="1"/>
  <c r="M39" i="4"/>
  <c r="L39" i="4"/>
  <c r="F39" i="4"/>
  <c r="M38" i="4"/>
  <c r="L38" i="4"/>
  <c r="F38" i="4"/>
  <c r="K38" i="4" s="1"/>
  <c r="M37" i="4"/>
  <c r="L37" i="4"/>
  <c r="F37" i="4"/>
  <c r="M36" i="4"/>
  <c r="L36" i="4"/>
  <c r="F36" i="4"/>
  <c r="K36" i="4" s="1"/>
  <c r="M35" i="4"/>
  <c r="L35" i="4"/>
  <c r="F35" i="4"/>
  <c r="M34" i="4"/>
  <c r="L34" i="4"/>
  <c r="F34" i="4"/>
  <c r="K34" i="4" s="1"/>
  <c r="M33" i="4"/>
  <c r="L33" i="4"/>
  <c r="F33" i="4"/>
  <c r="K33" i="4" s="1"/>
  <c r="M32" i="4"/>
  <c r="L32" i="4"/>
  <c r="F32" i="4"/>
  <c r="K32" i="4" s="1"/>
  <c r="M31" i="4"/>
  <c r="L31" i="4"/>
  <c r="F31" i="4"/>
  <c r="M30" i="4"/>
  <c r="L30" i="4"/>
  <c r="F30" i="4"/>
  <c r="K30" i="4" s="1"/>
  <c r="M29" i="4"/>
  <c r="L29" i="4"/>
  <c r="F29" i="4"/>
  <c r="M28" i="4"/>
  <c r="L28" i="4"/>
  <c r="F28" i="4"/>
  <c r="K28" i="4" s="1"/>
  <c r="M27" i="4"/>
  <c r="L27" i="4"/>
  <c r="F27" i="4"/>
  <c r="M26" i="4"/>
  <c r="L26" i="4"/>
  <c r="F26" i="4"/>
  <c r="K26" i="4" s="1"/>
  <c r="M25" i="4"/>
  <c r="L25" i="4"/>
  <c r="F25" i="4"/>
  <c r="K25" i="4" s="1"/>
  <c r="M24" i="4"/>
  <c r="L24" i="4"/>
  <c r="K24" i="4"/>
  <c r="H24" i="4"/>
  <c r="G24" i="4"/>
  <c r="M23" i="4"/>
  <c r="L23" i="4"/>
  <c r="K23" i="4"/>
  <c r="H23" i="4"/>
  <c r="G23" i="4"/>
  <c r="M22" i="4"/>
  <c r="L22" i="4"/>
  <c r="K22" i="4"/>
  <c r="H22" i="4"/>
  <c r="G22" i="4"/>
  <c r="M21" i="4"/>
  <c r="L21" i="4"/>
  <c r="K21" i="4"/>
  <c r="H21" i="4"/>
  <c r="G21" i="4"/>
  <c r="M20" i="4"/>
  <c r="L20" i="4"/>
  <c r="K20" i="4"/>
  <c r="H20" i="4"/>
  <c r="G20" i="4"/>
  <c r="M19" i="4"/>
  <c r="L19" i="4"/>
  <c r="F19" i="4"/>
  <c r="M18" i="4"/>
  <c r="L18" i="4"/>
  <c r="K18" i="4"/>
  <c r="H18" i="4"/>
  <c r="G18" i="4"/>
  <c r="M17" i="4"/>
  <c r="L17" i="4"/>
  <c r="K17" i="4"/>
  <c r="H17" i="4"/>
  <c r="G17" i="4"/>
  <c r="M16" i="4"/>
  <c r="L16" i="4"/>
  <c r="K16" i="4"/>
  <c r="H16" i="4"/>
  <c r="G16" i="4"/>
  <c r="M15" i="4"/>
  <c r="L15" i="4"/>
  <c r="K15" i="4"/>
  <c r="H15" i="4"/>
  <c r="G15" i="4"/>
  <c r="M14" i="4"/>
  <c r="L14" i="4"/>
  <c r="K14" i="4"/>
  <c r="H14" i="4"/>
  <c r="G14" i="4"/>
  <c r="M13" i="4"/>
  <c r="L13" i="4"/>
  <c r="K13" i="4"/>
  <c r="H13" i="4"/>
  <c r="G13" i="4"/>
  <c r="M12" i="4"/>
  <c r="L12" i="4"/>
  <c r="K12" i="4"/>
  <c r="H12" i="4"/>
  <c r="G12" i="4"/>
  <c r="M11" i="4"/>
  <c r="L11" i="4"/>
  <c r="K11" i="4"/>
  <c r="H11" i="4"/>
  <c r="G11" i="4"/>
  <c r="M10" i="4"/>
  <c r="L10" i="4"/>
  <c r="K10" i="4"/>
  <c r="H10" i="4"/>
  <c r="G10" i="4"/>
  <c r="M9" i="4"/>
  <c r="L9" i="4"/>
  <c r="K9" i="4"/>
  <c r="H9" i="4"/>
  <c r="G9" i="4"/>
  <c r="M8" i="4"/>
  <c r="L8" i="4"/>
  <c r="K8" i="4"/>
  <c r="H8" i="4"/>
  <c r="G8" i="4"/>
  <c r="M7" i="4"/>
  <c r="L7" i="4"/>
  <c r="K7" i="4"/>
  <c r="H7" i="4"/>
  <c r="G7" i="4"/>
  <c r="M6" i="4"/>
  <c r="L6" i="4"/>
  <c r="K6" i="4"/>
  <c r="H6" i="4"/>
  <c r="G6" i="4"/>
  <c r="N112" i="3" l="1"/>
  <c r="J114" i="3"/>
  <c r="O114" i="3" s="1"/>
  <c r="N96" i="3"/>
  <c r="J98" i="3"/>
  <c r="O98" i="3" s="1"/>
  <c r="N60" i="3"/>
  <c r="J62" i="3"/>
  <c r="O62" i="3" s="1"/>
  <c r="K19" i="4"/>
  <c r="H19" i="4"/>
  <c r="G19" i="4"/>
  <c r="H27" i="4"/>
  <c r="K27" i="4"/>
  <c r="K29" i="4"/>
  <c r="H29" i="4"/>
  <c r="G29" i="4"/>
  <c r="K31" i="4"/>
  <c r="H31" i="4"/>
  <c r="G31" i="4"/>
  <c r="H35" i="4"/>
  <c r="K35" i="4"/>
  <c r="K37" i="4"/>
  <c r="H37" i="4"/>
  <c r="G37" i="4"/>
  <c r="K39" i="4"/>
  <c r="H39" i="4"/>
  <c r="G39" i="4"/>
  <c r="H43" i="4"/>
  <c r="K43" i="4"/>
  <c r="K45" i="4"/>
  <c r="H45" i="4"/>
  <c r="G45" i="4"/>
  <c r="G47" i="4"/>
  <c r="K47" i="4"/>
  <c r="H47" i="4"/>
  <c r="G49" i="4"/>
  <c r="K49" i="4"/>
  <c r="H49" i="4"/>
  <c r="G51" i="4"/>
  <c r="K51" i="4"/>
  <c r="H51" i="4"/>
  <c r="G53" i="4"/>
  <c r="K53" i="4"/>
  <c r="H53" i="4"/>
  <c r="G55" i="4"/>
  <c r="K55" i="4"/>
  <c r="H55" i="4"/>
  <c r="G57" i="4"/>
  <c r="K57" i="4"/>
  <c r="H57" i="4"/>
  <c r="G59" i="4"/>
  <c r="K59" i="4"/>
  <c r="H59" i="4"/>
  <c r="G61" i="4"/>
  <c r="K61" i="4"/>
  <c r="H61" i="4"/>
  <c r="G63" i="4"/>
  <c r="K63" i="4"/>
  <c r="H63" i="4"/>
  <c r="G65" i="4"/>
  <c r="K65" i="4"/>
  <c r="H65" i="4"/>
  <c r="G67" i="4"/>
  <c r="K67" i="4"/>
  <c r="H67" i="4"/>
  <c r="G69" i="4"/>
  <c r="K69" i="4"/>
  <c r="H69" i="4"/>
  <c r="G71" i="4"/>
  <c r="K71" i="4"/>
  <c r="H71" i="4"/>
  <c r="G73" i="4"/>
  <c r="K73" i="4"/>
  <c r="H73" i="4"/>
  <c r="G75" i="4"/>
  <c r="K75" i="4"/>
  <c r="H75" i="4"/>
  <c r="G77" i="4"/>
  <c r="K77" i="4"/>
  <c r="H77" i="4"/>
  <c r="G79" i="4"/>
  <c r="K79" i="4"/>
  <c r="H79" i="4"/>
  <c r="G81" i="4"/>
  <c r="K81" i="4"/>
  <c r="H81" i="4"/>
  <c r="G83" i="4"/>
  <c r="K83" i="4"/>
  <c r="H83" i="4"/>
  <c r="G85" i="4"/>
  <c r="K85" i="4"/>
  <c r="H85" i="4"/>
  <c r="G87" i="4"/>
  <c r="K87" i="4"/>
  <c r="H87" i="4"/>
  <c r="G15" i="24"/>
  <c r="F12" i="24"/>
  <c r="G12" i="24" s="1"/>
  <c r="K12" i="24" s="1"/>
  <c r="H9" i="24"/>
  <c r="I9" i="24" s="1"/>
  <c r="J9" i="24" s="1"/>
  <c r="B179" i="4"/>
  <c r="B175" i="4"/>
  <c r="B171" i="4"/>
  <c r="B167" i="4"/>
  <c r="B163" i="4"/>
  <c r="C177" i="4"/>
  <c r="C173" i="4"/>
  <c r="C169" i="4"/>
  <c r="C165" i="4"/>
  <c r="B178" i="4"/>
  <c r="B174" i="4"/>
  <c r="B170" i="4"/>
  <c r="B166" i="4"/>
  <c r="B162" i="4"/>
  <c r="C176" i="4"/>
  <c r="C172" i="4"/>
  <c r="C168" i="4"/>
  <c r="C164" i="4"/>
  <c r="C58" i="4"/>
  <c r="B110" i="4"/>
  <c r="B158" i="4"/>
  <c r="B94" i="4"/>
  <c r="C98" i="4"/>
  <c r="C34" i="4"/>
  <c r="B6" i="4"/>
  <c r="B150" i="4"/>
  <c r="B86" i="4"/>
  <c r="C90" i="4"/>
  <c r="C26" i="4"/>
  <c r="B134" i="4"/>
  <c r="C66" i="4"/>
  <c r="B113" i="4"/>
  <c r="B145" i="4"/>
  <c r="B126" i="4"/>
  <c r="B102" i="4"/>
  <c r="C82" i="4"/>
  <c r="C50" i="4"/>
  <c r="C18" i="4"/>
  <c r="B129" i="4"/>
  <c r="B161" i="4"/>
  <c r="B142" i="4"/>
  <c r="B118" i="4"/>
  <c r="B97" i="4"/>
  <c r="C74" i="4"/>
  <c r="C42" i="4"/>
  <c r="C10" i="4"/>
  <c r="L110" i="24"/>
  <c r="B31" i="4"/>
  <c r="B23" i="4"/>
  <c r="B155" i="4"/>
  <c r="B107" i="4"/>
  <c r="B91" i="4"/>
  <c r="B79" i="4"/>
  <c r="B71" i="4"/>
  <c r="B63" i="4"/>
  <c r="B55" i="4"/>
  <c r="B47" i="4"/>
  <c r="B39" i="4"/>
  <c r="C157" i="4"/>
  <c r="C149" i="4"/>
  <c r="C141" i="4"/>
  <c r="C133" i="4"/>
  <c r="C125" i="4"/>
  <c r="C117" i="4"/>
  <c r="C109" i="4"/>
  <c r="B30" i="4"/>
  <c r="B22" i="4"/>
  <c r="B14" i="4"/>
  <c r="B33" i="4"/>
  <c r="B159" i="4"/>
  <c r="B154" i="4"/>
  <c r="B143" i="4"/>
  <c r="B138" i="4"/>
  <c r="B127" i="4"/>
  <c r="B122" i="4"/>
  <c r="B111" i="4"/>
  <c r="B106" i="4"/>
  <c r="B101" i="4"/>
  <c r="B95" i="4"/>
  <c r="B85" i="4"/>
  <c r="B78" i="4"/>
  <c r="B70" i="4"/>
  <c r="B62" i="4"/>
  <c r="B54" i="4"/>
  <c r="B46" i="4"/>
  <c r="B38" i="4"/>
  <c r="C146" i="4"/>
  <c r="C130" i="4"/>
  <c r="C114" i="4"/>
  <c r="B19" i="4"/>
  <c r="B7" i="4"/>
  <c r="B139" i="4"/>
  <c r="B123" i="4"/>
  <c r="B77" i="4"/>
  <c r="C77" i="4"/>
  <c r="B69" i="4"/>
  <c r="C69" i="4"/>
  <c r="B57" i="4"/>
  <c r="C57" i="4"/>
  <c r="B49" i="4"/>
  <c r="C49" i="4"/>
  <c r="B41" i="4"/>
  <c r="C41" i="4"/>
  <c r="B37" i="4"/>
  <c r="C37" i="4"/>
  <c r="B25" i="4"/>
  <c r="B137" i="4"/>
  <c r="B131" i="4"/>
  <c r="B105" i="4"/>
  <c r="B99" i="4"/>
  <c r="B89" i="4"/>
  <c r="B75" i="4"/>
  <c r="B59" i="4"/>
  <c r="B35" i="4"/>
  <c r="B27" i="4"/>
  <c r="B15" i="4"/>
  <c r="B11" i="4"/>
  <c r="B81" i="4"/>
  <c r="C81" i="4"/>
  <c r="B73" i="4"/>
  <c r="C73" i="4"/>
  <c r="B65" i="4"/>
  <c r="C65" i="4"/>
  <c r="B61" i="4"/>
  <c r="C61" i="4"/>
  <c r="B53" i="4"/>
  <c r="C53" i="4"/>
  <c r="B45" i="4"/>
  <c r="C45" i="4"/>
  <c r="B29" i="4"/>
  <c r="B21" i="4"/>
  <c r="B17" i="4"/>
  <c r="B13" i="4"/>
  <c r="B9" i="4"/>
  <c r="B153" i="4"/>
  <c r="B147" i="4"/>
  <c r="B121" i="4"/>
  <c r="B115" i="4"/>
  <c r="B83" i="4"/>
  <c r="B67" i="4"/>
  <c r="B51" i="4"/>
  <c r="B43" i="4"/>
  <c r="B160" i="4"/>
  <c r="C160" i="4"/>
  <c r="B156" i="4"/>
  <c r="C156" i="4"/>
  <c r="B152" i="4"/>
  <c r="C152" i="4"/>
  <c r="B148" i="4"/>
  <c r="C148" i="4"/>
  <c r="B144" i="4"/>
  <c r="C144" i="4"/>
  <c r="B140" i="4"/>
  <c r="C140" i="4"/>
  <c r="B136" i="4"/>
  <c r="C136" i="4"/>
  <c r="B132" i="4"/>
  <c r="C132" i="4"/>
  <c r="B128" i="4"/>
  <c r="C128" i="4"/>
  <c r="B124" i="4"/>
  <c r="C124" i="4"/>
  <c r="B120" i="4"/>
  <c r="C120" i="4"/>
  <c r="B116" i="4"/>
  <c r="C116" i="4"/>
  <c r="B112" i="4"/>
  <c r="C112" i="4"/>
  <c r="B108" i="4"/>
  <c r="C108" i="4"/>
  <c r="B104" i="4"/>
  <c r="C104" i="4"/>
  <c r="B100" i="4"/>
  <c r="C100" i="4"/>
  <c r="B96" i="4"/>
  <c r="C96" i="4"/>
  <c r="B92" i="4"/>
  <c r="C92" i="4"/>
  <c r="B88" i="4"/>
  <c r="C88" i="4"/>
  <c r="B84" i="4"/>
  <c r="C84" i="4"/>
  <c r="B80" i="4"/>
  <c r="C80" i="4"/>
  <c r="B76" i="4"/>
  <c r="C76" i="4"/>
  <c r="B72" i="4"/>
  <c r="C72" i="4"/>
  <c r="B68" i="4"/>
  <c r="C68" i="4"/>
  <c r="B64" i="4"/>
  <c r="C64" i="4"/>
  <c r="B60" i="4"/>
  <c r="C60" i="4"/>
  <c r="B56" i="4"/>
  <c r="C56" i="4"/>
  <c r="B52" i="4"/>
  <c r="C52" i="4"/>
  <c r="B48" i="4"/>
  <c r="C48" i="4"/>
  <c r="B44" i="4"/>
  <c r="C44" i="4"/>
  <c r="B40" i="4"/>
  <c r="C40" i="4"/>
  <c r="B36" i="4"/>
  <c r="C36" i="4"/>
  <c r="B32" i="4"/>
  <c r="B28" i="4"/>
  <c r="B24" i="4"/>
  <c r="B20" i="4"/>
  <c r="B16" i="4"/>
  <c r="B12" i="4"/>
  <c r="B8" i="4"/>
  <c r="B151" i="4"/>
  <c r="B135" i="4"/>
  <c r="B119" i="4"/>
  <c r="B103" i="4"/>
  <c r="B93" i="4"/>
  <c r="B87" i="4"/>
  <c r="N112" i="24"/>
  <c r="L112" i="24"/>
  <c r="O110" i="24"/>
  <c r="K110" i="24"/>
  <c r="K112" i="24" s="1"/>
  <c r="N110" i="24"/>
  <c r="M110" i="24"/>
  <c r="M112" i="24"/>
  <c r="B109" i="24"/>
  <c r="B110" i="24" s="1"/>
  <c r="B111" i="24" s="1"/>
  <c r="B112" i="24" s="1"/>
  <c r="B113" i="24" s="1"/>
  <c r="B114" i="24" s="1"/>
  <c r="B115" i="24" s="1"/>
  <c r="B116" i="24" s="1"/>
  <c r="B117" i="24" s="1"/>
  <c r="B118" i="24" s="1"/>
  <c r="B119" i="24" s="1"/>
  <c r="B120" i="24" s="1"/>
  <c r="B121" i="24" s="1"/>
  <c r="B122" i="24" s="1"/>
  <c r="B123" i="24" s="1"/>
  <c r="B124" i="24" s="1"/>
  <c r="B125" i="24" s="1"/>
  <c r="B126" i="24" s="1"/>
  <c r="B127" i="24" s="1"/>
  <c r="B128" i="24" s="1"/>
  <c r="B129" i="24" s="1"/>
  <c r="B130" i="24" s="1"/>
  <c r="B131" i="24" s="1"/>
  <c r="B132" i="24" s="1"/>
  <c r="B133" i="24" s="1"/>
  <c r="B134" i="24" s="1"/>
  <c r="B135" i="24" s="1"/>
  <c r="B136" i="24" s="1"/>
  <c r="B137" i="24" s="1"/>
  <c r="B138" i="24" s="1"/>
  <c r="B139" i="24" s="1"/>
  <c r="B140" i="24" s="1"/>
  <c r="B141" i="24" s="1"/>
  <c r="B142" i="24" s="1"/>
  <c r="B143" i="24" s="1"/>
  <c r="B144" i="24" s="1"/>
  <c r="B145" i="24" s="1"/>
  <c r="B146" i="24" s="1"/>
  <c r="B147" i="24" s="1"/>
  <c r="B148" i="24" s="1"/>
  <c r="B149" i="24" s="1"/>
  <c r="B150" i="24" s="1"/>
  <c r="B151" i="24" s="1"/>
  <c r="B152" i="24" s="1"/>
  <c r="B153" i="24" s="1"/>
  <c r="B154" i="24" s="1"/>
  <c r="B155" i="24" s="1"/>
  <c r="B156" i="24" s="1"/>
  <c r="B157" i="24" s="1"/>
  <c r="B158" i="24" s="1"/>
  <c r="B61" i="24"/>
  <c r="B62" i="24" s="1"/>
  <c r="B63" i="24" s="1"/>
  <c r="B64" i="24" s="1"/>
  <c r="B65" i="24" s="1"/>
  <c r="B66" i="24" s="1"/>
  <c r="B67" i="24" s="1"/>
  <c r="B68" i="24" s="1"/>
  <c r="B69" i="24" s="1"/>
  <c r="B70" i="24" s="1"/>
  <c r="B71" i="24" s="1"/>
  <c r="B72" i="24" s="1"/>
  <c r="B73" i="24" s="1"/>
  <c r="B74" i="24" s="1"/>
  <c r="B75" i="24" s="1"/>
  <c r="B76" i="24" s="1"/>
  <c r="B77" i="24" s="1"/>
  <c r="B78" i="24" s="1"/>
  <c r="B79" i="24" s="1"/>
  <c r="B80" i="24" s="1"/>
  <c r="B81" i="24" s="1"/>
  <c r="B82" i="24" s="1"/>
  <c r="B83" i="24" s="1"/>
  <c r="B84" i="24" s="1"/>
  <c r="B85" i="24" s="1"/>
  <c r="B86" i="24" s="1"/>
  <c r="B87" i="24" s="1"/>
  <c r="B88" i="24" s="1"/>
  <c r="B89" i="24" s="1"/>
  <c r="B90" i="24" s="1"/>
  <c r="B91" i="24" s="1"/>
  <c r="B92" i="24" s="1"/>
  <c r="B93" i="24" s="1"/>
  <c r="B94" i="24" s="1"/>
  <c r="B95" i="24" s="1"/>
  <c r="B96" i="24" s="1"/>
  <c r="B97" i="24" s="1"/>
  <c r="B98" i="24" s="1"/>
  <c r="B99" i="24" s="1"/>
  <c r="B100" i="24" s="1"/>
  <c r="B101" i="24" s="1"/>
  <c r="B102" i="24" s="1"/>
  <c r="B103" i="24" s="1"/>
  <c r="B104" i="24" s="1"/>
  <c r="B105" i="24" s="1"/>
  <c r="B106" i="24" s="1"/>
  <c r="B107" i="24" s="1"/>
  <c r="B108" i="24" s="1"/>
  <c r="B10" i="24"/>
  <c r="K179" i="4"/>
  <c r="K177" i="4"/>
  <c r="K175" i="4"/>
  <c r="K173" i="4"/>
  <c r="K171" i="4"/>
  <c r="K169" i="4"/>
  <c r="K167" i="4"/>
  <c r="K165" i="4"/>
  <c r="K163" i="4"/>
  <c r="K161" i="4"/>
  <c r="K159" i="4"/>
  <c r="K157" i="4"/>
  <c r="K155" i="4"/>
  <c r="K153" i="4"/>
  <c r="K151" i="4"/>
  <c r="K149" i="4"/>
  <c r="K147" i="4"/>
  <c r="K145" i="4"/>
  <c r="K143" i="4"/>
  <c r="K141" i="4"/>
  <c r="K139" i="4"/>
  <c r="K137" i="4"/>
  <c r="K135" i="4"/>
  <c r="K133" i="4"/>
  <c r="K131" i="4"/>
  <c r="K129" i="4"/>
  <c r="K127" i="4"/>
  <c r="K125" i="4"/>
  <c r="K123" i="4"/>
  <c r="K121" i="4"/>
  <c r="K119" i="4"/>
  <c r="K117" i="4"/>
  <c r="K115" i="4"/>
  <c r="K113" i="4"/>
  <c r="K111" i="4"/>
  <c r="K109" i="4"/>
  <c r="K107" i="4"/>
  <c r="K105" i="4"/>
  <c r="K103" i="4"/>
  <c r="K101" i="4"/>
  <c r="K99" i="4"/>
  <c r="K97" i="4"/>
  <c r="K95" i="4"/>
  <c r="K93" i="4"/>
  <c r="K91" i="4"/>
  <c r="K89" i="4"/>
  <c r="G25" i="4"/>
  <c r="H25" i="4"/>
  <c r="G27" i="4"/>
  <c r="H33" i="4"/>
  <c r="G35" i="4"/>
  <c r="H41" i="4"/>
  <c r="G43" i="4"/>
  <c r="G33" i="4"/>
  <c r="G41" i="4"/>
  <c r="G26" i="4"/>
  <c r="G28" i="4"/>
  <c r="G30" i="4"/>
  <c r="G32" i="4"/>
  <c r="G34" i="4"/>
  <c r="G36" i="4"/>
  <c r="G38" i="4"/>
  <c r="G40" i="4"/>
  <c r="G42" i="4"/>
  <c r="G44" i="4"/>
  <c r="G46" i="4"/>
  <c r="G48" i="4"/>
  <c r="G50" i="4"/>
  <c r="G52" i="4"/>
  <c r="G54" i="4"/>
  <c r="G56" i="4"/>
  <c r="G58" i="4"/>
  <c r="G60" i="4"/>
  <c r="G62" i="4"/>
  <c r="G64" i="4"/>
  <c r="G66" i="4"/>
  <c r="G68" i="4"/>
  <c r="G70" i="4"/>
  <c r="G72" i="4"/>
  <c r="G74" i="4"/>
  <c r="G76" i="4"/>
  <c r="G78" i="4"/>
  <c r="G80" i="4"/>
  <c r="G82" i="4"/>
  <c r="G84" i="4"/>
  <c r="G86" i="4"/>
  <c r="H26" i="4"/>
  <c r="H28" i="4"/>
  <c r="H30" i="4"/>
  <c r="H32" i="4"/>
  <c r="H34" i="4"/>
  <c r="H36" i="4"/>
  <c r="H38" i="4"/>
  <c r="H40" i="4"/>
  <c r="H42" i="4"/>
  <c r="H44" i="4"/>
  <c r="H46" i="4"/>
  <c r="H48" i="4"/>
  <c r="H50" i="4"/>
  <c r="H52" i="4"/>
  <c r="H54" i="4"/>
  <c r="H56" i="4"/>
  <c r="H58" i="4"/>
  <c r="H60" i="4"/>
  <c r="H62" i="4"/>
  <c r="H64" i="4"/>
  <c r="H66" i="4"/>
  <c r="H68" i="4"/>
  <c r="H70" i="4"/>
  <c r="H72" i="4"/>
  <c r="H74" i="4"/>
  <c r="H76" i="4"/>
  <c r="H78" i="4"/>
  <c r="H80" i="4"/>
  <c r="H82" i="4"/>
  <c r="H84" i="4"/>
  <c r="H86" i="4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4" i="25"/>
  <c r="G5" i="25"/>
  <c r="G3" i="25"/>
  <c r="I3" i="25" s="1"/>
  <c r="F9" i="2" s="1"/>
  <c r="H21" i="12"/>
  <c r="H22" i="12"/>
  <c r="H23" i="12"/>
  <c r="H24" i="12"/>
  <c r="H25" i="12"/>
  <c r="H26" i="12"/>
  <c r="H27" i="12"/>
  <c r="H28" i="12"/>
  <c r="H29" i="12"/>
  <c r="H30" i="12"/>
  <c r="H31" i="12"/>
  <c r="H20" i="12"/>
  <c r="G14" i="12"/>
  <c r="G16" i="12" s="1"/>
  <c r="L8" i="6"/>
  <c r="L11" i="6"/>
  <c r="L10" i="6"/>
  <c r="L9" i="6"/>
  <c r="M111" i="6"/>
  <c r="L111" i="6"/>
  <c r="AJ4" i="6"/>
  <c r="AI4" i="6"/>
  <c r="AJ3" i="6"/>
  <c r="AI3" i="6"/>
  <c r="AG1" i="6"/>
  <c r="B20" i="8"/>
  <c r="B16" i="8"/>
  <c r="B12" i="8"/>
  <c r="B8" i="8"/>
  <c r="F114" i="10"/>
  <c r="R6" i="8"/>
  <c r="AF12" i="15"/>
  <c r="V12" i="15"/>
  <c r="L12" i="15"/>
  <c r="S11" i="15" s="1"/>
  <c r="B12" i="15"/>
  <c r="I11" i="15" s="1"/>
  <c r="AM11" i="15"/>
  <c r="AE4" i="15"/>
  <c r="AI2" i="15"/>
  <c r="AH1" i="15"/>
  <c r="AC11" i="15"/>
  <c r="U4" i="15"/>
  <c r="Y2" i="15" s="1"/>
  <c r="X1" i="15"/>
  <c r="K4" i="15"/>
  <c r="O2" i="15"/>
  <c r="N1" i="15"/>
  <c r="D12" i="1"/>
  <c r="D13" i="1"/>
  <c r="D14" i="1"/>
  <c r="D15" i="1"/>
  <c r="D16" i="1"/>
  <c r="D17" i="1"/>
  <c r="J6" i="1"/>
  <c r="L6" i="1" s="1"/>
  <c r="A31" i="1"/>
  <c r="C25" i="1"/>
  <c r="A25" i="1"/>
  <c r="C19" i="1"/>
  <c r="A4" i="19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A56" i="19" s="1"/>
  <c r="A57" i="19" s="1"/>
  <c r="A58" i="19" s="1"/>
  <c r="A59" i="19" s="1"/>
  <c r="A60" i="19" s="1"/>
  <c r="A61" i="19" s="1"/>
  <c r="A62" i="19" s="1"/>
  <c r="A63" i="19" s="1"/>
  <c r="A64" i="19" s="1"/>
  <c r="A65" i="19" s="1"/>
  <c r="A66" i="19" s="1"/>
  <c r="A67" i="19" s="1"/>
  <c r="A68" i="19" s="1"/>
  <c r="A69" i="19" s="1"/>
  <c r="A70" i="19" s="1"/>
  <c r="A71" i="19" s="1"/>
  <c r="A72" i="19" s="1"/>
  <c r="A73" i="19" s="1"/>
  <c r="A74" i="19" s="1"/>
  <c r="A75" i="19" s="1"/>
  <c r="A76" i="19" s="1"/>
  <c r="A77" i="19" s="1"/>
  <c r="A78" i="19" s="1"/>
  <c r="A79" i="19" s="1"/>
  <c r="A80" i="19" s="1"/>
  <c r="A81" i="19" s="1"/>
  <c r="A82" i="19" s="1"/>
  <c r="A83" i="19" s="1"/>
  <c r="A84" i="19" s="1"/>
  <c r="A85" i="19" s="1"/>
  <c r="A86" i="19" s="1"/>
  <c r="A87" i="19" s="1"/>
  <c r="A88" i="19" s="1"/>
  <c r="A89" i="19" s="1"/>
  <c r="A90" i="19" s="1"/>
  <c r="A91" i="19" s="1"/>
  <c r="A92" i="19" s="1"/>
  <c r="A93" i="19" s="1"/>
  <c r="A94" i="19" s="1"/>
  <c r="A95" i="19" s="1"/>
  <c r="A96" i="19" s="1"/>
  <c r="A97" i="19" s="1"/>
  <c r="A98" i="19" s="1"/>
  <c r="A99" i="19" s="1"/>
  <c r="A100" i="19" s="1"/>
  <c r="A101" i="19" s="1"/>
  <c r="A102" i="19" s="1"/>
  <c r="A103" i="19" s="1"/>
  <c r="A104" i="19" s="1"/>
  <c r="A105" i="19" s="1"/>
  <c r="A106" i="19" s="1"/>
  <c r="A107" i="19" s="1"/>
  <c r="A108" i="19" s="1"/>
  <c r="A109" i="19" s="1"/>
  <c r="A110" i="19" s="1"/>
  <c r="A111" i="19" s="1"/>
  <c r="A112" i="19" s="1"/>
  <c r="A113" i="19" s="1"/>
  <c r="A114" i="19" s="1"/>
  <c r="A115" i="19" s="1"/>
  <c r="A116" i="19" s="1"/>
  <c r="A117" i="19" s="1"/>
  <c r="A118" i="19" s="1"/>
  <c r="A119" i="19" s="1"/>
  <c r="A120" i="19" s="1"/>
  <c r="A121" i="19" s="1"/>
  <c r="A122" i="19" s="1"/>
  <c r="A123" i="19" s="1"/>
  <c r="A124" i="19" s="1"/>
  <c r="A125" i="19" s="1"/>
  <c r="A126" i="19" s="1"/>
  <c r="A127" i="19" s="1"/>
  <c r="A128" i="19" s="1"/>
  <c r="A129" i="19" s="1"/>
  <c r="A130" i="19" s="1"/>
  <c r="A4" i="18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A60" i="18" s="1"/>
  <c r="A61" i="18" s="1"/>
  <c r="A62" i="18" s="1"/>
  <c r="A63" i="18" s="1"/>
  <c r="A64" i="18" s="1"/>
  <c r="A65" i="18" s="1"/>
  <c r="A66" i="18" s="1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109" i="18" s="1"/>
  <c r="A110" i="18" s="1"/>
  <c r="A111" i="18" s="1"/>
  <c r="A112" i="18" s="1"/>
  <c r="A113" i="18" s="1"/>
  <c r="A114" i="18" s="1"/>
  <c r="A115" i="18" s="1"/>
  <c r="A116" i="18" s="1"/>
  <c r="A117" i="18" s="1"/>
  <c r="A118" i="18" s="1"/>
  <c r="A119" i="18" s="1"/>
  <c r="A120" i="18" s="1"/>
  <c r="A121" i="18" s="1"/>
  <c r="A122" i="18" s="1"/>
  <c r="A123" i="18" s="1"/>
  <c r="A124" i="18" s="1"/>
  <c r="A125" i="18" s="1"/>
  <c r="A126" i="18" s="1"/>
  <c r="A127" i="18" s="1"/>
  <c r="A128" i="18" s="1"/>
  <c r="A129" i="18" s="1"/>
  <c r="A130" i="18" s="1"/>
  <c r="J130" i="19"/>
  <c r="C130" i="19"/>
  <c r="K130" i="19" s="1"/>
  <c r="J129" i="19"/>
  <c r="C129" i="19"/>
  <c r="K129" i="19" s="1"/>
  <c r="J128" i="19"/>
  <c r="C128" i="19"/>
  <c r="J127" i="19"/>
  <c r="C127" i="19"/>
  <c r="K127" i="19" s="1"/>
  <c r="J126" i="19"/>
  <c r="C126" i="19"/>
  <c r="K126" i="19" s="1"/>
  <c r="J125" i="19"/>
  <c r="C125" i="19"/>
  <c r="K125" i="19" s="1"/>
  <c r="J124" i="19"/>
  <c r="C124" i="19"/>
  <c r="J123" i="19"/>
  <c r="C123" i="19"/>
  <c r="K123" i="19" s="1"/>
  <c r="J122" i="19"/>
  <c r="C122" i="19"/>
  <c r="K122" i="19" s="1"/>
  <c r="J121" i="19"/>
  <c r="C121" i="19"/>
  <c r="K121" i="19" s="1"/>
  <c r="J120" i="19"/>
  <c r="C120" i="19"/>
  <c r="J119" i="19"/>
  <c r="C119" i="19"/>
  <c r="K119" i="19" s="1"/>
  <c r="J118" i="19"/>
  <c r="C118" i="19"/>
  <c r="K118" i="19" s="1"/>
  <c r="J117" i="19"/>
  <c r="C117" i="19"/>
  <c r="K117" i="19" s="1"/>
  <c r="J116" i="19"/>
  <c r="C116" i="19"/>
  <c r="K116" i="19" s="1"/>
  <c r="J115" i="19"/>
  <c r="C115" i="19"/>
  <c r="K115" i="19" s="1"/>
  <c r="J114" i="19"/>
  <c r="C114" i="19"/>
  <c r="K114" i="19" s="1"/>
  <c r="J113" i="19"/>
  <c r="C113" i="19"/>
  <c r="J112" i="19"/>
  <c r="C112" i="19"/>
  <c r="J111" i="19"/>
  <c r="C111" i="19"/>
  <c r="K111" i="19" s="1"/>
  <c r="J110" i="19"/>
  <c r="C110" i="19"/>
  <c r="K110" i="19" s="1"/>
  <c r="J109" i="19"/>
  <c r="C109" i="19"/>
  <c r="K109" i="19" s="1"/>
  <c r="J108" i="19"/>
  <c r="C108" i="19"/>
  <c r="K108" i="19" s="1"/>
  <c r="J107" i="19"/>
  <c r="C107" i="19"/>
  <c r="K107" i="19" s="1"/>
  <c r="J106" i="19"/>
  <c r="C106" i="19"/>
  <c r="K106" i="19" s="1"/>
  <c r="J105" i="19"/>
  <c r="C105" i="19"/>
  <c r="J104" i="19"/>
  <c r="C104" i="19"/>
  <c r="J103" i="19"/>
  <c r="C103" i="19"/>
  <c r="K103" i="19" s="1"/>
  <c r="J102" i="19"/>
  <c r="C102" i="19"/>
  <c r="K102" i="19" s="1"/>
  <c r="J101" i="19"/>
  <c r="C101" i="19"/>
  <c r="K101" i="19" s="1"/>
  <c r="J100" i="19"/>
  <c r="C100" i="19"/>
  <c r="K100" i="19" s="1"/>
  <c r="J99" i="19"/>
  <c r="C99" i="19"/>
  <c r="K99" i="19" s="1"/>
  <c r="J98" i="19"/>
  <c r="C98" i="19"/>
  <c r="K98" i="19" s="1"/>
  <c r="J97" i="19"/>
  <c r="C97" i="19"/>
  <c r="K97" i="19" s="1"/>
  <c r="N96" i="19"/>
  <c r="N98" i="19" s="1"/>
  <c r="M96" i="19"/>
  <c r="J96" i="19"/>
  <c r="C96" i="19"/>
  <c r="K96" i="19" s="1"/>
  <c r="J95" i="19"/>
  <c r="C95" i="19"/>
  <c r="K95" i="19" s="1"/>
  <c r="J94" i="19"/>
  <c r="C94" i="19"/>
  <c r="J93" i="19"/>
  <c r="C93" i="19"/>
  <c r="J92" i="19"/>
  <c r="C92" i="19"/>
  <c r="K92" i="19" s="1"/>
  <c r="J91" i="19"/>
  <c r="C91" i="19"/>
  <c r="J90" i="19"/>
  <c r="C90" i="19"/>
  <c r="J89" i="19"/>
  <c r="C89" i="19"/>
  <c r="K89" i="19" s="1"/>
  <c r="J88" i="19"/>
  <c r="C88" i="19"/>
  <c r="K88" i="19" s="1"/>
  <c r="J87" i="19"/>
  <c r="C87" i="19"/>
  <c r="K87" i="19" s="1"/>
  <c r="J86" i="19"/>
  <c r="C86" i="19"/>
  <c r="K86" i="19" s="1"/>
  <c r="J85" i="19"/>
  <c r="C85" i="19"/>
  <c r="K85" i="19" s="1"/>
  <c r="J84" i="19"/>
  <c r="C84" i="19"/>
  <c r="J83" i="19"/>
  <c r="C83" i="19"/>
  <c r="J82" i="19"/>
  <c r="C82" i="19"/>
  <c r="K82" i="19" s="1"/>
  <c r="J81" i="19"/>
  <c r="C81" i="19"/>
  <c r="K81" i="19" s="1"/>
  <c r="J80" i="19"/>
  <c r="C80" i="19"/>
  <c r="K80" i="19" s="1"/>
  <c r="J79" i="19"/>
  <c r="C79" i="19"/>
  <c r="K79" i="19" s="1"/>
  <c r="J78" i="19"/>
  <c r="C78" i="19"/>
  <c r="K78" i="19" s="1"/>
  <c r="J77" i="19"/>
  <c r="C77" i="19"/>
  <c r="K77" i="19" s="1"/>
  <c r="J76" i="19"/>
  <c r="C76" i="19"/>
  <c r="K76" i="19" s="1"/>
  <c r="J75" i="19"/>
  <c r="C75" i="19"/>
  <c r="K75" i="19" s="1"/>
  <c r="J74" i="19"/>
  <c r="C74" i="19"/>
  <c r="K74" i="19" s="1"/>
  <c r="J73" i="19"/>
  <c r="C73" i="19"/>
  <c r="J72" i="19"/>
  <c r="C72" i="19"/>
  <c r="J71" i="19"/>
  <c r="C71" i="19"/>
  <c r="K71" i="19" s="1"/>
  <c r="J70" i="19"/>
  <c r="C70" i="19"/>
  <c r="K70" i="19" s="1"/>
  <c r="J69" i="19"/>
  <c r="C69" i="19"/>
  <c r="K69" i="19" s="1"/>
  <c r="J68" i="19"/>
  <c r="C68" i="19"/>
  <c r="J67" i="19"/>
  <c r="C67" i="19"/>
  <c r="K67" i="19" s="1"/>
  <c r="N66" i="19"/>
  <c r="N68" i="19" s="1"/>
  <c r="M66" i="19"/>
  <c r="J66" i="19"/>
  <c r="N35" i="19" s="1"/>
  <c r="N37" i="19" s="1"/>
  <c r="C66" i="19"/>
  <c r="K66" i="19" s="1"/>
  <c r="J65" i="19"/>
  <c r="C65" i="19"/>
  <c r="K65" i="19" s="1"/>
  <c r="J64" i="19"/>
  <c r="C64" i="19"/>
  <c r="K64" i="19" s="1"/>
  <c r="J63" i="19"/>
  <c r="C63" i="19"/>
  <c r="K63" i="19" s="1"/>
  <c r="L63" i="19" s="1"/>
  <c r="J62" i="19"/>
  <c r="C62" i="19"/>
  <c r="K62" i="19" s="1"/>
  <c r="L62" i="19" s="1"/>
  <c r="J61" i="19"/>
  <c r="C61" i="19"/>
  <c r="J60" i="19"/>
  <c r="C60" i="19"/>
  <c r="J59" i="19"/>
  <c r="C59" i="19"/>
  <c r="K59" i="19" s="1"/>
  <c r="J58" i="19"/>
  <c r="C58" i="19"/>
  <c r="K58" i="19" s="1"/>
  <c r="J57" i="19"/>
  <c r="C57" i="19"/>
  <c r="K57" i="19" s="1"/>
  <c r="J56" i="19"/>
  <c r="C56" i="19"/>
  <c r="K56" i="19" s="1"/>
  <c r="J55" i="19"/>
  <c r="C55" i="19"/>
  <c r="K55" i="19" s="1"/>
  <c r="L55" i="19" s="1"/>
  <c r="J54" i="19"/>
  <c r="C54" i="19"/>
  <c r="K54" i="19" s="1"/>
  <c r="J53" i="19"/>
  <c r="C53" i="19"/>
  <c r="K53" i="19" s="1"/>
  <c r="J52" i="19"/>
  <c r="C52" i="19"/>
  <c r="K52" i="19" s="1"/>
  <c r="J51" i="19"/>
  <c r="C51" i="19"/>
  <c r="J50" i="19"/>
  <c r="C50" i="19"/>
  <c r="J49" i="19"/>
  <c r="C49" i="19"/>
  <c r="K49" i="19" s="1"/>
  <c r="J48" i="19"/>
  <c r="C48" i="19"/>
  <c r="J47" i="19"/>
  <c r="C47" i="19"/>
  <c r="K47" i="19" s="1"/>
  <c r="J46" i="19"/>
  <c r="C46" i="19"/>
  <c r="K46" i="19" s="1"/>
  <c r="J45" i="19"/>
  <c r="C45" i="19"/>
  <c r="K45" i="19" s="1"/>
  <c r="J44" i="19"/>
  <c r="C44" i="19"/>
  <c r="K44" i="19" s="1"/>
  <c r="J43" i="19"/>
  <c r="C43" i="19"/>
  <c r="K43" i="19" s="1"/>
  <c r="J42" i="19"/>
  <c r="C42" i="19"/>
  <c r="K42" i="19" s="1"/>
  <c r="J41" i="19"/>
  <c r="C41" i="19"/>
  <c r="K41" i="19" s="1"/>
  <c r="L41" i="19" s="1"/>
  <c r="J40" i="19"/>
  <c r="C40" i="19"/>
  <c r="K40" i="19" s="1"/>
  <c r="J39" i="19"/>
  <c r="C39" i="19"/>
  <c r="J38" i="19"/>
  <c r="C38" i="19"/>
  <c r="J37" i="19"/>
  <c r="C37" i="19"/>
  <c r="K37" i="19" s="1"/>
  <c r="J36" i="19"/>
  <c r="C36" i="19"/>
  <c r="K36" i="19" s="1"/>
  <c r="J35" i="19"/>
  <c r="C35" i="19"/>
  <c r="K35" i="19" s="1"/>
  <c r="J34" i="19"/>
  <c r="C34" i="19"/>
  <c r="K34" i="19" s="1"/>
  <c r="L34" i="19" s="1"/>
  <c r="J33" i="19"/>
  <c r="C33" i="19"/>
  <c r="K33" i="19" s="1"/>
  <c r="J32" i="19"/>
  <c r="C32" i="19"/>
  <c r="K32" i="19" s="1"/>
  <c r="J31" i="19"/>
  <c r="C31" i="19"/>
  <c r="K31" i="19" s="1"/>
  <c r="J30" i="19"/>
  <c r="C30" i="19"/>
  <c r="J29" i="19"/>
  <c r="C29" i="19"/>
  <c r="J28" i="19"/>
  <c r="C28" i="19"/>
  <c r="K28" i="19" s="1"/>
  <c r="J27" i="19"/>
  <c r="C27" i="19"/>
  <c r="J26" i="19"/>
  <c r="C26" i="19"/>
  <c r="K26" i="19" s="1"/>
  <c r="J25" i="19"/>
  <c r="C25" i="19"/>
  <c r="K25" i="19" s="1"/>
  <c r="J24" i="19"/>
  <c r="C24" i="19"/>
  <c r="K24" i="19" s="1"/>
  <c r="J23" i="19"/>
  <c r="C23" i="19"/>
  <c r="K23" i="19" s="1"/>
  <c r="J22" i="19"/>
  <c r="C22" i="19"/>
  <c r="K22" i="19" s="1"/>
  <c r="J21" i="19"/>
  <c r="C21" i="19"/>
  <c r="K21" i="19" s="1"/>
  <c r="L21" i="19" s="1"/>
  <c r="J20" i="19"/>
  <c r="C20" i="19"/>
  <c r="K20" i="19" s="1"/>
  <c r="L20" i="19" s="1"/>
  <c r="J19" i="19"/>
  <c r="C19" i="19"/>
  <c r="K19" i="19" s="1"/>
  <c r="J18" i="19"/>
  <c r="C18" i="19"/>
  <c r="K18" i="19" s="1"/>
  <c r="J17" i="19"/>
  <c r="C17" i="19"/>
  <c r="K17" i="19" s="1"/>
  <c r="J16" i="19"/>
  <c r="C16" i="19"/>
  <c r="K16" i="19" s="1"/>
  <c r="J15" i="19"/>
  <c r="C15" i="19"/>
  <c r="K15" i="19" s="1"/>
  <c r="J14" i="19"/>
  <c r="C14" i="19"/>
  <c r="K14" i="19" s="1"/>
  <c r="L14" i="19" s="1"/>
  <c r="J13" i="19"/>
  <c r="C13" i="19"/>
  <c r="K13" i="19" s="1"/>
  <c r="L13" i="19" s="1"/>
  <c r="J12" i="19"/>
  <c r="C12" i="19"/>
  <c r="K12" i="19" s="1"/>
  <c r="J11" i="19"/>
  <c r="C11" i="19"/>
  <c r="K11" i="19" s="1"/>
  <c r="J10" i="19"/>
  <c r="C10" i="19"/>
  <c r="K10" i="19" s="1"/>
  <c r="J9" i="19"/>
  <c r="C9" i="19"/>
  <c r="K9" i="19" s="1"/>
  <c r="J8" i="19"/>
  <c r="C8" i="19"/>
  <c r="K8" i="19" s="1"/>
  <c r="J7" i="19"/>
  <c r="C7" i="19"/>
  <c r="K7" i="19" s="1"/>
  <c r="J6" i="19"/>
  <c r="C6" i="19"/>
  <c r="K6" i="19" s="1"/>
  <c r="L6" i="19" s="1"/>
  <c r="J5" i="19"/>
  <c r="C5" i="19"/>
  <c r="K5" i="19" s="1"/>
  <c r="J4" i="19"/>
  <c r="C4" i="19"/>
  <c r="K4" i="19" s="1"/>
  <c r="L4" i="19" s="1"/>
  <c r="B4" i="19"/>
  <c r="B5" i="19" s="1"/>
  <c r="B6" i="19" s="1"/>
  <c r="B7" i="19" s="1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B33" i="19" s="1"/>
  <c r="B34" i="19" s="1"/>
  <c r="B35" i="19" s="1"/>
  <c r="B36" i="19" s="1"/>
  <c r="B37" i="19" s="1"/>
  <c r="B38" i="19" s="1"/>
  <c r="B39" i="19" s="1"/>
  <c r="B40" i="19" s="1"/>
  <c r="B41" i="19" s="1"/>
  <c r="B42" i="19" s="1"/>
  <c r="B43" i="19" s="1"/>
  <c r="B44" i="19" s="1"/>
  <c r="B45" i="19" s="1"/>
  <c r="B46" i="19" s="1"/>
  <c r="B47" i="19" s="1"/>
  <c r="B48" i="19" s="1"/>
  <c r="B49" i="19" s="1"/>
  <c r="B50" i="19" s="1"/>
  <c r="B51" i="19" s="1"/>
  <c r="B52" i="19" s="1"/>
  <c r="B53" i="19" s="1"/>
  <c r="B54" i="19" s="1"/>
  <c r="B55" i="19" s="1"/>
  <c r="B56" i="19" s="1"/>
  <c r="B57" i="19" s="1"/>
  <c r="B58" i="19" s="1"/>
  <c r="B59" i="19" s="1"/>
  <c r="B60" i="19" s="1"/>
  <c r="B61" i="19" s="1"/>
  <c r="B62" i="19" s="1"/>
  <c r="B63" i="19" s="1"/>
  <c r="B64" i="19" s="1"/>
  <c r="B65" i="19" s="1"/>
  <c r="B66" i="19" s="1"/>
  <c r="B67" i="19" s="1"/>
  <c r="B68" i="19" s="1"/>
  <c r="B69" i="19" s="1"/>
  <c r="B70" i="19" s="1"/>
  <c r="B71" i="19" s="1"/>
  <c r="B72" i="19" s="1"/>
  <c r="B73" i="19" s="1"/>
  <c r="B74" i="19" s="1"/>
  <c r="B75" i="19" s="1"/>
  <c r="B76" i="19" s="1"/>
  <c r="B77" i="19" s="1"/>
  <c r="B78" i="19" s="1"/>
  <c r="B79" i="19" s="1"/>
  <c r="B80" i="19" s="1"/>
  <c r="B81" i="19" s="1"/>
  <c r="B82" i="19" s="1"/>
  <c r="B83" i="19" s="1"/>
  <c r="B84" i="19" s="1"/>
  <c r="B85" i="19" s="1"/>
  <c r="B86" i="19" s="1"/>
  <c r="B87" i="19" s="1"/>
  <c r="B88" i="19" s="1"/>
  <c r="B89" i="19" s="1"/>
  <c r="B90" i="19" s="1"/>
  <c r="B91" i="19" s="1"/>
  <c r="B92" i="19" s="1"/>
  <c r="B93" i="19" s="1"/>
  <c r="B94" i="19" s="1"/>
  <c r="B95" i="19" s="1"/>
  <c r="B96" i="19" s="1"/>
  <c r="B97" i="19" s="1"/>
  <c r="B98" i="19" s="1"/>
  <c r="B99" i="19" s="1"/>
  <c r="B100" i="19" s="1"/>
  <c r="B101" i="19" s="1"/>
  <c r="B102" i="19" s="1"/>
  <c r="B103" i="19" s="1"/>
  <c r="B104" i="19" s="1"/>
  <c r="B105" i="19" s="1"/>
  <c r="B106" i="19" s="1"/>
  <c r="B107" i="19" s="1"/>
  <c r="B108" i="19" s="1"/>
  <c r="B109" i="19" s="1"/>
  <c r="B110" i="19" s="1"/>
  <c r="B111" i="19" s="1"/>
  <c r="B112" i="19" s="1"/>
  <c r="B113" i="19" s="1"/>
  <c r="B114" i="19" s="1"/>
  <c r="B115" i="19" s="1"/>
  <c r="B116" i="19" s="1"/>
  <c r="B117" i="19" s="1"/>
  <c r="B118" i="19" s="1"/>
  <c r="B119" i="19" s="1"/>
  <c r="B120" i="19" s="1"/>
  <c r="B121" i="19" s="1"/>
  <c r="B122" i="19" s="1"/>
  <c r="B123" i="19" s="1"/>
  <c r="B124" i="19" s="1"/>
  <c r="B125" i="19" s="1"/>
  <c r="B126" i="19" s="1"/>
  <c r="B127" i="19" s="1"/>
  <c r="B128" i="19" s="1"/>
  <c r="B129" i="19" s="1"/>
  <c r="B130" i="19" s="1"/>
  <c r="L2" i="19"/>
  <c r="J130" i="18"/>
  <c r="C130" i="18"/>
  <c r="K130" i="18" s="1"/>
  <c r="J129" i="18"/>
  <c r="C129" i="18"/>
  <c r="K129" i="18" s="1"/>
  <c r="J128" i="18"/>
  <c r="C128" i="18"/>
  <c r="J127" i="18"/>
  <c r="C127" i="18"/>
  <c r="K127" i="18" s="1"/>
  <c r="J126" i="18"/>
  <c r="C126" i="18"/>
  <c r="K126" i="18" s="1"/>
  <c r="J125" i="18"/>
  <c r="C125" i="18"/>
  <c r="K125" i="18" s="1"/>
  <c r="J124" i="18"/>
  <c r="C124" i="18"/>
  <c r="J123" i="18"/>
  <c r="C123" i="18"/>
  <c r="K123" i="18" s="1"/>
  <c r="J122" i="18"/>
  <c r="C122" i="18"/>
  <c r="K122" i="18" s="1"/>
  <c r="J121" i="18"/>
  <c r="C121" i="18"/>
  <c r="K121" i="18" s="1"/>
  <c r="J120" i="18"/>
  <c r="C120" i="18"/>
  <c r="J119" i="18"/>
  <c r="C119" i="18"/>
  <c r="K119" i="18" s="1"/>
  <c r="J118" i="18"/>
  <c r="C118" i="18"/>
  <c r="K118" i="18" s="1"/>
  <c r="J117" i="18"/>
  <c r="C117" i="18"/>
  <c r="K117" i="18" s="1"/>
  <c r="J116" i="18"/>
  <c r="C116" i="18"/>
  <c r="J115" i="18"/>
  <c r="C115" i="18"/>
  <c r="K115" i="18" s="1"/>
  <c r="J114" i="18"/>
  <c r="C114" i="18"/>
  <c r="K114" i="18" s="1"/>
  <c r="J113" i="18"/>
  <c r="C113" i="18"/>
  <c r="K113" i="18" s="1"/>
  <c r="J112" i="18"/>
  <c r="C112" i="18"/>
  <c r="J111" i="18"/>
  <c r="C111" i="18"/>
  <c r="K111" i="18" s="1"/>
  <c r="J110" i="18"/>
  <c r="C110" i="18"/>
  <c r="K110" i="18" s="1"/>
  <c r="J109" i="18"/>
  <c r="C109" i="18"/>
  <c r="K109" i="18" s="1"/>
  <c r="J108" i="18"/>
  <c r="C108" i="18"/>
  <c r="J107" i="18"/>
  <c r="C107" i="18"/>
  <c r="K107" i="18" s="1"/>
  <c r="J106" i="18"/>
  <c r="C106" i="18"/>
  <c r="K106" i="18" s="1"/>
  <c r="J105" i="18"/>
  <c r="C105" i="18"/>
  <c r="K105" i="18" s="1"/>
  <c r="J104" i="18"/>
  <c r="C104" i="18"/>
  <c r="J103" i="18"/>
  <c r="C103" i="18"/>
  <c r="K103" i="18" s="1"/>
  <c r="J102" i="18"/>
  <c r="C102" i="18"/>
  <c r="K102" i="18" s="1"/>
  <c r="J101" i="18"/>
  <c r="C101" i="18"/>
  <c r="K101" i="18" s="1"/>
  <c r="J100" i="18"/>
  <c r="C100" i="18"/>
  <c r="J99" i="18"/>
  <c r="C99" i="18"/>
  <c r="K99" i="18" s="1"/>
  <c r="J98" i="18"/>
  <c r="C98" i="18"/>
  <c r="K98" i="18" s="1"/>
  <c r="J97" i="18"/>
  <c r="C97" i="18"/>
  <c r="K97" i="18" s="1"/>
  <c r="N96" i="18"/>
  <c r="N98" i="18" s="1"/>
  <c r="M96" i="18"/>
  <c r="J96" i="18"/>
  <c r="C96" i="18"/>
  <c r="K96" i="18" s="1"/>
  <c r="J95" i="18"/>
  <c r="C95" i="18"/>
  <c r="K95" i="18" s="1"/>
  <c r="J94" i="18"/>
  <c r="C94" i="18"/>
  <c r="K94" i="18" s="1"/>
  <c r="J93" i="18"/>
  <c r="C93" i="18"/>
  <c r="J92" i="18"/>
  <c r="C92" i="18"/>
  <c r="K92" i="18" s="1"/>
  <c r="J91" i="18"/>
  <c r="C91" i="18"/>
  <c r="K91" i="18" s="1"/>
  <c r="J90" i="18"/>
  <c r="C90" i="18"/>
  <c r="J89" i="18"/>
  <c r="C89" i="18"/>
  <c r="K89" i="18" s="1"/>
  <c r="J88" i="18"/>
  <c r="C88" i="18"/>
  <c r="K88" i="18" s="1"/>
  <c r="J87" i="18"/>
  <c r="C87" i="18"/>
  <c r="K87" i="18" s="1"/>
  <c r="J86" i="18"/>
  <c r="C86" i="18"/>
  <c r="J85" i="18"/>
  <c r="C85" i="18"/>
  <c r="K85" i="18" s="1"/>
  <c r="J84" i="18"/>
  <c r="C84" i="18"/>
  <c r="K84" i="18" s="1"/>
  <c r="J83" i="18"/>
  <c r="C83" i="18"/>
  <c r="J82" i="18"/>
  <c r="C82" i="18"/>
  <c r="K82" i="18" s="1"/>
  <c r="J81" i="18"/>
  <c r="C81" i="18"/>
  <c r="K81" i="18" s="1"/>
  <c r="J80" i="18"/>
  <c r="C80" i="18"/>
  <c r="K80" i="18" s="1"/>
  <c r="J79" i="18"/>
  <c r="C79" i="18"/>
  <c r="J78" i="18"/>
  <c r="C78" i="18"/>
  <c r="K78" i="18" s="1"/>
  <c r="J77" i="18"/>
  <c r="C77" i="18"/>
  <c r="K77" i="18" s="1"/>
  <c r="J76" i="18"/>
  <c r="C76" i="18"/>
  <c r="J75" i="18"/>
  <c r="C75" i="18"/>
  <c r="K75" i="18" s="1"/>
  <c r="J74" i="18"/>
  <c r="C74" i="18"/>
  <c r="K74" i="18" s="1"/>
  <c r="J73" i="18"/>
  <c r="C73" i="18"/>
  <c r="K73" i="18" s="1"/>
  <c r="J72" i="18"/>
  <c r="C72" i="18"/>
  <c r="J71" i="18"/>
  <c r="C71" i="18"/>
  <c r="K71" i="18" s="1"/>
  <c r="J70" i="18"/>
  <c r="C70" i="18"/>
  <c r="J69" i="18"/>
  <c r="C69" i="18"/>
  <c r="K69" i="18" s="1"/>
  <c r="J68" i="18"/>
  <c r="C68" i="18"/>
  <c r="J67" i="18"/>
  <c r="C67" i="18"/>
  <c r="K67" i="18" s="1"/>
  <c r="N66" i="18"/>
  <c r="N68" i="18" s="1"/>
  <c r="M66" i="18"/>
  <c r="J66" i="18"/>
  <c r="N35" i="18" s="1"/>
  <c r="N37" i="18" s="1"/>
  <c r="C66" i="18"/>
  <c r="K66" i="18" s="1"/>
  <c r="J65" i="18"/>
  <c r="C65" i="18"/>
  <c r="K65" i="18" s="1"/>
  <c r="J64" i="18"/>
  <c r="C64" i="18"/>
  <c r="K64" i="18" s="1"/>
  <c r="J63" i="18"/>
  <c r="C63" i="18"/>
  <c r="K63" i="18" s="1"/>
  <c r="J62" i="18"/>
  <c r="C62" i="18"/>
  <c r="K62" i="18" s="1"/>
  <c r="L62" i="18" s="1"/>
  <c r="J61" i="18"/>
  <c r="C61" i="18"/>
  <c r="J60" i="18"/>
  <c r="C60" i="18"/>
  <c r="K60" i="18" s="1"/>
  <c r="J59" i="18"/>
  <c r="C59" i="18"/>
  <c r="K59" i="18" s="1"/>
  <c r="J58" i="18"/>
  <c r="C58" i="18"/>
  <c r="K58" i="18" s="1"/>
  <c r="J57" i="18"/>
  <c r="C57" i="18"/>
  <c r="J56" i="18"/>
  <c r="C56" i="18"/>
  <c r="K56" i="18" s="1"/>
  <c r="J55" i="18"/>
  <c r="C55" i="18"/>
  <c r="J54" i="18"/>
  <c r="C54" i="18"/>
  <c r="K54" i="18" s="1"/>
  <c r="J53" i="18"/>
  <c r="C53" i="18"/>
  <c r="K53" i="18" s="1"/>
  <c r="J52" i="18"/>
  <c r="C52" i="18"/>
  <c r="K52" i="18" s="1"/>
  <c r="J51" i="18"/>
  <c r="C51" i="18"/>
  <c r="J50" i="18"/>
  <c r="C50" i="18"/>
  <c r="K50" i="18" s="1"/>
  <c r="J49" i="18"/>
  <c r="C49" i="18"/>
  <c r="K49" i="18" s="1"/>
  <c r="J48" i="18"/>
  <c r="C48" i="18"/>
  <c r="K48" i="18" s="1"/>
  <c r="L48" i="18" s="1"/>
  <c r="J47" i="18"/>
  <c r="C47" i="18"/>
  <c r="K47" i="18" s="1"/>
  <c r="J46" i="18"/>
  <c r="C46" i="18"/>
  <c r="K46" i="18" s="1"/>
  <c r="J45" i="18"/>
  <c r="C45" i="18"/>
  <c r="J44" i="18"/>
  <c r="C44" i="18"/>
  <c r="K44" i="18" s="1"/>
  <c r="J43" i="18"/>
  <c r="C43" i="18"/>
  <c r="K43" i="18" s="1"/>
  <c r="J42" i="18"/>
  <c r="C42" i="18"/>
  <c r="K42" i="18" s="1"/>
  <c r="J41" i="18"/>
  <c r="C41" i="18"/>
  <c r="K41" i="18" s="1"/>
  <c r="L41" i="18" s="1"/>
  <c r="J40" i="18"/>
  <c r="C40" i="18"/>
  <c r="K40" i="18" s="1"/>
  <c r="J39" i="18"/>
  <c r="C39" i="18"/>
  <c r="J38" i="18"/>
  <c r="C38" i="18"/>
  <c r="K38" i="18" s="1"/>
  <c r="J37" i="18"/>
  <c r="C37" i="18"/>
  <c r="J36" i="18"/>
  <c r="C36" i="18"/>
  <c r="K36" i="18" s="1"/>
  <c r="J35" i="18"/>
  <c r="C35" i="18"/>
  <c r="K35" i="18" s="1"/>
  <c r="J34" i="18"/>
  <c r="C34" i="18"/>
  <c r="J33" i="18"/>
  <c r="C33" i="18"/>
  <c r="K33" i="18" s="1"/>
  <c r="J32" i="18"/>
  <c r="C32" i="18"/>
  <c r="K32" i="18" s="1"/>
  <c r="J31" i="18"/>
  <c r="C31" i="18"/>
  <c r="K31" i="18" s="1"/>
  <c r="J30" i="18"/>
  <c r="C30" i="18"/>
  <c r="J29" i="18"/>
  <c r="C29" i="18"/>
  <c r="K29" i="18" s="1"/>
  <c r="J28" i="18"/>
  <c r="C28" i="18"/>
  <c r="K28" i="18" s="1"/>
  <c r="J27" i="18"/>
  <c r="C27" i="18"/>
  <c r="K27" i="18" s="1"/>
  <c r="L27" i="18" s="1"/>
  <c r="J26" i="18"/>
  <c r="C26" i="18"/>
  <c r="K26" i="18" s="1"/>
  <c r="J25" i="18"/>
  <c r="C25" i="18"/>
  <c r="J24" i="18"/>
  <c r="C24" i="18"/>
  <c r="K24" i="18" s="1"/>
  <c r="J23" i="18"/>
  <c r="C23" i="18"/>
  <c r="K23" i="18" s="1"/>
  <c r="J22" i="18"/>
  <c r="C22" i="18"/>
  <c r="K22" i="18" s="1"/>
  <c r="J21" i="18"/>
  <c r="C21" i="18"/>
  <c r="K21" i="18" s="1"/>
  <c r="J20" i="18"/>
  <c r="C20" i="18"/>
  <c r="K20" i="18" s="1"/>
  <c r="L20" i="18" s="1"/>
  <c r="J19" i="18"/>
  <c r="C19" i="18"/>
  <c r="J18" i="18"/>
  <c r="C18" i="18"/>
  <c r="K18" i="18" s="1"/>
  <c r="J17" i="18"/>
  <c r="C17" i="18"/>
  <c r="K17" i="18" s="1"/>
  <c r="J16" i="18"/>
  <c r="C16" i="18"/>
  <c r="K16" i="18" s="1"/>
  <c r="J15" i="18"/>
  <c r="C15" i="18"/>
  <c r="J14" i="18"/>
  <c r="C14" i="18"/>
  <c r="K14" i="18" s="1"/>
  <c r="J13" i="18"/>
  <c r="C13" i="18"/>
  <c r="J12" i="18"/>
  <c r="C12" i="18"/>
  <c r="K12" i="18" s="1"/>
  <c r="J11" i="18"/>
  <c r="C11" i="18"/>
  <c r="K11" i="18" s="1"/>
  <c r="J10" i="18"/>
  <c r="C10" i="18"/>
  <c r="K10" i="18" s="1"/>
  <c r="J9" i="18"/>
  <c r="C9" i="18"/>
  <c r="J8" i="18"/>
  <c r="C8" i="18"/>
  <c r="K8" i="18" s="1"/>
  <c r="J7" i="18"/>
  <c r="C7" i="18"/>
  <c r="K7" i="18" s="1"/>
  <c r="J6" i="18"/>
  <c r="C6" i="18"/>
  <c r="J5" i="18"/>
  <c r="C5" i="18"/>
  <c r="K5" i="18" s="1"/>
  <c r="J4" i="18"/>
  <c r="C4" i="18"/>
  <c r="K4" i="18" s="1"/>
  <c r="L4" i="18" s="1"/>
  <c r="B4" i="18"/>
  <c r="B5" i="18" s="1"/>
  <c r="B6" i="18" s="1"/>
  <c r="B7" i="18" s="1"/>
  <c r="B8" i="18" s="1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B25" i="18" s="1"/>
  <c r="B26" i="18" s="1"/>
  <c r="B27" i="18" s="1"/>
  <c r="B28" i="18" s="1"/>
  <c r="B29" i="18" s="1"/>
  <c r="B30" i="18" s="1"/>
  <c r="B31" i="18" s="1"/>
  <c r="B32" i="18" s="1"/>
  <c r="B33" i="18" s="1"/>
  <c r="B34" i="18" s="1"/>
  <c r="B35" i="18" s="1"/>
  <c r="B36" i="18" s="1"/>
  <c r="B37" i="18" s="1"/>
  <c r="B38" i="18" s="1"/>
  <c r="B39" i="18" s="1"/>
  <c r="B40" i="18" s="1"/>
  <c r="B41" i="18" s="1"/>
  <c r="B42" i="18" s="1"/>
  <c r="B43" i="18" s="1"/>
  <c r="B44" i="18" s="1"/>
  <c r="B45" i="18" s="1"/>
  <c r="B46" i="18" s="1"/>
  <c r="B47" i="18" s="1"/>
  <c r="B48" i="18" s="1"/>
  <c r="B49" i="18" s="1"/>
  <c r="B50" i="18" s="1"/>
  <c r="B51" i="18" s="1"/>
  <c r="B52" i="18" s="1"/>
  <c r="B53" i="18" s="1"/>
  <c r="B54" i="18" s="1"/>
  <c r="B55" i="18" s="1"/>
  <c r="B56" i="18" s="1"/>
  <c r="B57" i="18" s="1"/>
  <c r="B58" i="18" s="1"/>
  <c r="B59" i="18" s="1"/>
  <c r="B60" i="18" s="1"/>
  <c r="B61" i="18" s="1"/>
  <c r="B62" i="18" s="1"/>
  <c r="B63" i="18" s="1"/>
  <c r="B64" i="18" s="1"/>
  <c r="B65" i="18" s="1"/>
  <c r="B66" i="18" s="1"/>
  <c r="B67" i="18" s="1"/>
  <c r="B68" i="18" s="1"/>
  <c r="B69" i="18" s="1"/>
  <c r="B70" i="18" s="1"/>
  <c r="B71" i="18" s="1"/>
  <c r="B72" i="18" s="1"/>
  <c r="B73" i="18" s="1"/>
  <c r="B74" i="18" s="1"/>
  <c r="B75" i="18" s="1"/>
  <c r="B76" i="18" s="1"/>
  <c r="B77" i="18" s="1"/>
  <c r="B78" i="18" s="1"/>
  <c r="B79" i="18" s="1"/>
  <c r="B80" i="18" s="1"/>
  <c r="B81" i="18" s="1"/>
  <c r="B82" i="18" s="1"/>
  <c r="B83" i="18" s="1"/>
  <c r="B84" i="18" s="1"/>
  <c r="B85" i="18" s="1"/>
  <c r="B86" i="18" s="1"/>
  <c r="B87" i="18" s="1"/>
  <c r="B88" i="18" s="1"/>
  <c r="B89" i="18" s="1"/>
  <c r="B90" i="18" s="1"/>
  <c r="B91" i="18" s="1"/>
  <c r="B92" i="18" s="1"/>
  <c r="B93" i="18" s="1"/>
  <c r="B94" i="18" s="1"/>
  <c r="B95" i="18" s="1"/>
  <c r="B96" i="18" s="1"/>
  <c r="B97" i="18" s="1"/>
  <c r="B98" i="18" s="1"/>
  <c r="B99" i="18" s="1"/>
  <c r="B100" i="18" s="1"/>
  <c r="B101" i="18" s="1"/>
  <c r="B102" i="18" s="1"/>
  <c r="B103" i="18" s="1"/>
  <c r="B104" i="18" s="1"/>
  <c r="B105" i="18" s="1"/>
  <c r="B106" i="18" s="1"/>
  <c r="B107" i="18" s="1"/>
  <c r="B108" i="18" s="1"/>
  <c r="B109" i="18" s="1"/>
  <c r="B110" i="18" s="1"/>
  <c r="B111" i="18" s="1"/>
  <c r="B112" i="18" s="1"/>
  <c r="B113" i="18" s="1"/>
  <c r="B114" i="18" s="1"/>
  <c r="B115" i="18" s="1"/>
  <c r="B116" i="18" s="1"/>
  <c r="B117" i="18" s="1"/>
  <c r="B118" i="18" s="1"/>
  <c r="B119" i="18" s="1"/>
  <c r="B120" i="18" s="1"/>
  <c r="B121" i="18" s="1"/>
  <c r="B122" i="18" s="1"/>
  <c r="B123" i="18" s="1"/>
  <c r="B124" i="18" s="1"/>
  <c r="B125" i="18" s="1"/>
  <c r="B126" i="18" s="1"/>
  <c r="B127" i="18" s="1"/>
  <c r="B128" i="18" s="1"/>
  <c r="B129" i="18" s="1"/>
  <c r="B130" i="18" s="1"/>
  <c r="L2" i="18"/>
  <c r="BY53" i="20"/>
  <c r="BW53" i="20"/>
  <c r="BV53" i="20"/>
  <c r="BY52" i="20"/>
  <c r="BW52" i="20"/>
  <c r="BV52" i="20"/>
  <c r="BY51" i="20"/>
  <c r="BW51" i="20"/>
  <c r="BV51" i="20"/>
  <c r="BY50" i="20"/>
  <c r="BW50" i="20"/>
  <c r="BV50" i="20"/>
  <c r="BY49" i="20"/>
  <c r="BW49" i="20"/>
  <c r="BV49" i="20"/>
  <c r="BY48" i="20"/>
  <c r="BW48" i="20"/>
  <c r="BV48" i="20"/>
  <c r="BY47" i="20"/>
  <c r="BW47" i="20"/>
  <c r="BV47" i="20"/>
  <c r="BY46" i="20"/>
  <c r="BW46" i="20"/>
  <c r="BV46" i="20"/>
  <c r="BY45" i="20"/>
  <c r="BW45" i="20"/>
  <c r="BV45" i="20"/>
  <c r="BY44" i="20"/>
  <c r="BW44" i="20"/>
  <c r="BV44" i="20"/>
  <c r="BY43" i="20"/>
  <c r="BW43" i="20"/>
  <c r="BV43" i="20"/>
  <c r="BY42" i="20"/>
  <c r="BW42" i="20"/>
  <c r="BV42" i="20"/>
  <c r="BY41" i="20"/>
  <c r="BW41" i="20"/>
  <c r="BV41" i="20"/>
  <c r="BY40" i="20"/>
  <c r="BW40" i="20"/>
  <c r="BV40" i="20"/>
  <c r="BY39" i="20"/>
  <c r="BW39" i="20"/>
  <c r="BV39" i="20"/>
  <c r="BY38" i="20"/>
  <c r="BW38" i="20"/>
  <c r="BV38" i="20"/>
  <c r="BY37" i="20"/>
  <c r="BW37" i="20"/>
  <c r="BV37" i="20"/>
  <c r="BY36" i="20"/>
  <c r="BW36" i="20"/>
  <c r="BV36" i="20"/>
  <c r="BY35" i="20"/>
  <c r="BW35" i="20"/>
  <c r="BV35" i="20"/>
  <c r="BY34" i="20"/>
  <c r="BW34" i="20"/>
  <c r="BV34" i="20"/>
  <c r="BY33" i="20"/>
  <c r="BW33" i="20"/>
  <c r="BV33" i="20"/>
  <c r="BY32" i="20"/>
  <c r="BW32" i="20"/>
  <c r="BV32" i="20"/>
  <c r="BY31" i="20"/>
  <c r="BW31" i="20"/>
  <c r="BV31" i="20"/>
  <c r="BY30" i="20"/>
  <c r="BW30" i="20"/>
  <c r="BV30" i="20"/>
  <c r="BY29" i="20"/>
  <c r="BW29" i="20"/>
  <c r="BV29" i="20"/>
  <c r="BY28" i="20"/>
  <c r="BW28" i="20"/>
  <c r="BV28" i="20"/>
  <c r="BY27" i="20"/>
  <c r="BW27" i="20"/>
  <c r="BV27" i="20"/>
  <c r="BY26" i="20"/>
  <c r="BW26" i="20"/>
  <c r="BV26" i="20"/>
  <c r="BY25" i="20"/>
  <c r="BW25" i="20"/>
  <c r="BV25" i="20"/>
  <c r="BY24" i="20"/>
  <c r="BW24" i="20"/>
  <c r="BV24" i="20"/>
  <c r="BY23" i="20"/>
  <c r="BW23" i="20"/>
  <c r="BV23" i="20"/>
  <c r="BY22" i="20"/>
  <c r="BW22" i="20"/>
  <c r="BV22" i="20"/>
  <c r="BY21" i="20"/>
  <c r="BW21" i="20"/>
  <c r="BV21" i="20"/>
  <c r="BY20" i="20"/>
  <c r="BW20" i="20"/>
  <c r="BV20" i="20"/>
  <c r="BY19" i="20"/>
  <c r="BW19" i="20"/>
  <c r="BV19" i="20"/>
  <c r="BY18" i="20"/>
  <c r="BW18" i="20"/>
  <c r="BV18" i="20"/>
  <c r="BY17" i="20"/>
  <c r="BW17" i="20"/>
  <c r="BV17" i="20"/>
  <c r="BY16" i="20"/>
  <c r="BW16" i="20"/>
  <c r="BV16" i="20"/>
  <c r="BY15" i="20"/>
  <c r="BW15" i="20"/>
  <c r="BV15" i="20"/>
  <c r="BY14" i="20"/>
  <c r="BW14" i="20"/>
  <c r="BV14" i="20"/>
  <c r="BY13" i="20"/>
  <c r="BW13" i="20"/>
  <c r="BV13" i="20"/>
  <c r="BY12" i="20"/>
  <c r="BW12" i="20"/>
  <c r="BV12" i="20"/>
  <c r="BY11" i="20"/>
  <c r="BW11" i="20"/>
  <c r="BY10" i="20"/>
  <c r="BW10" i="20"/>
  <c r="BV10" i="20"/>
  <c r="BY9" i="20"/>
  <c r="BW9" i="20"/>
  <c r="BV9" i="20"/>
  <c r="BY8" i="20"/>
  <c r="BW8" i="20"/>
  <c r="BV8" i="20"/>
  <c r="BY7" i="20"/>
  <c r="BW7" i="20"/>
  <c r="BV7" i="20"/>
  <c r="BY6" i="20"/>
  <c r="BX6" i="20" s="1"/>
  <c r="BW6" i="20"/>
  <c r="BV6" i="20"/>
  <c r="BZ5" i="20"/>
  <c r="BW5" i="20"/>
  <c r="BV5" i="20"/>
  <c r="BZ4" i="20"/>
  <c r="BW4" i="20"/>
  <c r="BV4" i="20"/>
  <c r="BO53" i="20"/>
  <c r="BP53" i="20" s="1"/>
  <c r="BM53" i="20"/>
  <c r="BL53" i="20"/>
  <c r="BO52" i="20"/>
  <c r="BP52" i="20" s="1"/>
  <c r="BM52" i="20"/>
  <c r="BL52" i="20"/>
  <c r="BO51" i="20"/>
  <c r="BP51" i="20" s="1"/>
  <c r="BM51" i="20"/>
  <c r="BL51" i="20"/>
  <c r="BO50" i="20"/>
  <c r="BP50" i="20" s="1"/>
  <c r="BM50" i="20"/>
  <c r="BL50" i="20"/>
  <c r="BO49" i="20"/>
  <c r="BP49" i="20" s="1"/>
  <c r="BM49" i="20"/>
  <c r="BL49" i="20"/>
  <c r="BO48" i="20"/>
  <c r="BP48" i="20" s="1"/>
  <c r="BM48" i="20"/>
  <c r="BL48" i="20"/>
  <c r="BO47" i="20"/>
  <c r="BP47" i="20" s="1"/>
  <c r="BM47" i="20"/>
  <c r="BL47" i="20"/>
  <c r="BO46" i="20"/>
  <c r="BP46" i="20" s="1"/>
  <c r="BM46" i="20"/>
  <c r="BL46" i="20"/>
  <c r="BO45" i="20"/>
  <c r="BP45" i="20" s="1"/>
  <c r="BM45" i="20"/>
  <c r="BL45" i="20"/>
  <c r="BO44" i="20"/>
  <c r="BP44" i="20" s="1"/>
  <c r="BM44" i="20"/>
  <c r="BL44" i="20"/>
  <c r="BO43" i="20"/>
  <c r="BP43" i="20" s="1"/>
  <c r="BM43" i="20"/>
  <c r="BL43" i="20"/>
  <c r="BO42" i="20"/>
  <c r="BP42" i="20" s="1"/>
  <c r="BM42" i="20"/>
  <c r="BL42" i="20"/>
  <c r="BO41" i="20"/>
  <c r="BP41" i="20" s="1"/>
  <c r="BM41" i="20"/>
  <c r="BL41" i="20"/>
  <c r="BO40" i="20"/>
  <c r="BP40" i="20" s="1"/>
  <c r="BM40" i="20"/>
  <c r="BL40" i="20"/>
  <c r="BO39" i="20"/>
  <c r="BP39" i="20" s="1"/>
  <c r="BM39" i="20"/>
  <c r="BL39" i="20"/>
  <c r="BO38" i="20"/>
  <c r="BP38" i="20" s="1"/>
  <c r="BM38" i="20"/>
  <c r="BL38" i="20"/>
  <c r="BO37" i="20"/>
  <c r="BP37" i="20" s="1"/>
  <c r="BM37" i="20"/>
  <c r="BL37" i="20"/>
  <c r="BO36" i="20"/>
  <c r="BP36" i="20" s="1"/>
  <c r="BM36" i="20"/>
  <c r="BL36" i="20"/>
  <c r="BO35" i="20"/>
  <c r="BP35" i="20" s="1"/>
  <c r="BM35" i="20"/>
  <c r="BL35" i="20"/>
  <c r="BO34" i="20"/>
  <c r="BP34" i="20" s="1"/>
  <c r="BM34" i="20"/>
  <c r="BL34" i="20"/>
  <c r="BO33" i="20"/>
  <c r="BP33" i="20" s="1"/>
  <c r="BM33" i="20"/>
  <c r="BL33" i="20"/>
  <c r="BO32" i="20"/>
  <c r="BP32" i="20" s="1"/>
  <c r="BM32" i="20"/>
  <c r="BL32" i="20"/>
  <c r="BO31" i="20"/>
  <c r="BP31" i="20" s="1"/>
  <c r="BM31" i="20"/>
  <c r="BL31" i="20"/>
  <c r="BO30" i="20"/>
  <c r="BP30" i="20" s="1"/>
  <c r="BM30" i="20"/>
  <c r="BL30" i="20"/>
  <c r="BO29" i="20"/>
  <c r="BP29" i="20" s="1"/>
  <c r="BM29" i="20"/>
  <c r="BL29" i="20"/>
  <c r="BO28" i="20"/>
  <c r="BP28" i="20" s="1"/>
  <c r="BM28" i="20"/>
  <c r="BL28" i="20"/>
  <c r="BO27" i="20"/>
  <c r="BP27" i="20" s="1"/>
  <c r="BM27" i="20"/>
  <c r="BL27" i="20"/>
  <c r="BO26" i="20"/>
  <c r="BP26" i="20" s="1"/>
  <c r="BM26" i="20"/>
  <c r="BL26" i="20"/>
  <c r="BO25" i="20"/>
  <c r="BP25" i="20" s="1"/>
  <c r="BM25" i="20"/>
  <c r="BL25" i="20"/>
  <c r="BO24" i="20"/>
  <c r="BP24" i="20" s="1"/>
  <c r="BM24" i="20"/>
  <c r="BL24" i="20"/>
  <c r="BO23" i="20"/>
  <c r="BP23" i="20" s="1"/>
  <c r="BM23" i="20"/>
  <c r="BL23" i="20"/>
  <c r="BO22" i="20"/>
  <c r="BP22" i="20" s="1"/>
  <c r="BM22" i="20"/>
  <c r="BL22" i="20"/>
  <c r="BO21" i="20"/>
  <c r="BP21" i="20" s="1"/>
  <c r="BM21" i="20"/>
  <c r="BL21" i="20"/>
  <c r="BO20" i="20"/>
  <c r="BP20" i="20" s="1"/>
  <c r="BM20" i="20"/>
  <c r="BL20" i="20"/>
  <c r="BO19" i="20"/>
  <c r="BP19" i="20" s="1"/>
  <c r="BM19" i="20"/>
  <c r="BL19" i="20"/>
  <c r="BO18" i="20"/>
  <c r="BP18" i="20" s="1"/>
  <c r="BM18" i="20"/>
  <c r="BL18" i="20"/>
  <c r="BO17" i="20"/>
  <c r="BP17" i="20" s="1"/>
  <c r="BM17" i="20"/>
  <c r="BL17" i="20"/>
  <c r="BO16" i="20"/>
  <c r="BP16" i="20" s="1"/>
  <c r="BM16" i="20"/>
  <c r="BL16" i="20"/>
  <c r="BO15" i="20"/>
  <c r="BP15" i="20" s="1"/>
  <c r="BM15" i="20"/>
  <c r="BL15" i="20"/>
  <c r="BO14" i="20"/>
  <c r="BP14" i="20" s="1"/>
  <c r="BM14" i="20"/>
  <c r="BL14" i="20"/>
  <c r="BO13" i="20"/>
  <c r="BP13" i="20" s="1"/>
  <c r="BM13" i="20"/>
  <c r="BL13" i="20"/>
  <c r="BO12" i="20"/>
  <c r="BP12" i="20" s="1"/>
  <c r="BM12" i="20"/>
  <c r="BL12" i="20"/>
  <c r="BO11" i="20"/>
  <c r="BP11" i="20" s="1"/>
  <c r="BM11" i="20"/>
  <c r="BL11" i="20"/>
  <c r="BO10" i="20"/>
  <c r="BP10" i="20" s="1"/>
  <c r="BM10" i="20"/>
  <c r="BL10" i="20"/>
  <c r="BO9" i="20"/>
  <c r="BP9" i="20" s="1"/>
  <c r="BM9" i="20"/>
  <c r="BL9" i="20"/>
  <c r="BO8" i="20"/>
  <c r="BP8" i="20" s="1"/>
  <c r="BM8" i="20"/>
  <c r="BL8" i="20"/>
  <c r="BO7" i="20"/>
  <c r="BP7" i="20" s="1"/>
  <c r="BM7" i="20"/>
  <c r="BL7" i="20"/>
  <c r="BO6" i="20"/>
  <c r="BP6" i="20" s="1"/>
  <c r="BM6" i="20"/>
  <c r="BL6" i="20"/>
  <c r="BO5" i="20"/>
  <c r="BP5" i="20" s="1"/>
  <c r="BM5" i="20"/>
  <c r="BL5" i="20"/>
  <c r="BO4" i="20"/>
  <c r="BP4" i="20" s="1"/>
  <c r="BM4" i="20"/>
  <c r="BL4" i="20"/>
  <c r="BE53" i="20"/>
  <c r="BF53" i="20" s="1"/>
  <c r="BC53" i="20"/>
  <c r="BB53" i="20"/>
  <c r="BE52" i="20"/>
  <c r="BF52" i="20" s="1"/>
  <c r="BC52" i="20"/>
  <c r="BB52" i="20"/>
  <c r="BE51" i="20"/>
  <c r="BF51" i="20" s="1"/>
  <c r="BC51" i="20"/>
  <c r="BB51" i="20"/>
  <c r="BE50" i="20"/>
  <c r="BF50" i="20" s="1"/>
  <c r="BC50" i="20"/>
  <c r="BB50" i="20"/>
  <c r="BE49" i="20"/>
  <c r="BF49" i="20" s="1"/>
  <c r="BC49" i="20"/>
  <c r="BB49" i="20"/>
  <c r="BE48" i="20"/>
  <c r="BF48" i="20" s="1"/>
  <c r="BC48" i="20"/>
  <c r="BB48" i="20"/>
  <c r="BE47" i="20"/>
  <c r="BF47" i="20" s="1"/>
  <c r="BC47" i="20"/>
  <c r="BB47" i="20"/>
  <c r="BE46" i="20"/>
  <c r="BF46" i="20" s="1"/>
  <c r="BC46" i="20"/>
  <c r="BB46" i="20"/>
  <c r="BE45" i="20"/>
  <c r="BF45" i="20" s="1"/>
  <c r="BC45" i="20"/>
  <c r="BB45" i="20"/>
  <c r="BE44" i="20"/>
  <c r="BF44" i="20" s="1"/>
  <c r="BC44" i="20"/>
  <c r="BB44" i="20"/>
  <c r="BE43" i="20"/>
  <c r="BF43" i="20" s="1"/>
  <c r="BC43" i="20"/>
  <c r="BB43" i="20"/>
  <c r="BE42" i="20"/>
  <c r="BF42" i="20" s="1"/>
  <c r="BC42" i="20"/>
  <c r="BB42" i="20"/>
  <c r="BE41" i="20"/>
  <c r="BF41" i="20" s="1"/>
  <c r="BC41" i="20"/>
  <c r="BB41" i="20"/>
  <c r="BE40" i="20"/>
  <c r="BF40" i="20" s="1"/>
  <c r="BC40" i="20"/>
  <c r="BB40" i="20"/>
  <c r="BE39" i="20"/>
  <c r="BF39" i="20" s="1"/>
  <c r="BC39" i="20"/>
  <c r="BB39" i="20"/>
  <c r="BE38" i="20"/>
  <c r="BF38" i="20" s="1"/>
  <c r="BC38" i="20"/>
  <c r="BB38" i="20"/>
  <c r="BE37" i="20"/>
  <c r="BF37" i="20" s="1"/>
  <c r="BC37" i="20"/>
  <c r="BB37" i="20"/>
  <c r="BE36" i="20"/>
  <c r="BF36" i="20" s="1"/>
  <c r="BC36" i="20"/>
  <c r="BB36" i="20"/>
  <c r="BE35" i="20"/>
  <c r="BF35" i="20" s="1"/>
  <c r="BC35" i="20"/>
  <c r="BB35" i="20"/>
  <c r="BE34" i="20"/>
  <c r="BF34" i="20" s="1"/>
  <c r="BC34" i="20"/>
  <c r="BB34" i="20"/>
  <c r="BE33" i="20"/>
  <c r="BF33" i="20" s="1"/>
  <c r="BC33" i="20"/>
  <c r="BB33" i="20"/>
  <c r="BE32" i="20"/>
  <c r="BF32" i="20" s="1"/>
  <c r="BC32" i="20"/>
  <c r="BB32" i="20"/>
  <c r="BE31" i="20"/>
  <c r="BF31" i="20" s="1"/>
  <c r="BC31" i="20"/>
  <c r="BB31" i="20"/>
  <c r="BE30" i="20"/>
  <c r="BF30" i="20" s="1"/>
  <c r="BC30" i="20"/>
  <c r="BB30" i="20"/>
  <c r="BE29" i="20"/>
  <c r="BF29" i="20" s="1"/>
  <c r="BC29" i="20"/>
  <c r="BB29" i="20"/>
  <c r="BE28" i="20"/>
  <c r="BF28" i="20" s="1"/>
  <c r="BC28" i="20"/>
  <c r="BB28" i="20"/>
  <c r="BE27" i="20"/>
  <c r="BF27" i="20" s="1"/>
  <c r="BC27" i="20"/>
  <c r="BB27" i="20"/>
  <c r="BE26" i="20"/>
  <c r="BF26" i="20" s="1"/>
  <c r="BC26" i="20"/>
  <c r="BB26" i="20"/>
  <c r="BE25" i="20"/>
  <c r="BF25" i="20" s="1"/>
  <c r="BC25" i="20"/>
  <c r="BB25" i="20"/>
  <c r="BE24" i="20"/>
  <c r="BF24" i="20" s="1"/>
  <c r="BC24" i="20"/>
  <c r="BB24" i="20"/>
  <c r="BE23" i="20"/>
  <c r="BF23" i="20" s="1"/>
  <c r="BC23" i="20"/>
  <c r="BB23" i="20"/>
  <c r="BE22" i="20"/>
  <c r="BF22" i="20" s="1"/>
  <c r="BC22" i="20"/>
  <c r="BB22" i="20"/>
  <c r="BE21" i="20"/>
  <c r="BF21" i="20" s="1"/>
  <c r="BC21" i="20"/>
  <c r="BB21" i="20"/>
  <c r="BE20" i="20"/>
  <c r="BF20" i="20" s="1"/>
  <c r="BC20" i="20"/>
  <c r="BB20" i="20"/>
  <c r="BE19" i="20"/>
  <c r="BF19" i="20" s="1"/>
  <c r="BC19" i="20"/>
  <c r="BB19" i="20"/>
  <c r="BE18" i="20"/>
  <c r="BF18" i="20" s="1"/>
  <c r="BC18" i="20"/>
  <c r="BB18" i="20"/>
  <c r="BE17" i="20"/>
  <c r="BF17" i="20" s="1"/>
  <c r="BC17" i="20"/>
  <c r="BB17" i="20"/>
  <c r="BE16" i="20"/>
  <c r="BF16" i="20" s="1"/>
  <c r="BC16" i="20"/>
  <c r="BB16" i="20"/>
  <c r="BE15" i="20"/>
  <c r="BF15" i="20" s="1"/>
  <c r="BC15" i="20"/>
  <c r="BB15" i="20"/>
  <c r="BE14" i="20"/>
  <c r="BF14" i="20" s="1"/>
  <c r="BC14" i="20"/>
  <c r="BB14" i="20"/>
  <c r="BE13" i="20"/>
  <c r="BF13" i="20" s="1"/>
  <c r="BC13" i="20"/>
  <c r="BB13" i="20"/>
  <c r="BE12" i="20"/>
  <c r="BF12" i="20" s="1"/>
  <c r="BC12" i="20"/>
  <c r="BB12" i="20"/>
  <c r="BE11" i="20"/>
  <c r="BF11" i="20" s="1"/>
  <c r="BC11" i="20"/>
  <c r="BB11" i="20"/>
  <c r="BE10" i="20"/>
  <c r="BF10" i="20" s="1"/>
  <c r="BC10" i="20"/>
  <c r="BB10" i="20"/>
  <c r="BE9" i="20"/>
  <c r="BF9" i="20" s="1"/>
  <c r="BC9" i="20"/>
  <c r="BB9" i="20"/>
  <c r="BE8" i="20"/>
  <c r="BF8" i="20" s="1"/>
  <c r="BC8" i="20"/>
  <c r="BB8" i="20"/>
  <c r="BE7" i="20"/>
  <c r="BF7" i="20" s="1"/>
  <c r="BC7" i="20"/>
  <c r="BB7" i="20"/>
  <c r="BE6" i="20"/>
  <c r="BF6" i="20" s="1"/>
  <c r="BC6" i="20"/>
  <c r="BB6" i="20"/>
  <c r="BE5" i="20"/>
  <c r="BF5" i="20" s="1"/>
  <c r="BC5" i="20"/>
  <c r="BB5" i="20"/>
  <c r="BE4" i="20"/>
  <c r="BC4" i="20"/>
  <c r="AU53" i="20"/>
  <c r="AV53" i="20" s="1"/>
  <c r="AS53" i="20"/>
  <c r="AR53" i="20"/>
  <c r="AU52" i="20"/>
  <c r="AV52" i="20" s="1"/>
  <c r="AS52" i="20"/>
  <c r="AR52" i="20"/>
  <c r="AU51" i="20"/>
  <c r="AV51" i="20" s="1"/>
  <c r="AS51" i="20"/>
  <c r="AR51" i="20"/>
  <c r="AU50" i="20"/>
  <c r="AV50" i="20" s="1"/>
  <c r="AS50" i="20"/>
  <c r="AR50" i="20"/>
  <c r="AU49" i="20"/>
  <c r="AV49" i="20" s="1"/>
  <c r="AS49" i="20"/>
  <c r="AR49" i="20"/>
  <c r="AU48" i="20"/>
  <c r="AV48" i="20" s="1"/>
  <c r="AS48" i="20"/>
  <c r="AR48" i="20"/>
  <c r="AU47" i="20"/>
  <c r="AV47" i="20" s="1"/>
  <c r="AS47" i="20"/>
  <c r="AR47" i="20"/>
  <c r="AU46" i="20"/>
  <c r="AV46" i="20" s="1"/>
  <c r="AS46" i="20"/>
  <c r="AR46" i="20"/>
  <c r="AU45" i="20"/>
  <c r="AV45" i="20" s="1"/>
  <c r="AS45" i="20"/>
  <c r="AR45" i="20"/>
  <c r="AU44" i="20"/>
  <c r="AV44" i="20" s="1"/>
  <c r="AS44" i="20"/>
  <c r="AR44" i="20"/>
  <c r="AU43" i="20"/>
  <c r="AV43" i="20" s="1"/>
  <c r="AS43" i="20"/>
  <c r="AR43" i="20"/>
  <c r="AU42" i="20"/>
  <c r="AV42" i="20" s="1"/>
  <c r="AS42" i="20"/>
  <c r="AR42" i="20"/>
  <c r="AU41" i="20"/>
  <c r="AV41" i="20" s="1"/>
  <c r="AS41" i="20"/>
  <c r="AR41" i="20"/>
  <c r="AU40" i="20"/>
  <c r="AV40" i="20" s="1"/>
  <c r="AS40" i="20"/>
  <c r="AR40" i="20"/>
  <c r="AU39" i="20"/>
  <c r="AV39" i="20" s="1"/>
  <c r="AS39" i="20"/>
  <c r="AR39" i="20"/>
  <c r="AU38" i="20"/>
  <c r="AV38" i="20" s="1"/>
  <c r="AS38" i="20"/>
  <c r="AR38" i="20"/>
  <c r="AU37" i="20"/>
  <c r="AV37" i="20" s="1"/>
  <c r="AS37" i="20"/>
  <c r="AR37" i="20"/>
  <c r="AU36" i="20"/>
  <c r="AV36" i="20" s="1"/>
  <c r="AS36" i="20"/>
  <c r="AR36" i="20"/>
  <c r="AU35" i="20"/>
  <c r="AV35" i="20" s="1"/>
  <c r="AS35" i="20"/>
  <c r="AR35" i="20"/>
  <c r="AU34" i="20"/>
  <c r="AV34" i="20" s="1"/>
  <c r="AS34" i="20"/>
  <c r="AR34" i="20"/>
  <c r="AU33" i="20"/>
  <c r="AV33" i="20" s="1"/>
  <c r="AS33" i="20"/>
  <c r="AR33" i="20"/>
  <c r="AU32" i="20"/>
  <c r="AV32" i="20" s="1"/>
  <c r="AS32" i="20"/>
  <c r="AR32" i="20"/>
  <c r="AU31" i="20"/>
  <c r="AV31" i="20" s="1"/>
  <c r="AS31" i="20"/>
  <c r="AR31" i="20"/>
  <c r="AU30" i="20"/>
  <c r="AV30" i="20" s="1"/>
  <c r="AS30" i="20"/>
  <c r="AR30" i="20"/>
  <c r="AU29" i="20"/>
  <c r="AV29" i="20" s="1"/>
  <c r="AS29" i="20"/>
  <c r="AR29" i="20"/>
  <c r="AU28" i="20"/>
  <c r="AV28" i="20" s="1"/>
  <c r="AS28" i="20"/>
  <c r="AR28" i="20"/>
  <c r="AU27" i="20"/>
  <c r="AV27" i="20" s="1"/>
  <c r="AS27" i="20"/>
  <c r="AR27" i="20"/>
  <c r="AU26" i="20"/>
  <c r="AV26" i="20" s="1"/>
  <c r="AS26" i="20"/>
  <c r="AR26" i="20"/>
  <c r="AU25" i="20"/>
  <c r="AV25" i="20" s="1"/>
  <c r="AS25" i="20"/>
  <c r="AR25" i="20"/>
  <c r="AU24" i="20"/>
  <c r="AV24" i="20" s="1"/>
  <c r="AS24" i="20"/>
  <c r="AR24" i="20"/>
  <c r="AU23" i="20"/>
  <c r="AV23" i="20" s="1"/>
  <c r="AS23" i="20"/>
  <c r="AR23" i="20"/>
  <c r="AU22" i="20"/>
  <c r="AV22" i="20" s="1"/>
  <c r="AS22" i="20"/>
  <c r="AR22" i="20"/>
  <c r="AU21" i="20"/>
  <c r="AV21" i="20" s="1"/>
  <c r="AS21" i="20"/>
  <c r="AR21" i="20"/>
  <c r="AU20" i="20"/>
  <c r="AV20" i="20" s="1"/>
  <c r="AS20" i="20"/>
  <c r="AR20" i="20"/>
  <c r="AU19" i="20"/>
  <c r="AV19" i="20" s="1"/>
  <c r="AS19" i="20"/>
  <c r="AR19" i="20"/>
  <c r="AU18" i="20"/>
  <c r="AV18" i="20" s="1"/>
  <c r="AS18" i="20"/>
  <c r="AR18" i="20"/>
  <c r="AU17" i="20"/>
  <c r="AV17" i="20" s="1"/>
  <c r="AS17" i="20"/>
  <c r="AR17" i="20"/>
  <c r="AU16" i="20"/>
  <c r="AV16" i="20" s="1"/>
  <c r="AS16" i="20"/>
  <c r="AR16" i="20"/>
  <c r="AU15" i="20"/>
  <c r="AV15" i="20" s="1"/>
  <c r="AS15" i="20"/>
  <c r="AR15" i="20"/>
  <c r="AU14" i="20"/>
  <c r="AV14" i="20" s="1"/>
  <c r="AS14" i="20"/>
  <c r="AR14" i="20"/>
  <c r="AU13" i="20"/>
  <c r="AV13" i="20" s="1"/>
  <c r="AS13" i="20"/>
  <c r="AR13" i="20"/>
  <c r="AU12" i="20"/>
  <c r="AV12" i="20" s="1"/>
  <c r="AS12" i="20"/>
  <c r="AR12" i="20"/>
  <c r="AU11" i="20"/>
  <c r="AV11" i="20" s="1"/>
  <c r="AS11" i="20"/>
  <c r="AR11" i="20"/>
  <c r="AU10" i="20"/>
  <c r="AV10" i="20" s="1"/>
  <c r="AS10" i="20"/>
  <c r="AR10" i="20"/>
  <c r="AU9" i="20"/>
  <c r="AV9" i="20" s="1"/>
  <c r="AS9" i="20"/>
  <c r="AR9" i="20"/>
  <c r="AV8" i="20"/>
  <c r="AS8" i="20"/>
  <c r="AR8" i="20"/>
  <c r="AU7" i="20"/>
  <c r="AV7" i="20" s="1"/>
  <c r="AS7" i="20"/>
  <c r="AR7" i="20"/>
  <c r="AU6" i="20"/>
  <c r="AV6" i="20" s="1"/>
  <c r="AS6" i="20"/>
  <c r="AR6" i="20"/>
  <c r="AV5" i="20"/>
  <c r="AS5" i="20"/>
  <c r="AR5" i="20"/>
  <c r="AV4" i="20"/>
  <c r="AS4" i="20"/>
  <c r="AR4" i="20"/>
  <c r="AK53" i="20"/>
  <c r="AL53" i="20" s="1"/>
  <c r="AI53" i="20"/>
  <c r="AH53" i="20"/>
  <c r="AK52" i="20"/>
  <c r="AL52" i="20" s="1"/>
  <c r="AI52" i="20"/>
  <c r="AH52" i="20"/>
  <c r="AK51" i="20"/>
  <c r="AL51" i="20" s="1"/>
  <c r="AI51" i="20"/>
  <c r="AH51" i="20"/>
  <c r="AK50" i="20"/>
  <c r="AL50" i="20" s="1"/>
  <c r="AI50" i="20"/>
  <c r="AH50" i="20"/>
  <c r="AK49" i="20"/>
  <c r="AL49" i="20" s="1"/>
  <c r="AI49" i="20"/>
  <c r="AH49" i="20"/>
  <c r="AK48" i="20"/>
  <c r="AL48" i="20" s="1"/>
  <c r="AI48" i="20"/>
  <c r="AH48" i="20"/>
  <c r="AK47" i="20"/>
  <c r="AL47" i="20" s="1"/>
  <c r="AI47" i="20"/>
  <c r="AH47" i="20"/>
  <c r="AK46" i="20"/>
  <c r="AL46" i="20" s="1"/>
  <c r="AI46" i="20"/>
  <c r="AH46" i="20"/>
  <c r="AK45" i="20"/>
  <c r="AL45" i="20" s="1"/>
  <c r="AI45" i="20"/>
  <c r="AH45" i="20"/>
  <c r="AK44" i="20"/>
  <c r="AL44" i="20" s="1"/>
  <c r="AI44" i="20"/>
  <c r="AH44" i="20"/>
  <c r="AK43" i="20"/>
  <c r="AL43" i="20" s="1"/>
  <c r="AI43" i="20"/>
  <c r="AH43" i="20"/>
  <c r="AK42" i="20"/>
  <c r="AL42" i="20" s="1"/>
  <c r="AI42" i="20"/>
  <c r="AH42" i="20"/>
  <c r="AK41" i="20"/>
  <c r="AL41" i="20" s="1"/>
  <c r="AI41" i="20"/>
  <c r="AH41" i="20"/>
  <c r="AK40" i="20"/>
  <c r="AL40" i="20" s="1"/>
  <c r="AI40" i="20"/>
  <c r="AH40" i="20"/>
  <c r="AK39" i="20"/>
  <c r="AL39" i="20" s="1"/>
  <c r="AI39" i="20"/>
  <c r="AH39" i="20"/>
  <c r="AK38" i="20"/>
  <c r="AL38" i="20" s="1"/>
  <c r="AI38" i="20"/>
  <c r="AH38" i="20"/>
  <c r="AK37" i="20"/>
  <c r="AL37" i="20" s="1"/>
  <c r="AI37" i="20"/>
  <c r="AH37" i="20"/>
  <c r="AK36" i="20"/>
  <c r="AL36" i="20" s="1"/>
  <c r="AI36" i="20"/>
  <c r="AH36" i="20"/>
  <c r="AK35" i="20"/>
  <c r="AL35" i="20" s="1"/>
  <c r="AI35" i="20"/>
  <c r="AH35" i="20"/>
  <c r="AK34" i="20"/>
  <c r="AL34" i="20" s="1"/>
  <c r="AI34" i="20"/>
  <c r="AH34" i="20"/>
  <c r="AK33" i="20"/>
  <c r="AL33" i="20" s="1"/>
  <c r="AI33" i="20"/>
  <c r="AH33" i="20"/>
  <c r="AK32" i="20"/>
  <c r="AL32" i="20" s="1"/>
  <c r="AI32" i="20"/>
  <c r="AH32" i="20"/>
  <c r="AK31" i="20"/>
  <c r="AL31" i="20" s="1"/>
  <c r="AI31" i="20"/>
  <c r="AH31" i="20"/>
  <c r="AK30" i="20"/>
  <c r="AL30" i="20" s="1"/>
  <c r="AI30" i="20"/>
  <c r="AH30" i="20"/>
  <c r="AK29" i="20"/>
  <c r="AL29" i="20" s="1"/>
  <c r="AI29" i="20"/>
  <c r="AH29" i="20"/>
  <c r="AK28" i="20"/>
  <c r="AL28" i="20" s="1"/>
  <c r="AI28" i="20"/>
  <c r="AH28" i="20"/>
  <c r="AK27" i="20"/>
  <c r="AL27" i="20" s="1"/>
  <c r="AI27" i="20"/>
  <c r="AH27" i="20"/>
  <c r="AK26" i="20"/>
  <c r="AL26" i="20" s="1"/>
  <c r="AI26" i="20"/>
  <c r="AH26" i="20"/>
  <c r="AK25" i="20"/>
  <c r="AL25" i="20" s="1"/>
  <c r="AI25" i="20"/>
  <c r="AH25" i="20"/>
  <c r="AK24" i="20"/>
  <c r="AL24" i="20" s="1"/>
  <c r="AI24" i="20"/>
  <c r="AH24" i="20"/>
  <c r="AK23" i="20"/>
  <c r="AL23" i="20" s="1"/>
  <c r="AI23" i="20"/>
  <c r="AH23" i="20"/>
  <c r="AK22" i="20"/>
  <c r="AL22" i="20" s="1"/>
  <c r="AI22" i="20"/>
  <c r="AH22" i="20"/>
  <c r="AK21" i="20"/>
  <c r="AL21" i="20" s="1"/>
  <c r="AI21" i="20"/>
  <c r="AH21" i="20"/>
  <c r="AK20" i="20"/>
  <c r="AL20" i="20" s="1"/>
  <c r="AI20" i="20"/>
  <c r="AH20" i="20"/>
  <c r="AK19" i="20"/>
  <c r="AL19" i="20" s="1"/>
  <c r="AI19" i="20"/>
  <c r="AH19" i="20"/>
  <c r="AK18" i="20"/>
  <c r="AL18" i="20" s="1"/>
  <c r="AI18" i="20"/>
  <c r="AH18" i="20"/>
  <c r="AK17" i="20"/>
  <c r="AL17" i="20" s="1"/>
  <c r="AI17" i="20"/>
  <c r="AH17" i="20"/>
  <c r="AK16" i="20"/>
  <c r="AL16" i="20" s="1"/>
  <c r="AI16" i="20"/>
  <c r="AH16" i="20"/>
  <c r="AK15" i="20"/>
  <c r="AL15" i="20" s="1"/>
  <c r="AI15" i="20"/>
  <c r="AH15" i="20"/>
  <c r="AK14" i="20"/>
  <c r="AL14" i="20" s="1"/>
  <c r="AI14" i="20"/>
  <c r="AH14" i="20"/>
  <c r="AK13" i="20"/>
  <c r="AL13" i="20" s="1"/>
  <c r="AI13" i="20"/>
  <c r="AH13" i="20"/>
  <c r="AK12" i="20"/>
  <c r="AL12" i="20" s="1"/>
  <c r="AI12" i="20"/>
  <c r="AH12" i="20"/>
  <c r="AK11" i="20"/>
  <c r="AI11" i="20"/>
  <c r="AH11" i="20"/>
  <c r="AK10" i="20"/>
  <c r="AI10" i="20"/>
  <c r="AH10" i="20"/>
  <c r="AK9" i="20"/>
  <c r="AL9" i="20" s="1"/>
  <c r="AI9" i="20"/>
  <c r="AH9" i="20"/>
  <c r="AK8" i="20"/>
  <c r="AL8" i="20" s="1"/>
  <c r="AI8" i="20"/>
  <c r="AH8" i="20"/>
  <c r="AL7" i="20"/>
  <c r="AI7" i="20"/>
  <c r="AH7" i="20"/>
  <c r="AK6" i="20"/>
  <c r="AI6" i="20"/>
  <c r="AH6" i="20"/>
  <c r="AK5" i="20"/>
  <c r="AI5" i="20"/>
  <c r="AH5" i="20"/>
  <c r="AK4" i="20"/>
  <c r="AI4" i="20"/>
  <c r="AH4" i="20"/>
  <c r="AA53" i="20"/>
  <c r="AB53" i="20" s="1"/>
  <c r="Y53" i="20"/>
  <c r="X53" i="20"/>
  <c r="AA52" i="20"/>
  <c r="AB52" i="20" s="1"/>
  <c r="Y52" i="20"/>
  <c r="X52" i="20"/>
  <c r="AA51" i="20"/>
  <c r="AB51" i="20" s="1"/>
  <c r="Y51" i="20"/>
  <c r="X51" i="20"/>
  <c r="AA50" i="20"/>
  <c r="AB50" i="20" s="1"/>
  <c r="Y50" i="20"/>
  <c r="X50" i="20"/>
  <c r="AA49" i="20"/>
  <c r="AB49" i="20" s="1"/>
  <c r="Y49" i="20"/>
  <c r="X49" i="20"/>
  <c r="AA48" i="20"/>
  <c r="AB48" i="20" s="1"/>
  <c r="Y48" i="20"/>
  <c r="X48" i="20"/>
  <c r="AA47" i="20"/>
  <c r="AB47" i="20" s="1"/>
  <c r="Y47" i="20"/>
  <c r="X47" i="20"/>
  <c r="AA46" i="20"/>
  <c r="AB46" i="20" s="1"/>
  <c r="Y46" i="20"/>
  <c r="X46" i="20"/>
  <c r="AA45" i="20"/>
  <c r="AB45" i="20" s="1"/>
  <c r="Y45" i="20"/>
  <c r="X45" i="20"/>
  <c r="AA44" i="20"/>
  <c r="AB44" i="20" s="1"/>
  <c r="Y44" i="20"/>
  <c r="X44" i="20"/>
  <c r="AA43" i="20"/>
  <c r="AB43" i="20" s="1"/>
  <c r="Y43" i="20"/>
  <c r="X43" i="20"/>
  <c r="AA42" i="20"/>
  <c r="AB42" i="20" s="1"/>
  <c r="Y42" i="20"/>
  <c r="X42" i="20"/>
  <c r="AA41" i="20"/>
  <c r="AB41" i="20" s="1"/>
  <c r="Y41" i="20"/>
  <c r="X41" i="20"/>
  <c r="AA40" i="20"/>
  <c r="AB40" i="20" s="1"/>
  <c r="Y40" i="20"/>
  <c r="X40" i="20"/>
  <c r="AA39" i="20"/>
  <c r="AB39" i="20" s="1"/>
  <c r="Y39" i="20"/>
  <c r="X39" i="20"/>
  <c r="AA38" i="20"/>
  <c r="AB38" i="20" s="1"/>
  <c r="Y38" i="20"/>
  <c r="X38" i="20"/>
  <c r="AA37" i="20"/>
  <c r="AB37" i="20" s="1"/>
  <c r="Y37" i="20"/>
  <c r="X37" i="20"/>
  <c r="AA36" i="20"/>
  <c r="AB36" i="20" s="1"/>
  <c r="Y36" i="20"/>
  <c r="X36" i="20"/>
  <c r="AA35" i="20"/>
  <c r="AB35" i="20" s="1"/>
  <c r="Y35" i="20"/>
  <c r="X35" i="20"/>
  <c r="AA34" i="20"/>
  <c r="AB34" i="20" s="1"/>
  <c r="Y34" i="20"/>
  <c r="X34" i="20"/>
  <c r="AA33" i="20"/>
  <c r="AB33" i="20" s="1"/>
  <c r="Y33" i="20"/>
  <c r="X33" i="20"/>
  <c r="AA32" i="20"/>
  <c r="AB32" i="20" s="1"/>
  <c r="Y32" i="20"/>
  <c r="X32" i="20"/>
  <c r="AA31" i="20"/>
  <c r="AB31" i="20" s="1"/>
  <c r="Y31" i="20"/>
  <c r="X31" i="20"/>
  <c r="AA30" i="20"/>
  <c r="AB30" i="20" s="1"/>
  <c r="Y30" i="20"/>
  <c r="X30" i="20"/>
  <c r="AA29" i="20"/>
  <c r="AB29" i="20" s="1"/>
  <c r="Y29" i="20"/>
  <c r="X29" i="20"/>
  <c r="AA28" i="20"/>
  <c r="AB28" i="20" s="1"/>
  <c r="Y28" i="20"/>
  <c r="X28" i="20"/>
  <c r="AA27" i="20"/>
  <c r="AB27" i="20" s="1"/>
  <c r="Y27" i="20"/>
  <c r="X27" i="20"/>
  <c r="AA26" i="20"/>
  <c r="AB26" i="20" s="1"/>
  <c r="Y26" i="20"/>
  <c r="X26" i="20"/>
  <c r="AA25" i="20"/>
  <c r="AB25" i="20" s="1"/>
  <c r="Y25" i="20"/>
  <c r="X25" i="20"/>
  <c r="AA24" i="20"/>
  <c r="AB24" i="20" s="1"/>
  <c r="Y24" i="20"/>
  <c r="X24" i="20"/>
  <c r="AA23" i="20"/>
  <c r="AB23" i="20" s="1"/>
  <c r="Y23" i="20"/>
  <c r="X23" i="20"/>
  <c r="AA22" i="20"/>
  <c r="AB22" i="20" s="1"/>
  <c r="Y22" i="20"/>
  <c r="X22" i="20"/>
  <c r="AA21" i="20"/>
  <c r="AB21" i="20" s="1"/>
  <c r="Y21" i="20"/>
  <c r="X21" i="20"/>
  <c r="AA20" i="20"/>
  <c r="AB20" i="20" s="1"/>
  <c r="Y20" i="20"/>
  <c r="X20" i="20"/>
  <c r="AA19" i="20"/>
  <c r="AB19" i="20" s="1"/>
  <c r="Y19" i="20"/>
  <c r="X19" i="20"/>
  <c r="AA18" i="20"/>
  <c r="AB18" i="20" s="1"/>
  <c r="Y18" i="20"/>
  <c r="X18" i="20"/>
  <c r="AA17" i="20"/>
  <c r="AB17" i="20" s="1"/>
  <c r="Y17" i="20"/>
  <c r="X17" i="20"/>
  <c r="AA16" i="20"/>
  <c r="AB16" i="20" s="1"/>
  <c r="Y16" i="20"/>
  <c r="X16" i="20"/>
  <c r="AA15" i="20"/>
  <c r="AB15" i="20" s="1"/>
  <c r="Y15" i="20"/>
  <c r="X15" i="20"/>
  <c r="AA14" i="20"/>
  <c r="AB14" i="20" s="1"/>
  <c r="Y14" i="20"/>
  <c r="X14" i="20"/>
  <c r="AA13" i="20"/>
  <c r="AB13" i="20" s="1"/>
  <c r="Y13" i="20"/>
  <c r="X13" i="20"/>
  <c r="AA12" i="20"/>
  <c r="AB12" i="20" s="1"/>
  <c r="Y12" i="20"/>
  <c r="X12" i="20"/>
  <c r="AA11" i="20"/>
  <c r="AB11" i="20" s="1"/>
  <c r="Y11" i="20"/>
  <c r="X11" i="20"/>
  <c r="AA10" i="20"/>
  <c r="Y10" i="20"/>
  <c r="X10" i="20"/>
  <c r="AA9" i="20"/>
  <c r="AB9" i="20" s="1"/>
  <c r="Y9" i="20"/>
  <c r="X9" i="20"/>
  <c r="AA8" i="20"/>
  <c r="AB8" i="20" s="1"/>
  <c r="Y8" i="20"/>
  <c r="X8" i="20"/>
  <c r="AA7" i="20"/>
  <c r="AB7" i="20" s="1"/>
  <c r="Y7" i="20"/>
  <c r="X7" i="20"/>
  <c r="AA6" i="20"/>
  <c r="AB6" i="20" s="1"/>
  <c r="Y6" i="20"/>
  <c r="X6" i="20"/>
  <c r="AA5" i="20"/>
  <c r="AB5" i="20" s="1"/>
  <c r="Y5" i="20"/>
  <c r="AA4" i="20"/>
  <c r="AB4" i="20" s="1"/>
  <c r="Y4" i="20"/>
  <c r="X4" i="20"/>
  <c r="G8" i="3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E110" i="3"/>
  <c r="D110" i="3"/>
  <c r="E109" i="3"/>
  <c r="D109" i="3"/>
  <c r="E108" i="3"/>
  <c r="D108" i="3"/>
  <c r="E107" i="3"/>
  <c r="D107" i="3"/>
  <c r="E106" i="3"/>
  <c r="D106" i="3"/>
  <c r="E105" i="3"/>
  <c r="D105" i="3"/>
  <c r="E104" i="3"/>
  <c r="D104" i="3"/>
  <c r="E103" i="3"/>
  <c r="D103" i="3"/>
  <c r="E102" i="3"/>
  <c r="D102" i="3"/>
  <c r="E101" i="3"/>
  <c r="D101" i="3"/>
  <c r="E100" i="3"/>
  <c r="D100" i="3"/>
  <c r="E99" i="3"/>
  <c r="D99" i="3"/>
  <c r="E98" i="3"/>
  <c r="D98" i="3"/>
  <c r="E97" i="3"/>
  <c r="D97" i="3"/>
  <c r="E96" i="3"/>
  <c r="D96" i="3"/>
  <c r="E95" i="3"/>
  <c r="D95" i="3"/>
  <c r="D42" i="3"/>
  <c r="D43" i="3"/>
  <c r="D44" i="3"/>
  <c r="D45" i="3"/>
  <c r="D46" i="3"/>
  <c r="D47" i="3"/>
  <c r="D48" i="3"/>
  <c r="D49" i="3"/>
  <c r="D50" i="3"/>
  <c r="D51" i="3"/>
  <c r="D52" i="3"/>
  <c r="D53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3" i="3"/>
  <c r="D41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G10" i="3"/>
  <c r="H10" i="3" s="1"/>
  <c r="G11" i="3"/>
  <c r="H11" i="3" s="1"/>
  <c r="H12" i="3"/>
  <c r="G13" i="3"/>
  <c r="G14" i="3"/>
  <c r="H14" i="3" s="1"/>
  <c r="G9" i="3"/>
  <c r="N3" i="15"/>
  <c r="AH3" i="15"/>
  <c r="X3" i="15"/>
  <c r="K11" i="3" l="1"/>
  <c r="M11" i="3"/>
  <c r="K6" i="18"/>
  <c r="L6" i="18" s="1"/>
  <c r="K9" i="18"/>
  <c r="L7" i="18" s="1"/>
  <c r="K13" i="18"/>
  <c r="L13" i="18" s="1"/>
  <c r="K15" i="18"/>
  <c r="K19" i="18"/>
  <c r="K25" i="18"/>
  <c r="K37" i="18"/>
  <c r="K68" i="18"/>
  <c r="K72" i="18"/>
  <c r="K76" i="18"/>
  <c r="K79" i="18"/>
  <c r="L77" i="18" s="1"/>
  <c r="K83" i="18"/>
  <c r="K86" i="18"/>
  <c r="K90" i="18"/>
  <c r="K93" i="18"/>
  <c r="L91" i="18" s="1"/>
  <c r="K100" i="18"/>
  <c r="K104" i="18"/>
  <c r="K108" i="18"/>
  <c r="K112" i="18"/>
  <c r="K116" i="18"/>
  <c r="K120" i="18"/>
  <c r="K124" i="18"/>
  <c r="K128" i="18"/>
  <c r="K27" i="19"/>
  <c r="L27" i="19" s="1"/>
  <c r="K29" i="19"/>
  <c r="K38" i="19"/>
  <c r="K48" i="19"/>
  <c r="L48" i="19" s="1"/>
  <c r="K50" i="19"/>
  <c r="K60" i="19"/>
  <c r="K68" i="19"/>
  <c r="K72" i="19"/>
  <c r="K83" i="19"/>
  <c r="K90" i="19"/>
  <c r="K93" i="19"/>
  <c r="K104" i="19"/>
  <c r="K112" i="19"/>
  <c r="K120" i="19"/>
  <c r="K124" i="19"/>
  <c r="K128" i="19"/>
  <c r="H12" i="24"/>
  <c r="I12" i="24" s="1"/>
  <c r="J12" i="24" s="1"/>
  <c r="B11" i="24"/>
  <c r="B13" i="24" s="1"/>
  <c r="B14" i="24" s="1"/>
  <c r="B15" i="24" s="1"/>
  <c r="B17" i="24" s="1"/>
  <c r="B18" i="24" s="1"/>
  <c r="B19" i="24" s="1"/>
  <c r="B20" i="24" s="1"/>
  <c r="B21" i="24" s="1"/>
  <c r="B22" i="24" s="1"/>
  <c r="B23" i="24" s="1"/>
  <c r="B24" i="24" s="1"/>
  <c r="B25" i="24" s="1"/>
  <c r="B26" i="24" s="1"/>
  <c r="B27" i="24" s="1"/>
  <c r="B28" i="24" s="1"/>
  <c r="B29" i="24" s="1"/>
  <c r="B30" i="24" s="1"/>
  <c r="B31" i="24" s="1"/>
  <c r="B32" i="24" s="1"/>
  <c r="B33" i="24" s="1"/>
  <c r="B34" i="24" s="1"/>
  <c r="B35" i="24" s="1"/>
  <c r="B36" i="24" s="1"/>
  <c r="B37" i="24" s="1"/>
  <c r="B38" i="24" s="1"/>
  <c r="B39" i="24" s="1"/>
  <c r="B40" i="24" s="1"/>
  <c r="B41" i="24" s="1"/>
  <c r="B42" i="24" s="1"/>
  <c r="B43" i="24" s="1"/>
  <c r="B44" i="24" s="1"/>
  <c r="B45" i="24" s="1"/>
  <c r="B46" i="24" s="1"/>
  <c r="B47" i="24" s="1"/>
  <c r="B48" i="24" s="1"/>
  <c r="B49" i="24" s="1"/>
  <c r="B50" i="24" s="1"/>
  <c r="B51" i="24" s="1"/>
  <c r="B52" i="24" s="1"/>
  <c r="B53" i="24" s="1"/>
  <c r="B54" i="24" s="1"/>
  <c r="B55" i="24" s="1"/>
  <c r="B56" i="24" s="1"/>
  <c r="B57" i="24" s="1"/>
  <c r="B58" i="24" s="1"/>
  <c r="B12" i="24"/>
  <c r="K111" i="6"/>
  <c r="N109" i="6"/>
  <c r="J109" i="6"/>
  <c r="J111" i="6" s="1"/>
  <c r="M109" i="6"/>
  <c r="L109" i="6"/>
  <c r="K109" i="6"/>
  <c r="AW2" i="20"/>
  <c r="E3" i="8" s="1"/>
  <c r="F14" i="8" s="1"/>
  <c r="F15" i="8" s="1"/>
  <c r="AC2" i="20"/>
  <c r="E15" i="1" s="1"/>
  <c r="J15" i="1" s="1"/>
  <c r="BQ2" i="20"/>
  <c r="E5" i="8" s="1"/>
  <c r="BG2" i="20"/>
  <c r="E4" i="8" s="1"/>
  <c r="AM2" i="20"/>
  <c r="E12" i="1" s="1"/>
  <c r="J12" i="1" s="1"/>
  <c r="K6" i="1"/>
  <c r="M6" i="1"/>
  <c r="N6" i="1" s="1"/>
  <c r="L7" i="19"/>
  <c r="L42" i="19"/>
  <c r="L77" i="19"/>
  <c r="K30" i="19"/>
  <c r="L28" i="19" s="1"/>
  <c r="K39" i="19"/>
  <c r="L35" i="19" s="1"/>
  <c r="M35" i="19" s="1"/>
  <c r="K51" i="19"/>
  <c r="L49" i="19" s="1"/>
  <c r="K61" i="19"/>
  <c r="L56" i="19" s="1"/>
  <c r="K84" i="19"/>
  <c r="L84" i="19" s="1"/>
  <c r="K94" i="19"/>
  <c r="K105" i="19"/>
  <c r="K113" i="19"/>
  <c r="K73" i="19"/>
  <c r="L70" i="19" s="1"/>
  <c r="K91" i="19"/>
  <c r="L21" i="18"/>
  <c r="K30" i="18"/>
  <c r="L28" i="18" s="1"/>
  <c r="K39" i="18"/>
  <c r="L35" i="18" s="1"/>
  <c r="M35" i="18" s="1"/>
  <c r="K51" i="18"/>
  <c r="L49" i="18" s="1"/>
  <c r="K61" i="18"/>
  <c r="L63" i="18"/>
  <c r="K34" i="18"/>
  <c r="L34" i="18" s="1"/>
  <c r="K45" i="18"/>
  <c r="L42" i="18" s="1"/>
  <c r="K55" i="18"/>
  <c r="L55" i="18" s="1"/>
  <c r="K57" i="18"/>
  <c r="L56" i="18" s="1"/>
  <c r="K70" i="18"/>
  <c r="L70" i="18" s="1"/>
  <c r="L84" i="18"/>
  <c r="J4" i="9"/>
  <c r="K4" i="9" s="1"/>
  <c r="L2" i="9"/>
  <c r="M96" i="9"/>
  <c r="M66" i="9"/>
  <c r="L14" i="18" l="1"/>
  <c r="L91" i="19"/>
  <c r="BS2" i="20"/>
  <c r="BI2" i="20"/>
  <c r="AY2" i="20"/>
  <c r="AO2" i="20"/>
  <c r="AE2" i="20"/>
  <c r="D10" i="1"/>
  <c r="D11" i="1"/>
  <c r="B12" i="1"/>
  <c r="B13" i="1"/>
  <c r="B15" i="1"/>
  <c r="B16" i="1"/>
  <c r="B17" i="1"/>
  <c r="B11" i="1"/>
  <c r="J4" i="1"/>
  <c r="L4" i="1" s="1"/>
  <c r="J9" i="1"/>
  <c r="L9" i="1" s="1"/>
  <c r="K9" i="1" s="1"/>
  <c r="U2" i="20"/>
  <c r="K2" i="20"/>
  <c r="G53" i="20"/>
  <c r="H53" i="20" s="1"/>
  <c r="E53" i="20"/>
  <c r="D53" i="20"/>
  <c r="G52" i="20"/>
  <c r="H52" i="20" s="1"/>
  <c r="E52" i="20"/>
  <c r="D52" i="20"/>
  <c r="G51" i="20"/>
  <c r="H51" i="20" s="1"/>
  <c r="E51" i="20"/>
  <c r="D51" i="20"/>
  <c r="G50" i="20"/>
  <c r="H50" i="20" s="1"/>
  <c r="E50" i="20"/>
  <c r="D50" i="20"/>
  <c r="G49" i="20"/>
  <c r="H49" i="20" s="1"/>
  <c r="E49" i="20"/>
  <c r="D49" i="20"/>
  <c r="G48" i="20"/>
  <c r="H48" i="20" s="1"/>
  <c r="E48" i="20"/>
  <c r="D48" i="20"/>
  <c r="G47" i="20"/>
  <c r="H47" i="20" s="1"/>
  <c r="E47" i="20"/>
  <c r="D47" i="20"/>
  <c r="G46" i="20"/>
  <c r="H46" i="20" s="1"/>
  <c r="E46" i="20"/>
  <c r="D46" i="20"/>
  <c r="G45" i="20"/>
  <c r="H45" i="20" s="1"/>
  <c r="E45" i="20"/>
  <c r="D45" i="20"/>
  <c r="G44" i="20"/>
  <c r="H44" i="20" s="1"/>
  <c r="E44" i="20"/>
  <c r="D44" i="20"/>
  <c r="G43" i="20"/>
  <c r="H43" i="20" s="1"/>
  <c r="E43" i="20"/>
  <c r="D43" i="20"/>
  <c r="G42" i="20"/>
  <c r="H42" i="20" s="1"/>
  <c r="E42" i="20"/>
  <c r="D42" i="20"/>
  <c r="G41" i="20"/>
  <c r="H41" i="20" s="1"/>
  <c r="E41" i="20"/>
  <c r="D41" i="20"/>
  <c r="G40" i="20"/>
  <c r="H40" i="20" s="1"/>
  <c r="E40" i="20"/>
  <c r="D40" i="20"/>
  <c r="G39" i="20"/>
  <c r="H39" i="20" s="1"/>
  <c r="E39" i="20"/>
  <c r="D39" i="20"/>
  <c r="G38" i="20"/>
  <c r="H38" i="20" s="1"/>
  <c r="E38" i="20"/>
  <c r="D38" i="20"/>
  <c r="G37" i="20"/>
  <c r="H37" i="20" s="1"/>
  <c r="E37" i="20"/>
  <c r="D37" i="20"/>
  <c r="G36" i="20"/>
  <c r="H36" i="20" s="1"/>
  <c r="E36" i="20"/>
  <c r="D36" i="20"/>
  <c r="G35" i="20"/>
  <c r="H35" i="20" s="1"/>
  <c r="E35" i="20"/>
  <c r="D35" i="20"/>
  <c r="G34" i="20"/>
  <c r="H34" i="20" s="1"/>
  <c r="E34" i="20"/>
  <c r="D34" i="20"/>
  <c r="G33" i="20"/>
  <c r="H33" i="20" s="1"/>
  <c r="E33" i="20"/>
  <c r="D33" i="20"/>
  <c r="G32" i="20"/>
  <c r="H32" i="20" s="1"/>
  <c r="E32" i="20"/>
  <c r="D32" i="20"/>
  <c r="G31" i="20"/>
  <c r="H31" i="20" s="1"/>
  <c r="E31" i="20"/>
  <c r="D31" i="20"/>
  <c r="G30" i="20"/>
  <c r="H30" i="20" s="1"/>
  <c r="E30" i="20"/>
  <c r="D30" i="20"/>
  <c r="G29" i="20"/>
  <c r="H29" i="20" s="1"/>
  <c r="E29" i="20"/>
  <c r="D29" i="20"/>
  <c r="G28" i="20"/>
  <c r="H28" i="20" s="1"/>
  <c r="E28" i="20"/>
  <c r="D28" i="20"/>
  <c r="G27" i="20"/>
  <c r="H27" i="20" s="1"/>
  <c r="E27" i="20"/>
  <c r="D27" i="20"/>
  <c r="G26" i="20"/>
  <c r="H26" i="20" s="1"/>
  <c r="E26" i="20"/>
  <c r="D26" i="20"/>
  <c r="G25" i="20"/>
  <c r="H25" i="20" s="1"/>
  <c r="E25" i="20"/>
  <c r="D25" i="20"/>
  <c r="G24" i="20"/>
  <c r="H24" i="20" s="1"/>
  <c r="E24" i="20"/>
  <c r="D24" i="20"/>
  <c r="G23" i="20"/>
  <c r="H23" i="20" s="1"/>
  <c r="E23" i="20"/>
  <c r="D23" i="20"/>
  <c r="G22" i="20"/>
  <c r="H22" i="20" s="1"/>
  <c r="E22" i="20"/>
  <c r="D22" i="20"/>
  <c r="G21" i="20"/>
  <c r="H21" i="20" s="1"/>
  <c r="E21" i="20"/>
  <c r="D21" i="20"/>
  <c r="G20" i="20"/>
  <c r="H20" i="20" s="1"/>
  <c r="E20" i="20"/>
  <c r="D20" i="20"/>
  <c r="G19" i="20"/>
  <c r="H19" i="20" s="1"/>
  <c r="E19" i="20"/>
  <c r="D19" i="20"/>
  <c r="G18" i="20"/>
  <c r="H18" i="20" s="1"/>
  <c r="E18" i="20"/>
  <c r="D18" i="20"/>
  <c r="G17" i="20"/>
  <c r="H17" i="20" s="1"/>
  <c r="E17" i="20"/>
  <c r="D17" i="20"/>
  <c r="G16" i="20"/>
  <c r="H16" i="20" s="1"/>
  <c r="E16" i="20"/>
  <c r="D16" i="20"/>
  <c r="G15" i="20"/>
  <c r="H15" i="20" s="1"/>
  <c r="E15" i="20"/>
  <c r="D15" i="20"/>
  <c r="G14" i="20"/>
  <c r="H14" i="20" s="1"/>
  <c r="E14" i="20"/>
  <c r="D14" i="20"/>
  <c r="G13" i="20"/>
  <c r="H13" i="20" s="1"/>
  <c r="E13" i="20"/>
  <c r="D13" i="20"/>
  <c r="G12" i="20"/>
  <c r="H12" i="20" s="1"/>
  <c r="E12" i="20"/>
  <c r="D12" i="20"/>
  <c r="G11" i="20"/>
  <c r="H11" i="20" s="1"/>
  <c r="D11" i="20"/>
  <c r="G10" i="20"/>
  <c r="H10" i="20" s="1"/>
  <c r="E10" i="20"/>
  <c r="D10" i="20"/>
  <c r="G9" i="20"/>
  <c r="H9" i="20" s="1"/>
  <c r="E9" i="20"/>
  <c r="D9" i="20"/>
  <c r="G8" i="20"/>
  <c r="H8" i="20" s="1"/>
  <c r="E8" i="20"/>
  <c r="D8" i="20"/>
  <c r="G7" i="20"/>
  <c r="H7" i="20" s="1"/>
  <c r="E7" i="20"/>
  <c r="D7" i="20"/>
  <c r="G6" i="20"/>
  <c r="H6" i="20" s="1"/>
  <c r="E6" i="20"/>
  <c r="D6" i="20"/>
  <c r="G5" i="20"/>
  <c r="H5" i="20" s="1"/>
  <c r="E5" i="20"/>
  <c r="D5" i="20"/>
  <c r="G4" i="20"/>
  <c r="H4" i="20" s="1"/>
  <c r="E4" i="20"/>
  <c r="D4" i="20"/>
  <c r="Q53" i="20"/>
  <c r="R53" i="20" s="1"/>
  <c r="O53" i="20"/>
  <c r="N53" i="20"/>
  <c r="Q52" i="20"/>
  <c r="R52" i="20" s="1"/>
  <c r="O52" i="20"/>
  <c r="N52" i="20"/>
  <c r="Q51" i="20"/>
  <c r="R51" i="20" s="1"/>
  <c r="O51" i="20"/>
  <c r="N51" i="20"/>
  <c r="Q50" i="20"/>
  <c r="R50" i="20" s="1"/>
  <c r="O50" i="20"/>
  <c r="N50" i="20"/>
  <c r="Q49" i="20"/>
  <c r="R49" i="20" s="1"/>
  <c r="O49" i="20"/>
  <c r="N49" i="20"/>
  <c r="Q48" i="20"/>
  <c r="R48" i="20" s="1"/>
  <c r="O48" i="20"/>
  <c r="N48" i="20"/>
  <c r="Q47" i="20"/>
  <c r="R47" i="20" s="1"/>
  <c r="O47" i="20"/>
  <c r="N47" i="20"/>
  <c r="Q46" i="20"/>
  <c r="R46" i="20" s="1"/>
  <c r="O46" i="20"/>
  <c r="N46" i="20"/>
  <c r="Q45" i="20"/>
  <c r="R45" i="20" s="1"/>
  <c r="O45" i="20"/>
  <c r="N45" i="20"/>
  <c r="Q44" i="20"/>
  <c r="R44" i="20" s="1"/>
  <c r="O44" i="20"/>
  <c r="N44" i="20"/>
  <c r="Q43" i="20"/>
  <c r="R43" i="20" s="1"/>
  <c r="O43" i="20"/>
  <c r="N43" i="20"/>
  <c r="Q42" i="20"/>
  <c r="R42" i="20" s="1"/>
  <c r="O42" i="20"/>
  <c r="N42" i="20"/>
  <c r="Q41" i="20"/>
  <c r="R41" i="20" s="1"/>
  <c r="O41" i="20"/>
  <c r="N41" i="20"/>
  <c r="Q40" i="20"/>
  <c r="R40" i="20" s="1"/>
  <c r="O40" i="20"/>
  <c r="N40" i="20"/>
  <c r="Q39" i="20"/>
  <c r="R39" i="20" s="1"/>
  <c r="O39" i="20"/>
  <c r="N39" i="20"/>
  <c r="Q38" i="20"/>
  <c r="R38" i="20" s="1"/>
  <c r="O38" i="20"/>
  <c r="N38" i="20"/>
  <c r="Q37" i="20"/>
  <c r="R37" i="20" s="1"/>
  <c r="O37" i="20"/>
  <c r="N37" i="20"/>
  <c r="Q36" i="20"/>
  <c r="R36" i="20" s="1"/>
  <c r="O36" i="20"/>
  <c r="N36" i="20"/>
  <c r="Q35" i="20"/>
  <c r="R35" i="20" s="1"/>
  <c r="O35" i="20"/>
  <c r="N35" i="20"/>
  <c r="Q34" i="20"/>
  <c r="R34" i="20" s="1"/>
  <c r="O34" i="20"/>
  <c r="N34" i="20"/>
  <c r="Q33" i="20"/>
  <c r="R33" i="20" s="1"/>
  <c r="O33" i="20"/>
  <c r="N33" i="20"/>
  <c r="Q32" i="20"/>
  <c r="R32" i="20" s="1"/>
  <c r="O32" i="20"/>
  <c r="N32" i="20"/>
  <c r="Q31" i="20"/>
  <c r="R31" i="20" s="1"/>
  <c r="O31" i="20"/>
  <c r="N31" i="20"/>
  <c r="Q30" i="20"/>
  <c r="R30" i="20" s="1"/>
  <c r="O30" i="20"/>
  <c r="N30" i="20"/>
  <c r="Q29" i="20"/>
  <c r="R29" i="20" s="1"/>
  <c r="O29" i="20"/>
  <c r="N29" i="20"/>
  <c r="Q28" i="20"/>
  <c r="R28" i="20" s="1"/>
  <c r="O28" i="20"/>
  <c r="N28" i="20"/>
  <c r="Q27" i="20"/>
  <c r="R27" i="20" s="1"/>
  <c r="O27" i="20"/>
  <c r="N27" i="20"/>
  <c r="Q26" i="20"/>
  <c r="R26" i="20" s="1"/>
  <c r="O26" i="20"/>
  <c r="N26" i="20"/>
  <c r="Q25" i="20"/>
  <c r="R25" i="20" s="1"/>
  <c r="O25" i="20"/>
  <c r="N25" i="20"/>
  <c r="Q24" i="20"/>
  <c r="R24" i="20" s="1"/>
  <c r="O24" i="20"/>
  <c r="N24" i="20"/>
  <c r="Q23" i="20"/>
  <c r="R23" i="20" s="1"/>
  <c r="O23" i="20"/>
  <c r="N23" i="20"/>
  <c r="Q22" i="20"/>
  <c r="R22" i="20" s="1"/>
  <c r="O22" i="20"/>
  <c r="N22" i="20"/>
  <c r="Q21" i="20"/>
  <c r="R21" i="20" s="1"/>
  <c r="O21" i="20"/>
  <c r="N21" i="20"/>
  <c r="Q20" i="20"/>
  <c r="R20" i="20" s="1"/>
  <c r="O20" i="20"/>
  <c r="N20" i="20"/>
  <c r="Q19" i="20"/>
  <c r="R19" i="20" s="1"/>
  <c r="O19" i="20"/>
  <c r="N19" i="20"/>
  <c r="Q18" i="20"/>
  <c r="R18" i="20" s="1"/>
  <c r="O18" i="20"/>
  <c r="N18" i="20"/>
  <c r="Q17" i="20"/>
  <c r="R17" i="20" s="1"/>
  <c r="O17" i="20"/>
  <c r="N17" i="20"/>
  <c r="Q16" i="20"/>
  <c r="R16" i="20" s="1"/>
  <c r="O16" i="20"/>
  <c r="N16" i="20"/>
  <c r="Q15" i="20"/>
  <c r="R15" i="20" s="1"/>
  <c r="O15" i="20"/>
  <c r="N15" i="20"/>
  <c r="Q14" i="20"/>
  <c r="R14" i="20" s="1"/>
  <c r="O14" i="20"/>
  <c r="N14" i="20"/>
  <c r="Q13" i="20"/>
  <c r="R13" i="20" s="1"/>
  <c r="O13" i="20"/>
  <c r="N13" i="20"/>
  <c r="Q12" i="20"/>
  <c r="R12" i="20" s="1"/>
  <c r="O12" i="20"/>
  <c r="N12" i="20"/>
  <c r="Q11" i="20"/>
  <c r="R11" i="20" s="1"/>
  <c r="O11" i="20"/>
  <c r="N11" i="20"/>
  <c r="Q10" i="20"/>
  <c r="R10" i="20" s="1"/>
  <c r="O10" i="20"/>
  <c r="N10" i="20"/>
  <c r="Q9" i="20"/>
  <c r="R9" i="20" s="1"/>
  <c r="O9" i="20"/>
  <c r="N9" i="20"/>
  <c r="Q8" i="20"/>
  <c r="R8" i="20" s="1"/>
  <c r="O8" i="20"/>
  <c r="N8" i="20"/>
  <c r="Q7" i="20"/>
  <c r="R7" i="20" s="1"/>
  <c r="O7" i="20"/>
  <c r="N7" i="20"/>
  <c r="Q6" i="20"/>
  <c r="R6" i="20" s="1"/>
  <c r="O6" i="20"/>
  <c r="N6" i="20"/>
  <c r="Q5" i="20"/>
  <c r="R5" i="20" s="1"/>
  <c r="O5" i="20"/>
  <c r="N5" i="20"/>
  <c r="Q4" i="20"/>
  <c r="R4" i="20" s="1"/>
  <c r="O4" i="20"/>
  <c r="N4" i="20"/>
  <c r="S2" i="20" l="1"/>
  <c r="E11" i="1" s="1"/>
  <c r="J11" i="1" s="1"/>
  <c r="I2" i="20"/>
  <c r="E14" i="1" s="1"/>
  <c r="J14" i="1" s="1"/>
  <c r="M9" i="1"/>
  <c r="N9" i="1" s="1"/>
  <c r="K4" i="1"/>
  <c r="M4" i="1"/>
  <c r="N4" i="1" s="1"/>
  <c r="J39" i="9"/>
  <c r="K39" i="9" s="1"/>
  <c r="J40" i="9"/>
  <c r="K40" i="9" s="1"/>
  <c r="J41" i="9"/>
  <c r="K41" i="9" s="1"/>
  <c r="L41" i="9" s="1"/>
  <c r="J42" i="9"/>
  <c r="K42" i="9" s="1"/>
  <c r="J43" i="9"/>
  <c r="K43" i="9" s="1"/>
  <c r="J44" i="9"/>
  <c r="K44" i="9" s="1"/>
  <c r="J45" i="9"/>
  <c r="K45" i="9" s="1"/>
  <c r="J46" i="9"/>
  <c r="K46" i="9" s="1"/>
  <c r="J47" i="9"/>
  <c r="K47" i="9" s="1"/>
  <c r="J48" i="9"/>
  <c r="K48" i="9" s="1"/>
  <c r="L48" i="9" s="1"/>
  <c r="J49" i="9"/>
  <c r="K49" i="9" s="1"/>
  <c r="J50" i="9"/>
  <c r="K50" i="9" s="1"/>
  <c r="J51" i="9"/>
  <c r="K51" i="9" s="1"/>
  <c r="J52" i="9"/>
  <c r="K52" i="9" s="1"/>
  <c r="J53" i="9"/>
  <c r="K53" i="9" s="1"/>
  <c r="J54" i="9"/>
  <c r="K54" i="9" s="1"/>
  <c r="J55" i="9"/>
  <c r="K55" i="9" s="1"/>
  <c r="L55" i="9" s="1"/>
  <c r="J56" i="9"/>
  <c r="K56" i="9" s="1"/>
  <c r="J57" i="9"/>
  <c r="K57" i="9" s="1"/>
  <c r="J58" i="9"/>
  <c r="K58" i="9" s="1"/>
  <c r="J59" i="9"/>
  <c r="K59" i="9" s="1"/>
  <c r="J60" i="9"/>
  <c r="K60" i="9" s="1"/>
  <c r="J61" i="9"/>
  <c r="K61" i="9" s="1"/>
  <c r="J62" i="9"/>
  <c r="K62" i="9" s="1"/>
  <c r="L62" i="9" s="1"/>
  <c r="J63" i="9"/>
  <c r="K63" i="9" s="1"/>
  <c r="J64" i="9"/>
  <c r="K64" i="9" s="1"/>
  <c r="J65" i="9"/>
  <c r="K65" i="9" s="1"/>
  <c r="J66" i="9"/>
  <c r="J67" i="9"/>
  <c r="K67" i="9" s="1"/>
  <c r="J68" i="9"/>
  <c r="K68" i="9" s="1"/>
  <c r="J69" i="9"/>
  <c r="K69" i="9" s="1"/>
  <c r="J70" i="9"/>
  <c r="K70" i="9" s="1"/>
  <c r="J71" i="9"/>
  <c r="K71" i="9" s="1"/>
  <c r="J72" i="9"/>
  <c r="K72" i="9" s="1"/>
  <c r="J73" i="9"/>
  <c r="K73" i="9" s="1"/>
  <c r="J74" i="9"/>
  <c r="K74" i="9" s="1"/>
  <c r="J75" i="9"/>
  <c r="K75" i="9" s="1"/>
  <c r="J76" i="9"/>
  <c r="K76" i="9" s="1"/>
  <c r="J77" i="9"/>
  <c r="K77" i="9" s="1"/>
  <c r="J78" i="9"/>
  <c r="K78" i="9" s="1"/>
  <c r="J79" i="9"/>
  <c r="K79" i="9" s="1"/>
  <c r="J80" i="9"/>
  <c r="K80" i="9" s="1"/>
  <c r="J81" i="9"/>
  <c r="K81" i="9" s="1"/>
  <c r="J82" i="9"/>
  <c r="K82" i="9" s="1"/>
  <c r="J83" i="9"/>
  <c r="K83" i="9" s="1"/>
  <c r="J84" i="9"/>
  <c r="K84" i="9" s="1"/>
  <c r="J85" i="9"/>
  <c r="K85" i="9" s="1"/>
  <c r="J86" i="9"/>
  <c r="K86" i="9" s="1"/>
  <c r="J87" i="9"/>
  <c r="K87" i="9" s="1"/>
  <c r="J88" i="9"/>
  <c r="K88" i="9" s="1"/>
  <c r="J89" i="9"/>
  <c r="K89" i="9" s="1"/>
  <c r="J90" i="9"/>
  <c r="K90" i="9" s="1"/>
  <c r="J91" i="9"/>
  <c r="K91" i="9" s="1"/>
  <c r="J92" i="9"/>
  <c r="K92" i="9" s="1"/>
  <c r="J93" i="9"/>
  <c r="K93" i="9" s="1"/>
  <c r="J94" i="9"/>
  <c r="K94" i="9" s="1"/>
  <c r="J95" i="9"/>
  <c r="K95" i="9" s="1"/>
  <c r="J96" i="9"/>
  <c r="K96" i="9" s="1"/>
  <c r="J97" i="9"/>
  <c r="K97" i="9" s="1"/>
  <c r="J98" i="9"/>
  <c r="K98" i="9" s="1"/>
  <c r="J99" i="9"/>
  <c r="K99" i="9" s="1"/>
  <c r="J100" i="9"/>
  <c r="K100" i="9" s="1"/>
  <c r="J101" i="9"/>
  <c r="K101" i="9" s="1"/>
  <c r="J102" i="9"/>
  <c r="K102" i="9" s="1"/>
  <c r="J103" i="9"/>
  <c r="K103" i="9" s="1"/>
  <c r="J104" i="9"/>
  <c r="K104" i="9" s="1"/>
  <c r="J105" i="9"/>
  <c r="K105" i="9" s="1"/>
  <c r="J106" i="9"/>
  <c r="K106" i="9" s="1"/>
  <c r="J107" i="9"/>
  <c r="K107" i="9" s="1"/>
  <c r="J108" i="9"/>
  <c r="K108" i="9" s="1"/>
  <c r="J109" i="9"/>
  <c r="K109" i="9" s="1"/>
  <c r="J110" i="9"/>
  <c r="K110" i="9" s="1"/>
  <c r="J111" i="9"/>
  <c r="K111" i="9" s="1"/>
  <c r="J112" i="9"/>
  <c r="K112" i="9" s="1"/>
  <c r="J113" i="9"/>
  <c r="K113" i="9" s="1"/>
  <c r="J114" i="9"/>
  <c r="K114" i="9" s="1"/>
  <c r="J115" i="9"/>
  <c r="K115" i="9" s="1"/>
  <c r="J116" i="9"/>
  <c r="K116" i="9" s="1"/>
  <c r="J117" i="9"/>
  <c r="K117" i="9" s="1"/>
  <c r="J118" i="9"/>
  <c r="K118" i="9" s="1"/>
  <c r="J119" i="9"/>
  <c r="K119" i="9" s="1"/>
  <c r="J120" i="9"/>
  <c r="K120" i="9" s="1"/>
  <c r="J121" i="9"/>
  <c r="K121" i="9" s="1"/>
  <c r="J122" i="9"/>
  <c r="K122" i="9" s="1"/>
  <c r="J123" i="9"/>
  <c r="K123" i="9" s="1"/>
  <c r="J124" i="9"/>
  <c r="K124" i="9" s="1"/>
  <c r="J125" i="9"/>
  <c r="K125" i="9" s="1"/>
  <c r="J126" i="9"/>
  <c r="K126" i="9" s="1"/>
  <c r="J127" i="9"/>
  <c r="K127" i="9" s="1"/>
  <c r="J128" i="9"/>
  <c r="K128" i="9" s="1"/>
  <c r="J129" i="9"/>
  <c r="K129" i="9" s="1"/>
  <c r="J130" i="9"/>
  <c r="K130" i="9" s="1"/>
  <c r="B4" i="9"/>
  <c r="B5" i="9" s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J5" i="9"/>
  <c r="K5" i="9" s="1"/>
  <c r="L4" i="9" s="1"/>
  <c r="J38" i="9"/>
  <c r="K38" i="9" s="1"/>
  <c r="J37" i="9"/>
  <c r="K37" i="9" s="1"/>
  <c r="J36" i="9"/>
  <c r="K36" i="9" s="1"/>
  <c r="J35" i="9"/>
  <c r="K35" i="9" s="1"/>
  <c r="J34" i="9"/>
  <c r="K34" i="9" s="1"/>
  <c r="L34" i="9" s="1"/>
  <c r="J33" i="9"/>
  <c r="K33" i="9" s="1"/>
  <c r="J32" i="9"/>
  <c r="K32" i="9" s="1"/>
  <c r="J31" i="9"/>
  <c r="K31" i="9" s="1"/>
  <c r="J30" i="9"/>
  <c r="K30" i="9" s="1"/>
  <c r="J29" i="9"/>
  <c r="K29" i="9" s="1"/>
  <c r="J28" i="9"/>
  <c r="K28" i="9" s="1"/>
  <c r="J27" i="9"/>
  <c r="K27" i="9" s="1"/>
  <c r="L27" i="9" s="1"/>
  <c r="J26" i="9"/>
  <c r="K26" i="9" s="1"/>
  <c r="J25" i="9"/>
  <c r="K25" i="9" s="1"/>
  <c r="J24" i="9"/>
  <c r="K24" i="9" s="1"/>
  <c r="J23" i="9"/>
  <c r="K23" i="9" s="1"/>
  <c r="J22" i="9"/>
  <c r="K22" i="9" s="1"/>
  <c r="J21" i="9"/>
  <c r="K21" i="9" s="1"/>
  <c r="L21" i="9" s="1"/>
  <c r="J20" i="9"/>
  <c r="K20" i="9" s="1"/>
  <c r="L20" i="9" s="1"/>
  <c r="J19" i="9"/>
  <c r="K19" i="9" s="1"/>
  <c r="J18" i="9"/>
  <c r="K18" i="9" s="1"/>
  <c r="J17" i="9"/>
  <c r="K17" i="9" s="1"/>
  <c r="J16" i="9"/>
  <c r="K16" i="9" s="1"/>
  <c r="J15" i="9"/>
  <c r="K15" i="9" s="1"/>
  <c r="J14" i="9"/>
  <c r="K14" i="9" s="1"/>
  <c r="J13" i="9"/>
  <c r="K13" i="9" s="1"/>
  <c r="L13" i="9" s="1"/>
  <c r="J12" i="9"/>
  <c r="K12" i="9" s="1"/>
  <c r="J11" i="9"/>
  <c r="K11" i="9" s="1"/>
  <c r="J10" i="9"/>
  <c r="K10" i="9" s="1"/>
  <c r="J9" i="9"/>
  <c r="K9" i="9" s="1"/>
  <c r="J8" i="9"/>
  <c r="K8" i="9" s="1"/>
  <c r="J7" i="9"/>
  <c r="K7" i="9" s="1"/>
  <c r="L7" i="9" s="1"/>
  <c r="J6" i="9"/>
  <c r="K6" i="9" s="1"/>
  <c r="L6" i="9" s="1"/>
  <c r="J7" i="1"/>
  <c r="L7" i="1" s="1"/>
  <c r="M7" i="1" s="1"/>
  <c r="N7" i="1" s="1"/>
  <c r="J3" i="1"/>
  <c r="L3" i="1" s="1"/>
  <c r="K3" i="1" s="1"/>
  <c r="J8" i="1"/>
  <c r="L8" i="1" s="1"/>
  <c r="J5" i="1"/>
  <c r="L5" i="1" s="1"/>
  <c r="K5" i="1" s="1"/>
  <c r="L14" i="9" l="1"/>
  <c r="L28" i="9"/>
  <c r="L35" i="9"/>
  <c r="L91" i="9"/>
  <c r="L63" i="9"/>
  <c r="L56" i="9"/>
  <c r="L49" i="9"/>
  <c r="K8" i="1"/>
  <c r="K2" i="19"/>
  <c r="K2" i="18"/>
  <c r="L70" i="9"/>
  <c r="N35" i="9"/>
  <c r="N37" i="9" s="1"/>
  <c r="K66" i="9"/>
  <c r="L77" i="9"/>
  <c r="L84" i="9"/>
  <c r="L42" i="9"/>
  <c r="N96" i="9"/>
  <c r="N98" i="9" s="1"/>
  <c r="N66" i="9"/>
  <c r="N68" i="9" s="1"/>
  <c r="K2" i="9"/>
  <c r="M2" i="9" s="1"/>
  <c r="A34" i="9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K7" i="1"/>
  <c r="M3" i="1"/>
  <c r="N3" i="1" s="1"/>
  <c r="M8" i="1"/>
  <c r="N8" i="1" s="1"/>
  <c r="M5" i="1"/>
  <c r="N5" i="1" s="1"/>
  <c r="M36" i="17"/>
  <c r="M38" i="17" s="1"/>
  <c r="K26" i="17"/>
  <c r="K19" i="17"/>
  <c r="M36" i="16"/>
  <c r="M38" i="16" s="1"/>
  <c r="K33" i="16"/>
  <c r="K26" i="16"/>
  <c r="K19" i="16"/>
  <c r="I15" i="17"/>
  <c r="J15" i="17" s="1"/>
  <c r="I16" i="17"/>
  <c r="I17" i="17"/>
  <c r="J17" i="17" s="1"/>
  <c r="I18" i="17"/>
  <c r="J18" i="17" s="1"/>
  <c r="I19" i="17"/>
  <c r="J19" i="17" s="1"/>
  <c r="I20" i="17"/>
  <c r="I21" i="17"/>
  <c r="J21" i="17" s="1"/>
  <c r="I22" i="17"/>
  <c r="J22" i="17" s="1"/>
  <c r="I23" i="17"/>
  <c r="I24" i="17"/>
  <c r="J24" i="17" s="1"/>
  <c r="I25" i="17"/>
  <c r="J25" i="17" s="1"/>
  <c r="I26" i="17"/>
  <c r="J26" i="17" s="1"/>
  <c r="I27" i="17"/>
  <c r="I28" i="17"/>
  <c r="I29" i="17"/>
  <c r="J29" i="17" s="1"/>
  <c r="I30" i="17"/>
  <c r="J30" i="17" s="1"/>
  <c r="I31" i="17"/>
  <c r="J31" i="17" s="1"/>
  <c r="I32" i="17"/>
  <c r="I33" i="17"/>
  <c r="J33" i="17" s="1"/>
  <c r="I34" i="17"/>
  <c r="I35" i="17"/>
  <c r="I36" i="17"/>
  <c r="J36" i="17" s="1"/>
  <c r="I37" i="17"/>
  <c r="J37" i="17" s="1"/>
  <c r="I38" i="17"/>
  <c r="I14" i="17"/>
  <c r="I9" i="16"/>
  <c r="J9" i="16" s="1"/>
  <c r="I10" i="16"/>
  <c r="J10" i="16" s="1"/>
  <c r="I11" i="16"/>
  <c r="I12" i="16"/>
  <c r="J12" i="16" s="1"/>
  <c r="I13" i="16"/>
  <c r="J13" i="16" s="1"/>
  <c r="K12" i="16" s="1"/>
  <c r="I14" i="16"/>
  <c r="I15" i="16"/>
  <c r="J15" i="16" s="1"/>
  <c r="I16" i="16"/>
  <c r="J16" i="16" s="1"/>
  <c r="I17" i="16"/>
  <c r="J17" i="16" s="1"/>
  <c r="I18" i="16"/>
  <c r="J18" i="16" s="1"/>
  <c r="I19" i="16"/>
  <c r="J19" i="16" s="1"/>
  <c r="I20" i="16"/>
  <c r="I21" i="16"/>
  <c r="J21" i="16" s="1"/>
  <c r="I22" i="16"/>
  <c r="I23" i="16"/>
  <c r="I24" i="16"/>
  <c r="J24" i="16" s="1"/>
  <c r="I25" i="16"/>
  <c r="J25" i="16" s="1"/>
  <c r="I26" i="16"/>
  <c r="J26" i="16" s="1"/>
  <c r="I27" i="16"/>
  <c r="I28" i="16"/>
  <c r="J28" i="16" s="1"/>
  <c r="I29" i="16"/>
  <c r="J29" i="16" s="1"/>
  <c r="I30" i="16"/>
  <c r="J30" i="16" s="1"/>
  <c r="I31" i="16"/>
  <c r="J31" i="16" s="1"/>
  <c r="I32" i="16"/>
  <c r="J32" i="16" s="1"/>
  <c r="I33" i="16"/>
  <c r="J33" i="16" s="1"/>
  <c r="I34" i="16"/>
  <c r="M4" i="16" s="1"/>
  <c r="I35" i="16"/>
  <c r="I36" i="16"/>
  <c r="J36" i="16" s="1"/>
  <c r="I37" i="16"/>
  <c r="J37" i="16" s="1"/>
  <c r="I38" i="16"/>
  <c r="J11" i="16"/>
  <c r="J23" i="16"/>
  <c r="I4" i="16"/>
  <c r="J4" i="16" s="1"/>
  <c r="I5" i="16"/>
  <c r="J5" i="16" s="1"/>
  <c r="I6" i="16"/>
  <c r="I7" i="16"/>
  <c r="J7" i="16" s="1"/>
  <c r="I8" i="16"/>
  <c r="J8" i="16" s="1"/>
  <c r="J14" i="17"/>
  <c r="I6" i="17"/>
  <c r="I7" i="17"/>
  <c r="J7" i="17" s="1"/>
  <c r="I9" i="17"/>
  <c r="J9" i="17" s="1"/>
  <c r="I10" i="17"/>
  <c r="J10" i="17" s="1"/>
  <c r="I11" i="17"/>
  <c r="J11" i="17" s="1"/>
  <c r="I12" i="17"/>
  <c r="J12" i="17" s="1"/>
  <c r="I13" i="17"/>
  <c r="J13" i="17" s="1"/>
  <c r="J16" i="17"/>
  <c r="K14" i="17" s="1"/>
  <c r="H2" i="17"/>
  <c r="L2" i="17" s="1"/>
  <c r="H2" i="16"/>
  <c r="M2" i="16" s="1"/>
  <c r="J32" i="17"/>
  <c r="J28" i="17"/>
  <c r="J23" i="17"/>
  <c r="J8" i="17"/>
  <c r="J6" i="17"/>
  <c r="K6" i="17" s="1"/>
  <c r="I5" i="17"/>
  <c r="J5" i="17" s="1"/>
  <c r="B5" i="17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I4" i="17"/>
  <c r="J4" i="17" s="1"/>
  <c r="K4" i="17" s="1"/>
  <c r="J6" i="16"/>
  <c r="J22" i="16"/>
  <c r="B5" i="16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D1" i="15"/>
  <c r="A4" i="15"/>
  <c r="E2" i="15" s="1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66" i="13"/>
  <c r="E367" i="13"/>
  <c r="E368" i="13"/>
  <c r="E369" i="13"/>
  <c r="E370" i="13"/>
  <c r="E371" i="13"/>
  <c r="E372" i="13"/>
  <c r="E373" i="13"/>
  <c r="E374" i="13"/>
  <c r="E375" i="13"/>
  <c r="E376" i="13"/>
  <c r="E377" i="13"/>
  <c r="E378" i="13"/>
  <c r="E379" i="13"/>
  <c r="E380" i="13"/>
  <c r="E381" i="13"/>
  <c r="E382" i="13"/>
  <c r="E383" i="13"/>
  <c r="E384" i="13"/>
  <c r="E385" i="13"/>
  <c r="E386" i="13"/>
  <c r="E387" i="13"/>
  <c r="E388" i="13"/>
  <c r="E389" i="13"/>
  <c r="E390" i="13"/>
  <c r="E391" i="13"/>
  <c r="E392" i="13"/>
  <c r="E393" i="13"/>
  <c r="E394" i="13"/>
  <c r="E395" i="13"/>
  <c r="E396" i="13"/>
  <c r="E397" i="13"/>
  <c r="E398" i="13"/>
  <c r="E399" i="13"/>
  <c r="E400" i="13"/>
  <c r="E401" i="13"/>
  <c r="E402" i="13"/>
  <c r="E403" i="13"/>
  <c r="E404" i="13"/>
  <c r="E405" i="13"/>
  <c r="E406" i="13"/>
  <c r="E407" i="13"/>
  <c r="E408" i="13"/>
  <c r="E409" i="13"/>
  <c r="E410" i="13"/>
  <c r="E411" i="13"/>
  <c r="E412" i="13"/>
  <c r="E413" i="13"/>
  <c r="E414" i="13"/>
  <c r="E415" i="13"/>
  <c r="E416" i="13"/>
  <c r="E417" i="13"/>
  <c r="E418" i="13"/>
  <c r="E419" i="13"/>
  <c r="E420" i="13"/>
  <c r="E421" i="13"/>
  <c r="E422" i="13"/>
  <c r="E423" i="13"/>
  <c r="E424" i="13"/>
  <c r="E425" i="13"/>
  <c r="E426" i="13"/>
  <c r="E427" i="13"/>
  <c r="E428" i="13"/>
  <c r="E429" i="13"/>
  <c r="E430" i="13"/>
  <c r="E431" i="13"/>
  <c r="E432" i="13"/>
  <c r="E433" i="13"/>
  <c r="E434" i="13"/>
  <c r="E435" i="13"/>
  <c r="E436" i="13"/>
  <c r="E437" i="13"/>
  <c r="E438" i="13"/>
  <c r="E439" i="13"/>
  <c r="E440" i="13"/>
  <c r="E441" i="13"/>
  <c r="E442" i="13"/>
  <c r="E443" i="13"/>
  <c r="E444" i="13"/>
  <c r="E445" i="13"/>
  <c r="E446" i="13"/>
  <c r="E447" i="13"/>
  <c r="E448" i="13"/>
  <c r="E449" i="13"/>
  <c r="E450" i="13"/>
  <c r="E451" i="13"/>
  <c r="E452" i="13"/>
  <c r="E453" i="13"/>
  <c r="E454" i="13"/>
  <c r="E455" i="13"/>
  <c r="E456" i="13"/>
  <c r="E457" i="13"/>
  <c r="E458" i="13"/>
  <c r="E459" i="13"/>
  <c r="E460" i="13"/>
  <c r="E461" i="13"/>
  <c r="E462" i="13"/>
  <c r="E463" i="13"/>
  <c r="E464" i="13"/>
  <c r="E465" i="13"/>
  <c r="E466" i="13"/>
  <c r="E467" i="13"/>
  <c r="E468" i="13"/>
  <c r="E469" i="13"/>
  <c r="E470" i="13"/>
  <c r="E471" i="13"/>
  <c r="E472" i="13"/>
  <c r="E473" i="13"/>
  <c r="E474" i="13"/>
  <c r="E475" i="13"/>
  <c r="E476" i="13"/>
  <c r="E477" i="13"/>
  <c r="E478" i="13"/>
  <c r="E479" i="13"/>
  <c r="E480" i="13"/>
  <c r="E481" i="13"/>
  <c r="E482" i="13"/>
  <c r="E483" i="13"/>
  <c r="E484" i="13"/>
  <c r="E485" i="13"/>
  <c r="E486" i="13"/>
  <c r="E487" i="13"/>
  <c r="E488" i="13"/>
  <c r="E489" i="13"/>
  <c r="E490" i="13"/>
  <c r="E491" i="13"/>
  <c r="E492" i="13"/>
  <c r="E493" i="13"/>
  <c r="E494" i="13"/>
  <c r="E495" i="13"/>
  <c r="E496" i="13"/>
  <c r="E497" i="13"/>
  <c r="E498" i="13"/>
  <c r="E499" i="13"/>
  <c r="E500" i="13"/>
  <c r="E501" i="13"/>
  <c r="E502" i="13"/>
  <c r="E503" i="13"/>
  <c r="E504" i="13"/>
  <c r="E505" i="13"/>
  <c r="E506" i="13"/>
  <c r="E507" i="13"/>
  <c r="E508" i="13"/>
  <c r="E509" i="13"/>
  <c r="E510" i="13"/>
  <c r="E511" i="13"/>
  <c r="E512" i="13"/>
  <c r="E513" i="13"/>
  <c r="E514" i="13"/>
  <c r="E515" i="13"/>
  <c r="E516" i="13"/>
  <c r="E517" i="13"/>
  <c r="E518" i="13"/>
  <c r="E519" i="13"/>
  <c r="E520" i="13"/>
  <c r="E521" i="13"/>
  <c r="E522" i="13"/>
  <c r="E523" i="13"/>
  <c r="E524" i="13"/>
  <c r="E525" i="13"/>
  <c r="E526" i="13"/>
  <c r="E527" i="13"/>
  <c r="E528" i="13"/>
  <c r="E529" i="13"/>
  <c r="E530" i="13"/>
  <c r="E531" i="13"/>
  <c r="E532" i="13"/>
  <c r="E533" i="13"/>
  <c r="E534" i="13"/>
  <c r="E535" i="13"/>
  <c r="E536" i="13"/>
  <c r="E537" i="13"/>
  <c r="E538" i="13"/>
  <c r="E539" i="13"/>
  <c r="E540" i="13"/>
  <c r="E541" i="13"/>
  <c r="E542" i="13"/>
  <c r="E543" i="13"/>
  <c r="E544" i="13"/>
  <c r="E545" i="13"/>
  <c r="E546" i="13"/>
  <c r="E547" i="13"/>
  <c r="E548" i="13"/>
  <c r="E549" i="13"/>
  <c r="E550" i="13"/>
  <c r="E551" i="13"/>
  <c r="E552" i="13"/>
  <c r="E553" i="13"/>
  <c r="E554" i="13"/>
  <c r="E555" i="13"/>
  <c r="E556" i="13"/>
  <c r="E557" i="13"/>
  <c r="E558" i="13"/>
  <c r="E559" i="13"/>
  <c r="E560" i="13"/>
  <c r="E561" i="13"/>
  <c r="E562" i="13"/>
  <c r="E563" i="13"/>
  <c r="E564" i="13"/>
  <c r="E565" i="13"/>
  <c r="E566" i="13"/>
  <c r="E567" i="13"/>
  <c r="E568" i="13"/>
  <c r="E569" i="13"/>
  <c r="E570" i="13"/>
  <c r="E571" i="13"/>
  <c r="E572" i="13"/>
  <c r="E573" i="13"/>
  <c r="E574" i="13"/>
  <c r="E575" i="13"/>
  <c r="E576" i="13"/>
  <c r="E577" i="13"/>
  <c r="E578" i="13"/>
  <c r="E579" i="13"/>
  <c r="E580" i="13"/>
  <c r="E581" i="13"/>
  <c r="E582" i="13"/>
  <c r="E583" i="13"/>
  <c r="E584" i="13"/>
  <c r="E585" i="13"/>
  <c r="E586" i="13"/>
  <c r="E587" i="13"/>
  <c r="E588" i="13"/>
  <c r="E589" i="13"/>
  <c r="E590" i="13"/>
  <c r="E591" i="13"/>
  <c r="E592" i="13"/>
  <c r="E593" i="13"/>
  <c r="E594" i="13"/>
  <c r="E595" i="13"/>
  <c r="E596" i="13"/>
  <c r="E597" i="13"/>
  <c r="E598" i="13"/>
  <c r="E599" i="13"/>
  <c r="E600" i="13"/>
  <c r="E601" i="13"/>
  <c r="E602" i="13"/>
  <c r="E603" i="13"/>
  <c r="E604" i="13"/>
  <c r="E605" i="13"/>
  <c r="E606" i="13"/>
  <c r="E607" i="13"/>
  <c r="E608" i="13"/>
  <c r="E609" i="13"/>
  <c r="E610" i="13"/>
  <c r="E611" i="13"/>
  <c r="E612" i="13"/>
  <c r="E613" i="13"/>
  <c r="E614" i="13"/>
  <c r="E615" i="13"/>
  <c r="E616" i="13"/>
  <c r="E617" i="13"/>
  <c r="E618" i="13"/>
  <c r="E619" i="13"/>
  <c r="E620" i="13"/>
  <c r="E621" i="13"/>
  <c r="E622" i="13"/>
  <c r="E623" i="13"/>
  <c r="E624" i="13"/>
  <c r="E625" i="13"/>
  <c r="E626" i="13"/>
  <c r="E627" i="13"/>
  <c r="E628" i="13"/>
  <c r="E629" i="13"/>
  <c r="E630" i="13"/>
  <c r="E631" i="13"/>
  <c r="E632" i="13"/>
  <c r="E633" i="13"/>
  <c r="E634" i="13"/>
  <c r="E635" i="13"/>
  <c r="E636" i="13"/>
  <c r="E637" i="13"/>
  <c r="E638" i="13"/>
  <c r="E639" i="13"/>
  <c r="E640" i="13"/>
  <c r="E641" i="13"/>
  <c r="E642" i="13"/>
  <c r="E643" i="13"/>
  <c r="E644" i="13"/>
  <c r="E645" i="13"/>
  <c r="E646" i="13"/>
  <c r="E647" i="13"/>
  <c r="E648" i="13"/>
  <c r="E649" i="13"/>
  <c r="E650" i="13"/>
  <c r="E651" i="13"/>
  <c r="E652" i="13"/>
  <c r="E653" i="13"/>
  <c r="E654" i="13"/>
  <c r="E655" i="13"/>
  <c r="E656" i="13"/>
  <c r="E657" i="13"/>
  <c r="E658" i="13"/>
  <c r="E659" i="13"/>
  <c r="E660" i="13"/>
  <c r="E661" i="13"/>
  <c r="E662" i="13"/>
  <c r="E663" i="13"/>
  <c r="E664" i="13"/>
  <c r="E665" i="13"/>
  <c r="E666" i="13"/>
  <c r="E667" i="13"/>
  <c r="E668" i="13"/>
  <c r="E669" i="13"/>
  <c r="E670" i="13"/>
  <c r="E671" i="13"/>
  <c r="E672" i="13"/>
  <c r="E673" i="13"/>
  <c r="E674" i="13"/>
  <c r="E675" i="13"/>
  <c r="E676" i="13"/>
  <c r="E677" i="13"/>
  <c r="E678" i="13"/>
  <c r="E679" i="13"/>
  <c r="E680" i="13"/>
  <c r="E681" i="13"/>
  <c r="E682" i="13"/>
  <c r="E683" i="13"/>
  <c r="E684" i="13"/>
  <c r="E685" i="13"/>
  <c r="E686" i="13"/>
  <c r="E687" i="13"/>
  <c r="E688" i="13"/>
  <c r="E689" i="13"/>
  <c r="E690" i="13"/>
  <c r="E691" i="13"/>
  <c r="E692" i="13"/>
  <c r="E693" i="13"/>
  <c r="E694" i="13"/>
  <c r="E695" i="13"/>
  <c r="E696" i="13"/>
  <c r="E697" i="13"/>
  <c r="E698" i="13"/>
  <c r="E699" i="13"/>
  <c r="E700" i="13"/>
  <c r="E701" i="13"/>
  <c r="E702" i="13"/>
  <c r="E703" i="13"/>
  <c r="E704" i="13"/>
  <c r="E705" i="13"/>
  <c r="E706" i="13"/>
  <c r="E707" i="13"/>
  <c r="E708" i="13"/>
  <c r="E709" i="13"/>
  <c r="E710" i="13"/>
  <c r="E711" i="13"/>
  <c r="E712" i="13"/>
  <c r="E713" i="13"/>
  <c r="E714" i="13"/>
  <c r="E715" i="13"/>
  <c r="E716" i="13"/>
  <c r="E717" i="13"/>
  <c r="E718" i="13"/>
  <c r="E719" i="13"/>
  <c r="E720" i="13"/>
  <c r="E721" i="13"/>
  <c r="E722" i="13"/>
  <c r="E723" i="13"/>
  <c r="E724" i="13"/>
  <c r="E725" i="13"/>
  <c r="D4" i="8"/>
  <c r="F4" i="8" s="1"/>
  <c r="G4" i="8" s="1"/>
  <c r="L2" i="15" s="1"/>
  <c r="S1" i="15" s="1"/>
  <c r="D5" i="8"/>
  <c r="F5" i="8" s="1"/>
  <c r="G5" i="8" s="1"/>
  <c r="V2" i="15" s="1"/>
  <c r="AC1" i="15" s="1"/>
  <c r="D6" i="8"/>
  <c r="D3" i="8"/>
  <c r="F3" i="8" s="1"/>
  <c r="G3" i="8" s="1"/>
  <c r="B2" i="15" s="1"/>
  <c r="D3" i="15"/>
  <c r="K14" i="16" l="1"/>
  <c r="K35" i="17"/>
  <c r="L36" i="17" s="1"/>
  <c r="J34" i="17"/>
  <c r="K33" i="17" s="1"/>
  <c r="M4" i="17"/>
  <c r="I1" i="15"/>
  <c r="N2" i="18"/>
  <c r="M2" i="18"/>
  <c r="N2" i="19"/>
  <c r="M2" i="19"/>
  <c r="N2" i="9"/>
  <c r="M68" i="9"/>
  <c r="O68" i="9" s="1"/>
  <c r="M98" i="9"/>
  <c r="O98" i="9" s="1"/>
  <c r="M35" i="9"/>
  <c r="M37" i="9" s="1"/>
  <c r="O37" i="9" s="1"/>
  <c r="K28" i="17"/>
  <c r="K28" i="16"/>
  <c r="K21" i="16"/>
  <c r="K7" i="17"/>
  <c r="K7" i="16"/>
  <c r="K21" i="17"/>
  <c r="K22" i="17" s="1"/>
  <c r="K29" i="17"/>
  <c r="L2" i="16"/>
  <c r="K22" i="16" s="1"/>
  <c r="M2" i="17"/>
  <c r="M6" i="17" s="1"/>
  <c r="L38" i="17"/>
  <c r="N38" i="17" s="1"/>
  <c r="K36" i="17"/>
  <c r="M6" i="16"/>
  <c r="K35" i="16"/>
  <c r="K5" i="16"/>
  <c r="K6" i="16" s="1"/>
  <c r="C3" i="8"/>
  <c r="C4" i="8"/>
  <c r="C5" i="8"/>
  <c r="C6" i="8"/>
  <c r="L4" i="16" l="1"/>
  <c r="L4" i="17"/>
  <c r="L6" i="17" s="1"/>
  <c r="M98" i="19"/>
  <c r="O98" i="19" s="1"/>
  <c r="M68" i="19"/>
  <c r="O68" i="19" s="1"/>
  <c r="M37" i="19"/>
  <c r="O37" i="19" s="1"/>
  <c r="M98" i="18"/>
  <c r="O98" i="18" s="1"/>
  <c r="M68" i="18"/>
  <c r="O68" i="18" s="1"/>
  <c r="M37" i="18"/>
  <c r="O37" i="18" s="1"/>
  <c r="K29" i="16"/>
  <c r="K36" i="16"/>
  <c r="L36" i="16"/>
  <c r="L38" i="16" s="1"/>
  <c r="N38" i="16" s="1"/>
  <c r="L6" i="16"/>
  <c r="N6" i="16" s="1"/>
  <c r="N6" i="17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8" i="3"/>
  <c r="D11" i="3"/>
  <c r="E11" i="3"/>
  <c r="D12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D10" i="3"/>
  <c r="E10" i="3"/>
  <c r="B9" i="3"/>
  <c r="F14" i="10"/>
  <c r="B59" i="3" l="1"/>
  <c r="B60" i="3" s="1"/>
  <c r="B10" i="3"/>
  <c r="B11" i="3" l="1"/>
  <c r="B61" i="3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H9" i="3"/>
  <c r="D9" i="3"/>
  <c r="E9" i="3"/>
  <c r="E8" i="3"/>
  <c r="AG1" i="3"/>
  <c r="F167" i="10"/>
  <c r="F168" i="10"/>
  <c r="F169" i="10"/>
  <c r="F170" i="10"/>
  <c r="F171" i="10"/>
  <c r="F70" i="10"/>
  <c r="F71" i="10"/>
  <c r="F72" i="10"/>
  <c r="F162" i="10"/>
  <c r="F163" i="10"/>
  <c r="F164" i="10"/>
  <c r="F165" i="10"/>
  <c r="F166" i="10"/>
  <c r="F147" i="10"/>
  <c r="F148" i="10"/>
  <c r="F149" i="10"/>
  <c r="F150" i="10"/>
  <c r="F152" i="10"/>
  <c r="F159" i="10"/>
  <c r="F160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5" i="10"/>
  <c r="F146" i="10"/>
  <c r="F45" i="10"/>
  <c r="F46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39" i="10"/>
  <c r="F40" i="10"/>
  <c r="F41" i="10"/>
  <c r="F42" i="10"/>
  <c r="F43" i="10"/>
  <c r="F47" i="10"/>
  <c r="F44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3" i="10"/>
  <c r="B153" i="3" l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24" i="3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N11" i="3"/>
  <c r="M9" i="3"/>
  <c r="L9" i="3"/>
  <c r="L11" i="3"/>
  <c r="K9" i="3"/>
  <c r="J9" i="3"/>
  <c r="B12" i="3"/>
  <c r="G13" i="10"/>
  <c r="H13" i="10" s="1"/>
  <c r="I10" i="24"/>
  <c r="I8" i="24"/>
  <c r="N9" i="3" l="1"/>
  <c r="J11" i="3"/>
  <c r="O11" i="3" s="1"/>
  <c r="B13" i="3"/>
  <c r="J13" i="24"/>
  <c r="J11" i="24"/>
  <c r="J14" i="24"/>
  <c r="J15" i="24"/>
  <c r="J8" i="24"/>
  <c r="J10" i="24" s="1"/>
  <c r="B14" i="3" l="1"/>
  <c r="L10" i="24"/>
  <c r="M10" i="24" s="1"/>
  <c r="K15" i="24"/>
  <c r="K14" i="24"/>
  <c r="K11" i="24"/>
  <c r="K13" i="24"/>
  <c r="K10" i="24"/>
  <c r="B15" i="3" l="1"/>
  <c r="B16" i="3" l="1"/>
  <c r="B17" i="3" l="1"/>
  <c r="B18" i="3" l="1"/>
  <c r="B19" i="3" l="1"/>
  <c r="B20" i="3" l="1"/>
  <c r="B21" i="3" l="1"/>
  <c r="B22" i="3" l="1"/>
  <c r="B23" i="3" l="1"/>
  <c r="B24" i="3" l="1"/>
  <c r="B25" i="3" l="1"/>
  <c r="B26" i="3" l="1"/>
  <c r="B27" i="3" l="1"/>
  <c r="B28" i="3" l="1"/>
  <c r="B29" i="3" l="1"/>
  <c r="B30" i="3" l="1"/>
  <c r="B31" i="3" l="1"/>
  <c r="B32" i="3" l="1"/>
  <c r="B33" i="3" l="1"/>
  <c r="B34" i="3" l="1"/>
  <c r="B35" i="3" l="1"/>
  <c r="B36" i="3" l="1"/>
  <c r="B37" i="3" l="1"/>
  <c r="B38" i="3" l="1"/>
  <c r="B39" i="3" l="1"/>
  <c r="B40" i="3" l="1"/>
  <c r="B41" i="3" l="1"/>
  <c r="B42" i="3" l="1"/>
  <c r="B43" i="3" l="1"/>
  <c r="B44" i="3" l="1"/>
  <c r="B45" i="3" l="1"/>
  <c r="B46" i="3" l="1"/>
  <c r="B47" i="3" l="1"/>
  <c r="B48" i="3" l="1"/>
  <c r="B49" i="3" l="1"/>
  <c r="B54" i="3" s="1"/>
  <c r="B50" i="3" l="1"/>
  <c r="B55" i="3" s="1"/>
  <c r="B51" i="3" l="1"/>
  <c r="B56" i="3" s="1"/>
  <c r="B52" i="3" l="1"/>
  <c r="B57" i="3" s="1"/>
  <c r="B53" i="3" l="1"/>
  <c r="B58" i="3" l="1"/>
  <c r="N4" i="18" l="1"/>
  <c r="M4" i="18"/>
  <c r="N4" i="9"/>
  <c r="M4" i="9"/>
  <c r="M4" i="19"/>
  <c r="N4" i="19"/>
  <c r="N6" i="18"/>
  <c r="N6" i="19"/>
  <c r="M6" i="9"/>
  <c r="M6" i="19"/>
  <c r="O6" i="19"/>
  <c r="F12" i="1"/>
  <c r="M6" i="18"/>
  <c r="O6" i="18"/>
  <c r="F13" i="1"/>
  <c r="N6" i="9"/>
  <c r="O6" i="9"/>
  <c r="F11" i="1"/>
  <c r="F34" i="3"/>
  <c r="F97" i="3" l="1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0" i="3"/>
  <c r="F59" i="3"/>
  <c r="F58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95" i="3"/>
  <c r="F96" i="3"/>
  <c r="F98" i="3"/>
  <c r="F100" i="3"/>
  <c r="F101" i="3"/>
  <c r="F102" i="3"/>
  <c r="F103" i="3"/>
  <c r="F105" i="3"/>
  <c r="F106" i="3"/>
  <c r="F107" i="3"/>
  <c r="F108" i="3"/>
  <c r="F109" i="3"/>
  <c r="F110" i="3"/>
  <c r="F99" i="3"/>
  <c r="F61" i="3"/>
  <c r="L12" i="6"/>
  <c r="C9" i="2" s="1"/>
  <c r="G9" i="2" s="1"/>
  <c r="L15" i="6"/>
  <c r="L17" i="6"/>
  <c r="L19" i="6"/>
  <c r="L13" i="6"/>
  <c r="L14" i="6"/>
  <c r="L16" i="6"/>
  <c r="L18" i="6"/>
  <c r="F12" i="6"/>
  <c r="H9" i="6"/>
  <c r="H12" i="6"/>
  <c r="G12" i="6"/>
  <c r="F8" i="6"/>
  <c r="J8" i="6"/>
  <c r="E9" i="6"/>
  <c r="I9" i="6"/>
  <c r="G10" i="6"/>
  <c r="K10" i="6"/>
  <c r="E11" i="6"/>
  <c r="I11" i="6"/>
  <c r="F13" i="6"/>
  <c r="J13" i="6"/>
  <c r="D14" i="6"/>
  <c r="H14" i="6"/>
  <c r="F15" i="6"/>
  <c r="J15" i="6"/>
  <c r="D16" i="6"/>
  <c r="H16" i="6"/>
  <c r="F17" i="6"/>
  <c r="J17" i="6"/>
  <c r="D18" i="6"/>
  <c r="H18" i="6"/>
  <c r="F19" i="6"/>
  <c r="J19" i="6"/>
  <c r="E8" i="6"/>
  <c r="D12" i="6"/>
  <c r="I12" i="6"/>
  <c r="G8" i="6"/>
  <c r="K8" i="6"/>
  <c r="F9" i="6"/>
  <c r="J9" i="6"/>
  <c r="D10" i="6"/>
  <c r="H10" i="6"/>
  <c r="F11" i="6"/>
  <c r="J11" i="6"/>
  <c r="G13" i="6"/>
  <c r="K13" i="6"/>
  <c r="E14" i="6"/>
  <c r="I14" i="6"/>
  <c r="G15" i="6"/>
  <c r="K15" i="6"/>
  <c r="E16" i="6"/>
  <c r="I16" i="6"/>
  <c r="G17" i="6"/>
  <c r="K17" i="6"/>
  <c r="E18" i="6"/>
  <c r="I18" i="6"/>
  <c r="G19" i="6"/>
  <c r="K19" i="6"/>
  <c r="I8" i="6"/>
  <c r="E12" i="6"/>
  <c r="J12" i="6"/>
  <c r="D8" i="6"/>
  <c r="H8" i="6"/>
  <c r="G9" i="6"/>
  <c r="K9" i="6"/>
  <c r="E10" i="6"/>
  <c r="I10" i="6"/>
  <c r="G11" i="6"/>
  <c r="K11" i="6"/>
  <c r="D13" i="6"/>
  <c r="H13" i="6"/>
  <c r="F14" i="6"/>
  <c r="J14" i="6"/>
  <c r="D15" i="6"/>
  <c r="H15" i="6"/>
  <c r="F16" i="6"/>
  <c r="J16" i="6"/>
  <c r="D17" i="6"/>
  <c r="H17" i="6"/>
  <c r="F18" i="6"/>
  <c r="J18" i="6"/>
  <c r="D19" i="6"/>
  <c r="H19" i="6"/>
  <c r="K12" i="6"/>
  <c r="D9" i="6"/>
  <c r="F10" i="6"/>
  <c r="J10" i="6"/>
  <c r="D11" i="6"/>
  <c r="H11" i="6"/>
  <c r="E13" i="6"/>
  <c r="I13" i="6"/>
  <c r="G14" i="6"/>
  <c r="K14" i="6"/>
  <c r="E15" i="6"/>
  <c r="I15" i="6"/>
  <c r="G16" i="6"/>
  <c r="K16" i="6"/>
  <c r="E17" i="6"/>
  <c r="I17" i="6"/>
  <c r="G18" i="6"/>
  <c r="K18" i="6"/>
  <c r="E19" i="6"/>
  <c r="I19" i="6"/>
  <c r="F35" i="3"/>
  <c r="C12" i="6" l="1"/>
  <c r="C19" i="6"/>
  <c r="C18" i="6"/>
  <c r="C17" i="6"/>
  <c r="C16" i="6"/>
  <c r="C15" i="6"/>
  <c r="C14" i="6"/>
  <c r="C13" i="6"/>
  <c r="C11" i="6"/>
  <c r="C10" i="6"/>
  <c r="C9" i="6"/>
  <c r="C8" i="6"/>
  <c r="BX8" i="20"/>
  <c r="BX9" i="20"/>
  <c r="BX10" i="20"/>
  <c r="BX12" i="20"/>
  <c r="BX13" i="20"/>
  <c r="BX14" i="20"/>
  <c r="BX15" i="20"/>
  <c r="BX16" i="20"/>
  <c r="BX17" i="20"/>
  <c r="BX18" i="20"/>
  <c r="BX19" i="20"/>
  <c r="BX20" i="20"/>
  <c r="BX21" i="20"/>
  <c r="BX22" i="20"/>
  <c r="BX23" i="20"/>
  <c r="BX24" i="20"/>
  <c r="BX25" i="20"/>
  <c r="BX26" i="20"/>
  <c r="BX27" i="20"/>
  <c r="BX28" i="20"/>
  <c r="BX29" i="20"/>
  <c r="BX30" i="20"/>
  <c r="BX31" i="20"/>
  <c r="BX32" i="20"/>
  <c r="BX33" i="20"/>
  <c r="BX34" i="20"/>
  <c r="BX35" i="20"/>
  <c r="BX36" i="20"/>
  <c r="BX37" i="20"/>
  <c r="BX38" i="20"/>
  <c r="BX39" i="20"/>
  <c r="BX40" i="20"/>
  <c r="BX41" i="20"/>
  <c r="BX42" i="20"/>
  <c r="BX43" i="20"/>
  <c r="BX44" i="20"/>
  <c r="BX45" i="20"/>
  <c r="BX46" i="20"/>
  <c r="BX47" i="20"/>
  <c r="BX48" i="20"/>
  <c r="BX49" i="20"/>
  <c r="BX50" i="20"/>
  <c r="BX51" i="20"/>
  <c r="BX52" i="20"/>
  <c r="BX53" i="20"/>
  <c r="BX7" i="20"/>
  <c r="CA2" i="20"/>
  <c r="E13" i="1" s="1"/>
  <c r="J13" i="1" s="1"/>
  <c r="E6" i="8"/>
  <c r="F6" i="8"/>
  <c r="G6" i="8"/>
  <c r="AF2" i="15"/>
  <c r="AM1" i="15"/>
</calcChain>
</file>

<file path=xl/sharedStrings.xml><?xml version="1.0" encoding="utf-8"?>
<sst xmlns="http://schemas.openxmlformats.org/spreadsheetml/2006/main" count="2521" uniqueCount="390">
  <si>
    <r>
      <rPr>
        <b/>
        <sz val="11"/>
        <rFont val="Arial"/>
        <family val="2"/>
      </rPr>
      <t>Agente Promotor: THIAGO CRUZ ESTEVES</t>
    </r>
    <r>
      <rPr>
        <sz val="11"/>
        <rFont val="Arial"/>
        <family val="2"/>
      </rPr>
      <t xml:space="preserve">
                       </t>
    </r>
  </si>
  <si>
    <r>
      <rPr>
        <b/>
        <sz val="9"/>
        <rFont val="Arial"/>
        <family val="2"/>
      </rPr>
      <t xml:space="preserve">EMPRESA: PEXARIA </t>
    </r>
    <r>
      <rPr>
        <sz val="9"/>
        <rFont val="Arial"/>
        <family val="2"/>
      </rPr>
      <t xml:space="preserve">
</t>
    </r>
  </si>
  <si>
    <r>
      <rPr>
        <b/>
        <sz val="12"/>
        <rFont val="Arial"/>
        <family val="2"/>
      </rPr>
      <t>Início da CONTRATO:</t>
    </r>
    <r>
      <rPr>
        <sz val="9"/>
        <rFont val="Arial"/>
        <family val="2"/>
      </rPr>
      <t xml:space="preserve">
               </t>
    </r>
    <r>
      <rPr>
        <b/>
        <sz val="9"/>
        <rFont val="Arial"/>
        <family val="2"/>
      </rPr>
      <t xml:space="preserve">  27/04/2022</t>
    </r>
  </si>
  <si>
    <r>
      <rPr>
        <b/>
        <sz val="12"/>
        <color theme="1"/>
        <rFont val="Arial"/>
        <family val="2"/>
      </rPr>
      <t>Término Do contrato:</t>
    </r>
    <r>
      <rPr>
        <sz val="9"/>
        <color theme="1"/>
        <rFont val="Arial"/>
        <family val="2"/>
      </rPr>
      <t xml:space="preserve">
                  </t>
    </r>
    <r>
      <rPr>
        <b/>
        <sz val="11"/>
        <color theme="1"/>
        <rFont val="Arial"/>
        <family val="2"/>
      </rPr>
      <t xml:space="preserve">  27/10/2022</t>
    </r>
  </si>
  <si>
    <t>DIN</t>
  </si>
  <si>
    <t>T</t>
  </si>
  <si>
    <t>TOTAL DIN</t>
  </si>
  <si>
    <t>desconto</t>
  </si>
  <si>
    <t>DEB</t>
  </si>
  <si>
    <t>CHI</t>
  </si>
  <si>
    <r>
      <rPr>
        <b/>
        <sz val="12"/>
        <rFont val="Arial"/>
        <family val="2"/>
      </rPr>
      <t>Localização:</t>
    </r>
    <r>
      <rPr>
        <sz val="9"/>
        <rFont val="Arial"/>
        <family val="2"/>
      </rPr>
      <t xml:space="preserve"> AQUIDAUNA,MS
</t>
    </r>
  </si>
  <si>
    <t xml:space="preserve">CNPJ: </t>
  </si>
  <si>
    <t>CRED</t>
  </si>
  <si>
    <t>H</t>
  </si>
  <si>
    <t>PIX</t>
  </si>
  <si>
    <t>M³</t>
  </si>
  <si>
    <t>Data do CTEF:</t>
  </si>
  <si>
    <t>Numero do contrato: 01</t>
  </si>
  <si>
    <t xml:space="preserve">BDI: </t>
  </si>
  <si>
    <t>VALE</t>
  </si>
  <si>
    <t>M²</t>
  </si>
  <si>
    <t>DISCRIMINAÇÃO DOS SERVIÇOS E FORNECIMENTOS DO ORÇAMENTO</t>
  </si>
  <si>
    <t>SAIDA</t>
  </si>
  <si>
    <t>UN</t>
  </si>
  <si>
    <t>ITEM</t>
  </si>
  <si>
    <t xml:space="preserve">DATA </t>
  </si>
  <si>
    <t xml:space="preserve">NUMERO DO PRODUTO  </t>
  </si>
  <si>
    <t>DESCRITIVO DO PRODUTO</t>
  </si>
  <si>
    <t>Unid</t>
  </si>
  <si>
    <t>Quant</t>
  </si>
  <si>
    <t>Preço Unitário</t>
  </si>
  <si>
    <t>valor ser a cobrado</t>
  </si>
  <si>
    <t>FORMA DE PAG</t>
  </si>
  <si>
    <t>ENTRADA TROCO</t>
  </si>
  <si>
    <t>Kg</t>
  </si>
  <si>
    <t>TOTAL DEB</t>
  </si>
  <si>
    <t>TOTAL  CRED</t>
  </si>
  <si>
    <t xml:space="preserve">TOTAL BRUTO </t>
  </si>
  <si>
    <t>-</t>
  </si>
  <si>
    <t>L</t>
  </si>
  <si>
    <t xml:space="preserve"> DIN-GANSO</t>
  </si>
  <si>
    <t>TOTAL PIX</t>
  </si>
  <si>
    <t>M</t>
  </si>
  <si>
    <t>uidade</t>
  </si>
  <si>
    <t>unidade</t>
  </si>
  <si>
    <t>costela sem espinho</t>
  </si>
  <si>
    <t>m saida</t>
  </si>
  <si>
    <t>cafe, expositor cartonado</t>
  </si>
  <si>
    <t>produtos para gondula salgadinhs etc</t>
  </si>
  <si>
    <r>
      <rPr>
        <b/>
        <sz val="12"/>
        <rFont val="Arial"/>
        <family val="2"/>
      </rPr>
      <t>Localização:</t>
    </r>
    <r>
      <rPr>
        <sz val="9"/>
        <rFont val="Arial"/>
        <family val="2"/>
      </rPr>
      <t xml:space="preserve"> 
</t>
    </r>
  </si>
  <si>
    <t xml:space="preserve">Objetivo: CADASTRO DE DE PRODUTO </t>
  </si>
  <si>
    <t xml:space="preserve">ESPECIFICAÇÃO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</si>
  <si>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</si>
  <si>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Preço compra </t>
  </si>
  <si>
    <t>Total</t>
  </si>
  <si>
    <t>Total a cobrar</t>
  </si>
  <si>
    <t>AD</t>
  </si>
  <si>
    <t>Costela com espinha e com lombo</t>
  </si>
  <si>
    <t>Costela sem espinha</t>
  </si>
  <si>
    <t xml:space="preserve">Pacu inteiro </t>
  </si>
  <si>
    <t>Pacu inteiro desossado</t>
  </si>
  <si>
    <t>Costela atacado com toco</t>
  </si>
  <si>
    <t>Pintado inteiro</t>
  </si>
  <si>
    <t>Carcaça de pintado</t>
  </si>
  <si>
    <t>Cabeça de pacu</t>
  </si>
  <si>
    <t>Costela com toco do rabo</t>
  </si>
  <si>
    <t>Retalho de filé de pacu com espinha</t>
  </si>
  <si>
    <t>Rabo de pacu</t>
  </si>
  <si>
    <t>Carcaça de pacu</t>
  </si>
  <si>
    <t>Mandioca</t>
  </si>
  <si>
    <t>Banda de Pacu desossada</t>
  </si>
  <si>
    <t>Filé pacu sem espinha e sem osso</t>
  </si>
  <si>
    <t>Peixe moído</t>
  </si>
  <si>
    <t>Sardinha</t>
  </si>
  <si>
    <t>Posta de pintado cativeiro</t>
  </si>
  <si>
    <t>Posta de pintado rio</t>
  </si>
  <si>
    <t>Camarão P</t>
  </si>
  <si>
    <t>Camarão M</t>
  </si>
  <si>
    <t>Camarão Rosa G</t>
  </si>
  <si>
    <t>Filé de pintado sem o couro e sem gordura</t>
  </si>
  <si>
    <t>Isca de pintado</t>
  </si>
  <si>
    <t>Filé de pintado com o couro e sem gordura</t>
  </si>
  <si>
    <t>Isca de Pacu</t>
  </si>
  <si>
    <t>Costela palito</t>
  </si>
  <si>
    <t>Colarinho de pintado</t>
  </si>
  <si>
    <t>Colarinho de Pacu</t>
  </si>
  <si>
    <t>Torresmo de Pacu</t>
  </si>
  <si>
    <t>Salmão</t>
  </si>
  <si>
    <t>Filé de tilápia</t>
  </si>
  <si>
    <t>Mandira</t>
  </si>
  <si>
    <t>Gelo em barra</t>
  </si>
  <si>
    <t xml:space="preserve">Doritos </t>
  </si>
  <si>
    <t xml:space="preserve">Cheetos </t>
  </si>
  <si>
    <t xml:space="preserve">Fandangos </t>
  </si>
  <si>
    <t>Batata Ruffles</t>
  </si>
  <si>
    <t xml:space="preserve">Cebolitos </t>
  </si>
  <si>
    <t>Pit stop queijo provolone e calabresa acebolada</t>
  </si>
  <si>
    <t xml:space="preserve">Stiksy </t>
  </si>
  <si>
    <t>Bolacha marilan e Dallas</t>
  </si>
  <si>
    <t>Trens chocolate</t>
  </si>
  <si>
    <t>Bolacha brigadeiro</t>
  </si>
  <si>
    <t>Farofinha crocante</t>
  </si>
  <si>
    <t>Azeite de oliva porto galo</t>
  </si>
  <si>
    <t>Shoyu hinomoto</t>
  </si>
  <si>
    <t>Molho inglês</t>
  </si>
  <si>
    <t>Molho shoyu Donana</t>
  </si>
  <si>
    <t>Mostarda</t>
  </si>
  <si>
    <t>Ketchup</t>
  </si>
  <si>
    <t>Molho de pimenta</t>
  </si>
  <si>
    <t>Molho de pimenta com pequi</t>
  </si>
  <si>
    <t>Tempero baiano</t>
  </si>
  <si>
    <t>Pimenta calabresa em pó e folha de louro</t>
  </si>
  <si>
    <t>Chimichuri</t>
  </si>
  <si>
    <t>Tempero completo</t>
  </si>
  <si>
    <t>%</t>
  </si>
  <si>
    <t>Sal grosso</t>
  </si>
  <si>
    <t>Sal moído</t>
  </si>
  <si>
    <t>Sal rosa do Himalaia</t>
  </si>
  <si>
    <t>Fubá mimoso</t>
  </si>
  <si>
    <t>Milharina</t>
  </si>
  <si>
    <t>Óleo</t>
  </si>
  <si>
    <t>Farinha de trigo</t>
  </si>
  <si>
    <t>Filme de PVC</t>
  </si>
  <si>
    <t>Cumbuca</t>
  </si>
  <si>
    <t xml:space="preserve">Pimenta biquinho </t>
  </si>
  <si>
    <t>Mix de pimentas</t>
  </si>
  <si>
    <t>Coentro folhas</t>
  </si>
  <si>
    <t xml:space="preserve">Orégano </t>
  </si>
  <si>
    <t>Alcaparras em conserva</t>
  </si>
  <si>
    <t>Tomate seco</t>
  </si>
  <si>
    <t>Champion</t>
  </si>
  <si>
    <t>Colorau</t>
  </si>
  <si>
    <t xml:space="preserve">Tempero do rancho </t>
  </si>
  <si>
    <t>Alho e cebola pronto</t>
  </si>
  <si>
    <t>Tempero de peixe pronto</t>
  </si>
  <si>
    <t>Alho e sal Donana</t>
  </si>
  <si>
    <t>Maionese Hellmann's</t>
  </si>
  <si>
    <t>Palmito em conserva</t>
  </si>
  <si>
    <t>Milho</t>
  </si>
  <si>
    <t>Ervilhas</t>
  </si>
  <si>
    <t>Toalha de papel</t>
  </si>
  <si>
    <t>Leite condensado</t>
  </si>
  <si>
    <t>Caixa de fósforo</t>
  </si>
  <si>
    <t xml:space="preserve"> fósforo unidade</t>
  </si>
  <si>
    <t xml:space="preserve">Palito </t>
  </si>
  <si>
    <t>Guardanapo</t>
  </si>
  <si>
    <t>Molho de tomate</t>
  </si>
  <si>
    <t>Cerveja antártica sub zero LATA</t>
  </si>
  <si>
    <t>Cerveja Brahma LATA</t>
  </si>
  <si>
    <t>Skol palito LATA</t>
  </si>
  <si>
    <t>Cerveja Brahma longe neck</t>
  </si>
  <si>
    <t>Cerveja Skol longe neck</t>
  </si>
  <si>
    <t>Cerveja Budweiser longe neck</t>
  </si>
  <si>
    <t>Corona long neck</t>
  </si>
  <si>
    <t>Eisenbahn long neck</t>
  </si>
  <si>
    <t>Heineken long neck</t>
  </si>
  <si>
    <t>Stella long neck</t>
  </si>
  <si>
    <t>Água sem gás</t>
  </si>
  <si>
    <t xml:space="preserve">Água com gás </t>
  </si>
  <si>
    <t>Água sem gás 1,5 litro</t>
  </si>
  <si>
    <t>Coca cola 2 litros</t>
  </si>
  <si>
    <t>Guaraná 2 litros</t>
  </si>
  <si>
    <t>Fanta 2 litros</t>
  </si>
  <si>
    <t>Sukita 2 litros</t>
  </si>
  <si>
    <t>Coca cola 350ml</t>
  </si>
  <si>
    <t>Fanta 350ml</t>
  </si>
  <si>
    <t xml:space="preserve">Coca cola mini </t>
  </si>
  <si>
    <t xml:space="preserve">Gatorade </t>
  </si>
  <si>
    <t>Power ade</t>
  </si>
  <si>
    <t>Gt</t>
  </si>
  <si>
    <t>Schweppes citrus</t>
  </si>
  <si>
    <t>Schweppes tônica</t>
  </si>
  <si>
    <t xml:space="preserve">Todinho </t>
  </si>
  <si>
    <t>Energético</t>
  </si>
  <si>
    <t>Cocada</t>
  </si>
  <si>
    <t>Goma de mascar mentos</t>
  </si>
  <si>
    <t>Chiclete mentos</t>
  </si>
  <si>
    <t>Paçoca grande</t>
  </si>
  <si>
    <t xml:space="preserve">Carvão vegetal </t>
  </si>
  <si>
    <t>Angico</t>
  </si>
  <si>
    <t>VALE-CLADIELE MARTINEZ</t>
  </si>
  <si>
    <t>VALE-JOVANA</t>
  </si>
  <si>
    <t>VALE-SILVIO</t>
  </si>
  <si>
    <t>EMPRESTIMO MOISES</t>
  </si>
  <si>
    <t>VALE-THIAGO</t>
  </si>
  <si>
    <t>PACU SEM ESCAMA FRESCO INTEIRO (ALEMAO)</t>
  </si>
  <si>
    <t>PACU INTEIRO ANALIZE FRESCO</t>
  </si>
  <si>
    <t>PACU INTEIRO ANALIZE CONGELADO</t>
  </si>
  <si>
    <t>PACU INTEIRO ANALIZE CONGELADO E CORTADO</t>
  </si>
  <si>
    <t>PACU PERCA CONGELAMENTO</t>
  </si>
  <si>
    <t>GANHO DE POR CONGELAMENTO POR SACO</t>
  </si>
  <si>
    <t>PACU PERCA CORTE</t>
  </si>
  <si>
    <t xml:space="preserve">PACU PERCA VENCIMENTO POR DATA </t>
  </si>
  <si>
    <t>PINTADO SEM ESCAMA FRESCO INTEIRO (ALEMAO)</t>
  </si>
  <si>
    <t>PINTADO INTEIRO ANALIZE FRESCO</t>
  </si>
  <si>
    <t>PINTADO INTEIRO ANALIZE CONGELADO</t>
  </si>
  <si>
    <t>PINTADO INTEIRO ANALIZE CONGELADO E CORTADO</t>
  </si>
  <si>
    <t>PINTADO PERCA CONGELAMENTO</t>
  </si>
  <si>
    <t>PINTADO PERCA CORTE</t>
  </si>
  <si>
    <t xml:space="preserve">PINTADO PERCA VENCIMENTO POR DATA </t>
  </si>
  <si>
    <t>DELVALE FRUTA EM LATA 290ML</t>
  </si>
  <si>
    <t>MENU</t>
  </si>
  <si>
    <t>LIVRO D</t>
  </si>
  <si>
    <t>LIVRO MÊS</t>
  </si>
  <si>
    <t xml:space="preserve">ENTRADA E SAIDA </t>
  </si>
  <si>
    <t>LIVRO ANUAL</t>
  </si>
  <si>
    <t>FUN. MÊS</t>
  </si>
  <si>
    <t xml:space="preserve">DIARISTAS </t>
  </si>
  <si>
    <t xml:space="preserve">LISTA </t>
  </si>
  <si>
    <t>ESTOQUE</t>
  </si>
  <si>
    <t xml:space="preserve">CDASTRO DE PRODUTO </t>
  </si>
  <si>
    <t xml:space="preserve">ANLIZE </t>
  </si>
  <si>
    <t>PEIXES + INSUMOS</t>
  </si>
  <si>
    <t>BEBIDAS</t>
  </si>
  <si>
    <t>PROTUDO PRAT</t>
  </si>
  <si>
    <t xml:space="preserve"> </t>
  </si>
  <si>
    <t>SAIDAS</t>
  </si>
  <si>
    <t xml:space="preserve">TOTAL A PAGAR </t>
  </si>
  <si>
    <t xml:space="preserve">TOTAL </t>
  </si>
  <si>
    <t xml:space="preserve">DIARISTA </t>
  </si>
  <si>
    <t xml:space="preserve">NOME DO DIRISTA </t>
  </si>
  <si>
    <t>NUMERO DE DOCUMENTO(CPF)</t>
  </si>
  <si>
    <t xml:space="preserve">QUANT... DE DIAS </t>
  </si>
  <si>
    <t xml:space="preserve">TOTAL DE DIARIA </t>
  </si>
  <si>
    <t>VALOR - DESCONTO</t>
  </si>
  <si>
    <t xml:space="preserve">VALOR SER PAGO </t>
  </si>
  <si>
    <t>VALOR DO RECIBO</t>
  </si>
  <si>
    <t>NARDO</t>
  </si>
  <si>
    <t>PENDENTE</t>
  </si>
  <si>
    <t>VALMIR</t>
  </si>
  <si>
    <t>FELIPE</t>
  </si>
  <si>
    <t>SILVIO</t>
  </si>
  <si>
    <t>RECIBO Nº</t>
  </si>
  <si>
    <t>Nº:</t>
  </si>
  <si>
    <t xml:space="preserve">RECIBO PARA DIARISTA </t>
  </si>
  <si>
    <t>VALOR:</t>
  </si>
  <si>
    <t xml:space="preserve">   RECEBI (emos) de :</t>
  </si>
  <si>
    <t xml:space="preserve">RECEBI (emos) de : </t>
  </si>
  <si>
    <t>A IMPORTANCIA DE:</t>
  </si>
  <si>
    <t>REFERENTE:</t>
  </si>
  <si>
    <t xml:space="preserve">VALOR REFERENTE A 1 DIARIA </t>
  </si>
  <si>
    <t>ENDEREÇO:</t>
  </si>
  <si>
    <t>RUA ESTEVÃO CORREA, 1949-ALTO DE AQUIDAUNA\MS</t>
  </si>
  <si>
    <t xml:space="preserve">IMPORTANCIA </t>
  </si>
  <si>
    <t xml:space="preserve"> PARA MAIOR CLARESA:</t>
  </si>
  <si>
    <t>Cem Reais</t>
  </si>
  <si>
    <t xml:space="preserve">REFERENTE: </t>
  </si>
  <si>
    <t xml:space="preserve">Aquidauna  dia </t>
  </si>
  <si>
    <t xml:space="preserve">de </t>
  </si>
  <si>
    <t>VALOR REFERENTE A DIAS TRABALHADO</t>
  </si>
  <si>
    <t>ASS DO EMITENTE:</t>
  </si>
  <si>
    <t>CPF/RG:</t>
  </si>
  <si>
    <t>ASSINATURA DO DIARISTA:</t>
  </si>
  <si>
    <t xml:space="preserve">LANÇAMENTO DO DIRISTA </t>
  </si>
  <si>
    <t xml:space="preserve">NOME DO DIARISTA </t>
  </si>
  <si>
    <t xml:space="preserve">VALOR DA DIARIA </t>
  </si>
  <si>
    <t>QUANT</t>
  </si>
  <si>
    <t>PAGO</t>
  </si>
  <si>
    <t>ADD</t>
  </si>
  <si>
    <t xml:space="preserve">MENSALISTA </t>
  </si>
  <si>
    <t>QUANT...</t>
  </si>
  <si>
    <t xml:space="preserve">NOMES </t>
  </si>
  <si>
    <t>DOC...CPF/RG</t>
  </si>
  <si>
    <t xml:space="preserve">SLARIO </t>
  </si>
  <si>
    <t>JORNADA  SE...</t>
  </si>
  <si>
    <t>JORNADA SAB...</t>
  </si>
  <si>
    <t>D.S.T.</t>
  </si>
  <si>
    <t>H.S</t>
  </si>
  <si>
    <t>D.M.T</t>
  </si>
  <si>
    <t>H.D.</t>
  </si>
  <si>
    <t>D.T.V</t>
  </si>
  <si>
    <t>V.H.</t>
  </si>
  <si>
    <t>H.EX(60%)</t>
  </si>
  <si>
    <t>H.EX(100%)</t>
  </si>
  <si>
    <t xml:space="preserve">GLAUDIELI MARTINENEZ DE REZENDE </t>
  </si>
  <si>
    <t>59715851-77</t>
  </si>
  <si>
    <t>JOVANA MARTINEZ DE PONTE</t>
  </si>
  <si>
    <t xml:space="preserve">SILVO </t>
  </si>
  <si>
    <t>MOISES</t>
  </si>
  <si>
    <t>THIAGO CRUZ ESTEVES</t>
  </si>
  <si>
    <t>17416231-62</t>
  </si>
  <si>
    <t>THALES SERPA FANAIA</t>
  </si>
  <si>
    <t>031789501-09</t>
  </si>
  <si>
    <t>MATHEUS APARECIDO GONSALVES FERNANDES</t>
  </si>
  <si>
    <t>IND</t>
  </si>
  <si>
    <t xml:space="preserve">VALOR SER DES...PRO.FICH.. </t>
  </si>
  <si>
    <t>HORAS EXTRAS</t>
  </si>
  <si>
    <t>QUANT.. DE DIAS</t>
  </si>
  <si>
    <t>VALOR MES</t>
  </si>
  <si>
    <t>FICHA</t>
  </si>
  <si>
    <t xml:space="preserve">FOLHA DE PONTO </t>
  </si>
  <si>
    <t xml:space="preserve">                                               </t>
  </si>
  <si>
    <t xml:space="preserve">JORNADA </t>
  </si>
  <si>
    <t xml:space="preserve">LAVOR POR HORA </t>
  </si>
  <si>
    <t xml:space="preserve">VALOR HORA EXTRA(60%) </t>
  </si>
  <si>
    <t xml:space="preserve">VALOR HORA EXTRA(100%) </t>
  </si>
  <si>
    <t>DOC...CPF</t>
  </si>
  <si>
    <t>DATA</t>
  </si>
  <si>
    <t xml:space="preserve">HORARIOS </t>
  </si>
  <si>
    <t xml:space="preserve">ENTRADA </t>
  </si>
  <si>
    <t xml:space="preserve"> SAIDA DO ALMOÇO </t>
  </si>
  <si>
    <t xml:space="preserve"> VOLTA DO  ALMOÇO </t>
  </si>
  <si>
    <t xml:space="preserve">ASSINATURA </t>
  </si>
  <si>
    <t xml:space="preserve">HORAS TRABALHADAS </t>
  </si>
  <si>
    <t>HORA EXTRA</t>
  </si>
  <si>
    <t>TOTAL HORA EXTRA</t>
  </si>
  <si>
    <t>HORA EXTRA(60%)</t>
  </si>
  <si>
    <t>HORA EXTRA(100%)</t>
  </si>
  <si>
    <t>TOTAL APAGAR</t>
  </si>
  <si>
    <t>HORA EXTRA(50%)</t>
  </si>
  <si>
    <t>031789501-08</t>
  </si>
  <si>
    <t>MATEUS</t>
  </si>
  <si>
    <t xml:space="preserve">FICHA DO MENSALISTAS  </t>
  </si>
  <si>
    <t>TOTAL ADESCONTAR</t>
  </si>
  <si>
    <t xml:space="preserve">FIXA DOS DIARISTA </t>
  </si>
  <si>
    <t xml:space="preserve">MOISES </t>
  </si>
  <si>
    <t>A PAGAR</t>
  </si>
  <si>
    <t>erva</t>
  </si>
  <si>
    <t>CONTROLE DE ESTOQUE DE ALMOXARIFADO I</t>
  </si>
  <si>
    <t>Nº</t>
  </si>
  <si>
    <t>Descrição do Produto</t>
  </si>
  <si>
    <t>UINDADE</t>
  </si>
  <si>
    <t>Entradas Total</t>
  </si>
  <si>
    <t>Saídas Total</t>
  </si>
  <si>
    <t>Saldo Atual</t>
  </si>
  <si>
    <t>Indicador de Estoque</t>
  </si>
  <si>
    <t>Estoque Ideal</t>
  </si>
  <si>
    <t>Valor Unitário</t>
  </si>
  <si>
    <t>Valor Total</t>
  </si>
  <si>
    <t>Comprado Unitário</t>
  </si>
  <si>
    <t>Entregue Unitário</t>
  </si>
  <si>
    <t>MÊS(2022)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</si>
  <si>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</si>
  <si>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</si>
  <si>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</si>
  <si>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</si>
  <si>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</si>
  <si>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</si>
  <si>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</si>
  <si>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</si>
  <si>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</si>
  <si>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</si>
  <si>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</si>
  <si>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</si>
  <si>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 xml:space="preserve">ENTRADA -SAIDA </t>
  </si>
  <si>
    <t xml:space="preserve">SAIDA </t>
  </si>
  <si>
    <t xml:space="preserve">LUCRO PRESUMIDO </t>
  </si>
  <si>
    <t>MÊS</t>
  </si>
  <si>
    <t xml:space="preserve">DESCRITIVO </t>
  </si>
  <si>
    <t>VALOR</t>
  </si>
  <si>
    <t>VALOR TOTAL</t>
  </si>
  <si>
    <t>L P</t>
  </si>
  <si>
    <t xml:space="preserve">VENDA BRUTA </t>
  </si>
  <si>
    <t>FUNSINARIO MÊS</t>
  </si>
  <si>
    <t>HORARIOSS</t>
  </si>
  <si>
    <t>VALORDIARISTA</t>
  </si>
  <si>
    <t>OKOFF</t>
  </si>
  <si>
    <t>SUB</t>
  </si>
  <si>
    <t>OK</t>
  </si>
  <si>
    <t>SUB01</t>
  </si>
  <si>
    <t>OFF</t>
  </si>
  <si>
    <t>SUB02</t>
  </si>
  <si>
    <t>SUB03</t>
  </si>
  <si>
    <t xml:space="preserve">NOMEDIRISTA </t>
  </si>
  <si>
    <t>SUB04</t>
  </si>
  <si>
    <t>SUB05</t>
  </si>
  <si>
    <t>SUB06</t>
  </si>
  <si>
    <t>SUB07</t>
  </si>
  <si>
    <t>SUB08</t>
  </si>
  <si>
    <t>HORA8</t>
  </si>
  <si>
    <t>SUB09</t>
  </si>
  <si>
    <t>SUB10</t>
  </si>
  <si>
    <t>ANALIZE DE VENDA</t>
  </si>
  <si>
    <t>PACU INTEIRO SEM BARIGADA</t>
  </si>
  <si>
    <t>hoje</t>
  </si>
  <si>
    <t>PACU INTEIRO COM BARIGADA</t>
  </si>
  <si>
    <t>PINTADO SEM BARIGADA</t>
  </si>
  <si>
    <t>mês</t>
  </si>
  <si>
    <t>PINTADO COM BARIGADA</t>
  </si>
  <si>
    <t>mêsSS</t>
  </si>
  <si>
    <t>MESS</t>
  </si>
  <si>
    <t>PORCENTAGEM CORESPONDETE</t>
  </si>
  <si>
    <t>VALOR BRUTO</t>
  </si>
  <si>
    <t>PORCEN DE LUCRO BRUTO(%)</t>
  </si>
  <si>
    <t>COMPARATIVO DE PERCA</t>
  </si>
  <si>
    <t>SAK-M</t>
  </si>
  <si>
    <t>MULT</t>
  </si>
  <si>
    <t>PAG-DIVI</t>
  </si>
  <si>
    <t xml:space="preserve">R$ -   </t>
  </si>
  <si>
    <t>saida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</si>
</sst>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h:mm:ss;@"/>
    <numFmt numFmtId="166" formatCode="[$-F800]dddd\,\ mmmm\ dd\,\ yyyy"/>
    <numFmt numFmtId="167" formatCode="[$-F400]h:mm:ss\ AM/PM"/>
    <numFmt numFmtId="168" formatCode="[$-409]h:mm:ss\ AM/PM;@"/>
    <numFmt numFmtId="169" formatCode="[h]:mm:ss;@"/>
    <numFmt numFmtId="170" formatCode="mmmm"/>
    <numFmt numFmtId="171" formatCode="#,##0_ ;\-#,##0\ "/>
    <numFmt numFmtId="172" formatCode="[$-416]mmmm\-yy;@"/>
    <numFmt numFmtId="173" formatCode="00"/>
    <numFmt numFmtId="174" formatCode="00.00"/>
    <numFmt numFmtId="175" formatCode="_-* #,##0.000_-;\-* #,##0.000_-;_-* &quot;-&quot;??_-;_-@_-"/>
    <numFmt numFmtId="176" formatCode="_-* #,##0.000_-;\-* #,##0.000_-;_-* &quot;-&quot;???_-;_-@_-"/>
    <numFmt numFmtId="177" formatCode="_-&quot;R$&quot;\ * #,##0.000_-;\-&quot;R$&quot;\ * #,##0.000_-;_-&quot;R$&quot;\ * &quot;-&quot;??_-;_-@_-"/>
    <numFmt numFmtId="178" formatCode="_-[$R$-416]\ * #,##0.000_-;\-[$R$-416]\ * #,##0.000_-;_-[$R$-416]\ * &quot;-&quot;??_-;_-@_-"/>
  </numFmts>
  <fonts count="7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name val="Arial"/>
      <family val="2"/>
    </font>
    <font>
      <sz val="10"/>
      <color rgb="FF333333"/>
      <name val="Arial"/>
      <family val="2"/>
    </font>
    <font>
      <b/>
      <sz val="12"/>
      <color theme="1"/>
      <name val="Calibri"/>
      <family val="2"/>
      <scheme val="minor"/>
    </font>
    <font>
      <b/>
      <sz val="18"/>
      <name val="Arial"/>
      <family val="2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rgb="FF0033CC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22"/>
      <color theme="1"/>
      <name val="Arial"/>
      <family val="2"/>
    </font>
    <font>
      <sz val="12"/>
      <color theme="1"/>
      <name val="Calibri"/>
      <family val="2"/>
      <scheme val="minor"/>
    </font>
    <font>
      <b/>
      <sz val="16"/>
      <name val="Arial"/>
      <family val="2"/>
    </font>
    <font>
      <sz val="16"/>
      <color theme="1"/>
      <name val="Calibri"/>
      <family val="2"/>
      <scheme val="minor"/>
    </font>
    <font>
      <b/>
      <sz val="16"/>
      <color rgb="FF0033CC"/>
      <name val="Arial"/>
      <family val="2"/>
    </font>
    <font>
      <sz val="11"/>
      <color theme="8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b/>
      <sz val="16"/>
      <color theme="8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0"/>
      <name val="Calibri"/>
      <family val="2"/>
      <scheme val="minor"/>
    </font>
    <font>
      <b/>
      <sz val="16"/>
      <color rgb="FF0033CC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0"/>
      <name val="Arial"/>
      <family val="2"/>
    </font>
    <font>
      <b/>
      <sz val="18"/>
      <color theme="1"/>
      <name val="Arial"/>
      <family val="2"/>
    </font>
    <font>
      <b/>
      <sz val="18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0033CC"/>
      <name val="Calibri"/>
      <family val="2"/>
      <scheme val="minor"/>
    </font>
    <font>
      <b/>
      <sz val="14"/>
      <color rgb="FF0033CC"/>
      <name val="Arial"/>
      <family val="2"/>
    </font>
    <font>
      <b/>
      <sz val="14"/>
      <color rgb="FFFF505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rgb="FF0033CC"/>
      <name val="Arial"/>
      <family val="2"/>
    </font>
    <font>
      <b/>
      <sz val="20"/>
      <color rgb="FFFFFFFF"/>
      <name val="Arial"/>
      <family val="2"/>
    </font>
    <font>
      <sz val="10"/>
      <name val="Calibri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FFFFFF"/>
      <name val="Arial"/>
      <family val="2"/>
    </font>
    <font>
      <sz val="9"/>
      <color rgb="FF404040"/>
      <name val="Arial"/>
      <family val="2"/>
    </font>
    <font>
      <b/>
      <sz val="22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2"/>
      <color theme="0"/>
      <name val="Arial"/>
      <family val="2"/>
    </font>
    <font>
      <b/>
      <sz val="2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name val="Arial"/>
    </font>
    <font>
      <b/>
      <sz val="11"/>
      <color theme="1"/>
      <name val="Arial"/>
    </font>
    <font>
      <b/>
      <sz val="22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b/>
      <sz val="22"/>
      <color rgb="FF000000"/>
      <name val="Arial"/>
      <family val="2"/>
    </font>
    <font>
      <b/>
      <sz val="24"/>
      <color rgb="FF000000"/>
      <name val="Calibri"/>
      <family val="2"/>
      <scheme val="minor"/>
    </font>
  </fonts>
  <fills count="6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EECFC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5DB4F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5721B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006666"/>
        <bgColor rgb="FF006666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CCFFCC"/>
        <bgColor rgb="FFCCFFC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rgb="FF006699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FFFF"/>
        <bgColor rgb="FF000000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54">
    <xf numFmtId="0" fontId="0" fillId="0" borderId="0" xfId="0"/>
    <xf numFmtId="0" fontId="10" fillId="0" borderId="0" xfId="0" applyFont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2" fontId="15" fillId="8" borderId="1" xfId="0" applyNumberFormat="1" applyFont="1" applyFill="1" applyBorder="1" applyAlignment="1" applyProtection="1">
      <alignment horizontal="center" vertical="center" wrapText="1"/>
      <protection hidden="1"/>
    </xf>
    <xf numFmtId="44" fontId="14" fillId="10" borderId="1" xfId="0" applyNumberFormat="1" applyFont="1" applyFill="1" applyBorder="1" applyAlignment="1">
      <alignment horizontal="center" vertical="center"/>
    </xf>
    <xf numFmtId="43" fontId="5" fillId="11" borderId="5" xfId="1" applyFont="1" applyFill="1" applyBorder="1" applyAlignment="1">
      <alignment horizontal="center" vertical="center"/>
    </xf>
    <xf numFmtId="44" fontId="3" fillId="11" borderId="1" xfId="2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4" fontId="5" fillId="9" borderId="1" xfId="2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44" fontId="14" fillId="1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 wrapText="1"/>
    </xf>
    <xf numFmtId="0" fontId="0" fillId="14" borderId="0" xfId="0" applyFill="1"/>
    <xf numFmtId="2" fontId="12" fillId="14" borderId="0" xfId="0" applyNumberFormat="1" applyFont="1" applyFill="1" applyAlignment="1" applyProtection="1">
      <alignment vertical="center" wrapText="1"/>
      <protection hidden="1"/>
    </xf>
    <xf numFmtId="0" fontId="17" fillId="0" borderId="0" xfId="0" applyFont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21" fillId="0" borderId="1" xfId="0" applyFont="1" applyBorder="1" applyAlignment="1">
      <alignment horizontal="center" vertical="center"/>
    </xf>
    <xf numFmtId="0" fontId="5" fillId="5" borderId="1" xfId="0" applyFont="1" applyFill="1" applyBorder="1" applyAlignment="1">
      <alignment vertical="center" wrapText="1"/>
    </xf>
    <xf numFmtId="0" fontId="5" fillId="17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center" vertical="center"/>
    </xf>
    <xf numFmtId="0" fontId="0" fillId="7" borderId="0" xfId="0" applyFill="1"/>
    <xf numFmtId="0" fontId="20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164" fontId="19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44" fontId="19" fillId="10" borderId="1" xfId="0" applyNumberFormat="1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3" fillId="8" borderId="1" xfId="0" applyFont="1" applyFill="1" applyBorder="1" applyAlignment="1">
      <alignment horizontal="center" vertical="center"/>
    </xf>
    <xf numFmtId="0" fontId="17" fillId="22" borderId="32" xfId="0" applyFont="1" applyFill="1" applyBorder="1" applyAlignment="1">
      <alignment horizontal="center" vertical="center"/>
    </xf>
    <xf numFmtId="0" fontId="17" fillId="22" borderId="32" xfId="0" applyFont="1" applyFill="1" applyBorder="1" applyAlignment="1">
      <alignment horizontal="center" vertical="center" wrapText="1"/>
    </xf>
    <xf numFmtId="0" fontId="17" fillId="22" borderId="33" xfId="0" applyFont="1" applyFill="1" applyBorder="1" applyAlignment="1">
      <alignment horizontal="center" vertical="center"/>
    </xf>
    <xf numFmtId="0" fontId="0" fillId="0" borderId="1" xfId="0" applyBorder="1"/>
    <xf numFmtId="43" fontId="5" fillId="11" borderId="0" xfId="1" applyFont="1" applyFill="1" applyBorder="1" applyAlignment="1">
      <alignment horizontal="center" vertical="center"/>
    </xf>
    <xf numFmtId="44" fontId="3" fillId="11" borderId="0" xfId="2" applyFont="1" applyFill="1" applyBorder="1" applyAlignment="1">
      <alignment vertical="center"/>
    </xf>
    <xf numFmtId="0" fontId="5" fillId="17" borderId="1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/>
    </xf>
    <xf numFmtId="0" fontId="13" fillId="17" borderId="1" xfId="0" applyFont="1" applyFill="1" applyBorder="1" applyAlignment="1">
      <alignment horizontal="center" vertical="center"/>
    </xf>
    <xf numFmtId="0" fontId="31" fillId="23" borderId="35" xfId="0" applyFont="1" applyFill="1" applyBorder="1"/>
    <xf numFmtId="0" fontId="32" fillId="23" borderId="35" xfId="0" applyFont="1" applyFill="1" applyBorder="1"/>
    <xf numFmtId="0" fontId="32" fillId="23" borderId="36" xfId="0" applyFont="1" applyFill="1" applyBorder="1"/>
    <xf numFmtId="0" fontId="31" fillId="23" borderId="21" xfId="0" applyFont="1" applyFill="1" applyBorder="1"/>
    <xf numFmtId="0" fontId="30" fillId="23" borderId="0" xfId="0" applyFont="1" applyFill="1"/>
    <xf numFmtId="0" fontId="0" fillId="24" borderId="0" xfId="0" applyFill="1"/>
    <xf numFmtId="0" fontId="17" fillId="25" borderId="1" xfId="0" applyFont="1" applyFill="1" applyBorder="1" applyAlignment="1">
      <alignment horizontal="center" vertical="center"/>
    </xf>
    <xf numFmtId="0" fontId="17" fillId="25" borderId="1" xfId="0" applyFont="1" applyFill="1" applyBorder="1" applyAlignment="1">
      <alignment horizontal="left" vertical="center"/>
    </xf>
    <xf numFmtId="21" fontId="0" fillId="0" borderId="0" xfId="0" applyNumberFormat="1"/>
    <xf numFmtId="165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6" fillId="0" borderId="41" xfId="0" applyFont="1" applyBorder="1"/>
    <xf numFmtId="0" fontId="17" fillId="27" borderId="3" xfId="0" applyFont="1" applyFill="1" applyBorder="1" applyAlignment="1">
      <alignment horizontal="left" vertical="center"/>
    </xf>
    <xf numFmtId="0" fontId="17" fillId="27" borderId="3" xfId="0" applyFont="1" applyFill="1" applyBorder="1"/>
    <xf numFmtId="0" fontId="17" fillId="27" borderId="43" xfId="0" applyFont="1" applyFill="1" applyBorder="1"/>
    <xf numFmtId="164" fontId="0" fillId="0" borderId="1" xfId="0" applyNumberFormat="1" applyBorder="1"/>
    <xf numFmtId="0" fontId="23" fillId="26" borderId="35" xfId="0" applyFont="1" applyFill="1" applyBorder="1" applyAlignment="1">
      <alignment horizontal="center"/>
    </xf>
    <xf numFmtId="0" fontId="23" fillId="26" borderId="36" xfId="0" applyFont="1" applyFill="1" applyBorder="1" applyAlignment="1">
      <alignment horizontal="center"/>
    </xf>
    <xf numFmtId="0" fontId="17" fillId="27" borderId="24" xfId="0" applyFont="1" applyFill="1" applyBorder="1" applyAlignment="1">
      <alignment horizontal="center" vertical="center"/>
    </xf>
    <xf numFmtId="0" fontId="17" fillId="27" borderId="42" xfId="0" applyFont="1" applyFill="1" applyBorder="1" applyAlignment="1">
      <alignment horizontal="center" vertical="center"/>
    </xf>
    <xf numFmtId="0" fontId="17" fillId="27" borderId="25" xfId="0" applyFont="1" applyFill="1" applyBorder="1" applyAlignment="1">
      <alignment horizontal="center" vertical="center"/>
    </xf>
    <xf numFmtId="0" fontId="17" fillId="27" borderId="3" xfId="0" applyFont="1" applyFill="1" applyBorder="1" applyAlignment="1">
      <alignment horizontal="center" vertical="center"/>
    </xf>
    <xf numFmtId="0" fontId="23" fillId="27" borderId="38" xfId="0" applyFont="1" applyFill="1" applyBorder="1" applyAlignment="1">
      <alignment horizontal="center" vertical="center"/>
    </xf>
    <xf numFmtId="0" fontId="23" fillId="27" borderId="39" xfId="0" applyFont="1" applyFill="1" applyBorder="1" applyAlignment="1">
      <alignment horizontal="center" vertical="center"/>
    </xf>
    <xf numFmtId="0" fontId="3" fillId="20" borderId="1" xfId="0" applyFont="1" applyFill="1" applyBorder="1" applyAlignment="1">
      <alignment horizontal="center" vertical="center"/>
    </xf>
    <xf numFmtId="0" fontId="2" fillId="29" borderId="1" xfId="0" applyFont="1" applyFill="1" applyBorder="1" applyAlignment="1">
      <alignment horizontal="center" vertical="center"/>
    </xf>
    <xf numFmtId="14" fontId="39" fillId="0" borderId="1" xfId="0" applyNumberFormat="1" applyFont="1" applyBorder="1" applyAlignment="1">
      <alignment horizontal="center" vertical="center"/>
    </xf>
    <xf numFmtId="0" fontId="29" fillId="8" borderId="45" xfId="0" applyFont="1" applyFill="1" applyBorder="1" applyAlignment="1">
      <alignment horizontal="center" vertical="center"/>
    </xf>
    <xf numFmtId="0" fontId="29" fillId="8" borderId="46" xfId="0" applyFont="1" applyFill="1" applyBorder="1" applyAlignment="1">
      <alignment horizontal="center" vertical="center"/>
    </xf>
    <xf numFmtId="0" fontId="27" fillId="8" borderId="46" xfId="0" applyFont="1" applyFill="1" applyBorder="1" applyAlignment="1">
      <alignment horizontal="center" vertical="center"/>
    </xf>
    <xf numFmtId="0" fontId="24" fillId="8" borderId="46" xfId="0" applyFont="1" applyFill="1" applyBorder="1" applyAlignment="1">
      <alignment horizontal="center" vertical="center" wrapText="1"/>
    </xf>
    <xf numFmtId="0" fontId="23" fillId="8" borderId="46" xfId="0" applyFont="1" applyFill="1" applyBorder="1" applyAlignment="1">
      <alignment horizontal="center" vertical="center"/>
    </xf>
    <xf numFmtId="0" fontId="23" fillId="8" borderId="47" xfId="0" applyFont="1" applyFill="1" applyBorder="1" applyAlignment="1">
      <alignment horizontal="center" vertical="center"/>
    </xf>
    <xf numFmtId="0" fontId="40" fillId="7" borderId="0" xfId="0" applyFont="1" applyFill="1"/>
    <xf numFmtId="0" fontId="27" fillId="5" borderId="36" xfId="0" applyFont="1" applyFill="1" applyBorder="1" applyAlignment="1" applyProtection="1">
      <alignment vertical="center"/>
      <protection hidden="1"/>
    </xf>
    <xf numFmtId="0" fontId="7" fillId="0" borderId="35" xfId="0" applyFont="1" applyBorder="1" applyAlignment="1">
      <alignment vertical="center"/>
    </xf>
    <xf numFmtId="0" fontId="18" fillId="0" borderId="37" xfId="0" applyFont="1" applyBorder="1" applyAlignment="1">
      <alignment vertical="center"/>
    </xf>
    <xf numFmtId="164" fontId="17" fillId="0" borderId="1" xfId="0" applyNumberFormat="1" applyFont="1" applyBorder="1"/>
    <xf numFmtId="0" fontId="10" fillId="21" borderId="49" xfId="0" applyFont="1" applyFill="1" applyBorder="1"/>
    <xf numFmtId="164" fontId="17" fillId="0" borderId="50" xfId="0" applyNumberFormat="1" applyFont="1" applyBorder="1"/>
    <xf numFmtId="164" fontId="3" fillId="0" borderId="51" xfId="0" applyNumberFormat="1" applyFont="1" applyBorder="1"/>
    <xf numFmtId="0" fontId="0" fillId="0" borderId="50" xfId="0" applyBorder="1"/>
    <xf numFmtId="0" fontId="0" fillId="0" borderId="51" xfId="0" applyBorder="1"/>
    <xf numFmtId="164" fontId="0" fillId="0" borderId="0" xfId="0" applyNumberFormat="1"/>
    <xf numFmtId="164" fontId="23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30" borderId="0" xfId="0" applyFill="1" applyAlignment="1">
      <alignment horizontal="center" vertical="center"/>
    </xf>
    <xf numFmtId="0" fontId="0" fillId="0" borderId="53" xfId="0" applyBorder="1"/>
    <xf numFmtId="0" fontId="17" fillId="22" borderId="54" xfId="0" applyFont="1" applyFill="1" applyBorder="1" applyAlignment="1">
      <alignment horizontal="center" vertical="center"/>
    </xf>
    <xf numFmtId="0" fontId="17" fillId="22" borderId="1" xfId="0" applyFont="1" applyFill="1" applyBorder="1" applyAlignment="1">
      <alignment horizontal="center" vertical="center"/>
    </xf>
    <xf numFmtId="44" fontId="26" fillId="0" borderId="1" xfId="2" applyFont="1" applyBorder="1" applyAlignment="1">
      <alignment horizontal="center" vertical="center"/>
    </xf>
    <xf numFmtId="0" fontId="31" fillId="32" borderId="6" xfId="0" applyFont="1" applyFill="1" applyBorder="1"/>
    <xf numFmtId="44" fontId="33" fillId="32" borderId="5" xfId="2" applyFont="1" applyFill="1" applyBorder="1" applyAlignment="1"/>
    <xf numFmtId="0" fontId="31" fillId="32" borderId="35" xfId="0" applyFont="1" applyFill="1" applyBorder="1"/>
    <xf numFmtId="44" fontId="33" fillId="32" borderId="37" xfId="2" applyFont="1" applyFill="1" applyBorder="1" applyAlignment="1"/>
    <xf numFmtId="0" fontId="34" fillId="23" borderId="36" xfId="0" applyFont="1" applyFill="1" applyBorder="1"/>
    <xf numFmtId="1" fontId="31" fillId="32" borderId="37" xfId="0" applyNumberFormat="1" applyFont="1" applyFill="1" applyBorder="1"/>
    <xf numFmtId="0" fontId="0" fillId="32" borderId="37" xfId="0" applyFill="1" applyBorder="1"/>
    <xf numFmtId="1" fontId="31" fillId="23" borderId="37" xfId="0" applyNumberFormat="1" applyFont="1" applyFill="1" applyBorder="1"/>
    <xf numFmtId="0" fontId="30" fillId="23" borderId="36" xfId="0" applyFont="1" applyFill="1" applyBorder="1"/>
    <xf numFmtId="0" fontId="30" fillId="23" borderId="37" xfId="0" applyFont="1" applyFill="1" applyBorder="1"/>
    <xf numFmtId="166" fontId="3" fillId="0" borderId="1" xfId="0" applyNumberFormat="1" applyFont="1" applyBorder="1" applyAlignment="1">
      <alignment horizontal="left" vertical="center"/>
    </xf>
    <xf numFmtId="0" fontId="3" fillId="33" borderId="49" xfId="0" applyFont="1" applyFill="1" applyBorder="1" applyAlignment="1">
      <alignment horizontal="center" vertical="center"/>
    </xf>
    <xf numFmtId="167" fontId="0" fillId="0" borderId="31" xfId="0" applyNumberFormat="1" applyBorder="1" applyAlignment="1">
      <alignment horizontal="center" vertical="center"/>
    </xf>
    <xf numFmtId="0" fontId="17" fillId="27" borderId="1" xfId="0" applyFont="1" applyFill="1" applyBorder="1"/>
    <xf numFmtId="167" fontId="0" fillId="5" borderId="0" xfId="0" applyNumberFormat="1" applyFill="1"/>
    <xf numFmtId="167" fontId="0" fillId="0" borderId="1" xfId="0" applyNumberFormat="1" applyBorder="1"/>
    <xf numFmtId="167" fontId="0" fillId="0" borderId="0" xfId="0" applyNumberFormat="1"/>
    <xf numFmtId="0" fontId="17" fillId="27" borderId="4" xfId="0" applyFont="1" applyFill="1" applyBorder="1" applyAlignment="1">
      <alignment horizontal="center" vertical="center"/>
    </xf>
    <xf numFmtId="167" fontId="3" fillId="0" borderId="1" xfId="0" applyNumberFormat="1" applyFont="1" applyBorder="1" applyAlignment="1">
      <alignment horizontal="left" vertical="center"/>
    </xf>
    <xf numFmtId="43" fontId="17" fillId="27" borderId="12" xfId="1" applyFont="1" applyFill="1" applyBorder="1"/>
    <xf numFmtId="0" fontId="3" fillId="33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7" fontId="0" fillId="0" borderId="6" xfId="0" applyNumberFormat="1" applyBorder="1"/>
    <xf numFmtId="167" fontId="17" fillId="7" borderId="1" xfId="0" applyNumberFormat="1" applyFont="1" applyFill="1" applyBorder="1"/>
    <xf numFmtId="0" fontId="3" fillId="7" borderId="1" xfId="0" applyFont="1" applyFill="1" applyBorder="1" applyAlignment="1">
      <alignment horizontal="left" vertical="center"/>
    </xf>
    <xf numFmtId="166" fontId="3" fillId="7" borderId="1" xfId="0" applyNumberFormat="1" applyFont="1" applyFill="1" applyBorder="1" applyAlignment="1">
      <alignment horizontal="left" vertical="center"/>
    </xf>
    <xf numFmtId="165" fontId="3" fillId="7" borderId="1" xfId="0" applyNumberFormat="1" applyFont="1" applyFill="1" applyBorder="1" applyAlignment="1">
      <alignment horizontal="left" vertical="center"/>
    </xf>
    <xf numFmtId="167" fontId="3" fillId="7" borderId="1" xfId="0" applyNumberFormat="1" applyFont="1" applyFill="1" applyBorder="1" applyAlignment="1">
      <alignment horizontal="left" vertical="center"/>
    </xf>
    <xf numFmtId="0" fontId="3" fillId="34" borderId="1" xfId="0" applyFont="1" applyFill="1" applyBorder="1" applyAlignment="1">
      <alignment horizontal="left" vertical="center"/>
    </xf>
    <xf numFmtId="166" fontId="3" fillId="34" borderId="1" xfId="0" applyNumberFormat="1" applyFont="1" applyFill="1" applyBorder="1" applyAlignment="1">
      <alignment horizontal="left" vertical="center"/>
    </xf>
    <xf numFmtId="167" fontId="3" fillId="34" borderId="1" xfId="0" applyNumberFormat="1" applyFont="1" applyFill="1" applyBorder="1" applyAlignment="1">
      <alignment horizontal="left" vertical="center"/>
    </xf>
    <xf numFmtId="167" fontId="17" fillId="34" borderId="1" xfId="0" applyNumberFormat="1" applyFont="1" applyFill="1" applyBorder="1"/>
    <xf numFmtId="0" fontId="3" fillId="23" borderId="1" xfId="0" applyFont="1" applyFill="1" applyBorder="1" applyAlignment="1">
      <alignment horizontal="left" vertical="center"/>
    </xf>
    <xf numFmtId="166" fontId="3" fillId="23" borderId="1" xfId="0" applyNumberFormat="1" applyFont="1" applyFill="1" applyBorder="1" applyAlignment="1">
      <alignment horizontal="left" vertical="center"/>
    </xf>
    <xf numFmtId="165" fontId="3" fillId="23" borderId="1" xfId="0" applyNumberFormat="1" applyFont="1" applyFill="1" applyBorder="1" applyAlignment="1">
      <alignment horizontal="left" vertical="center"/>
    </xf>
    <xf numFmtId="167" fontId="3" fillId="23" borderId="1" xfId="0" applyNumberFormat="1" applyFont="1" applyFill="1" applyBorder="1" applyAlignment="1">
      <alignment horizontal="left" vertical="center"/>
    </xf>
    <xf numFmtId="167" fontId="0" fillId="23" borderId="6" xfId="0" applyNumberFormat="1" applyFill="1" applyBorder="1"/>
    <xf numFmtId="167" fontId="17" fillId="23" borderId="1" xfId="0" applyNumberFormat="1" applyFont="1" applyFill="1" applyBorder="1"/>
    <xf numFmtId="168" fontId="3" fillId="23" borderId="1" xfId="0" applyNumberFormat="1" applyFont="1" applyFill="1" applyBorder="1" applyAlignment="1">
      <alignment horizontal="left" vertical="center"/>
    </xf>
    <xf numFmtId="0" fontId="3" fillId="31" borderId="1" xfId="0" applyFont="1" applyFill="1" applyBorder="1" applyAlignment="1">
      <alignment horizontal="left" vertical="center"/>
    </xf>
    <xf numFmtId="166" fontId="3" fillId="31" borderId="1" xfId="0" applyNumberFormat="1" applyFont="1" applyFill="1" applyBorder="1" applyAlignment="1">
      <alignment horizontal="left" vertical="center"/>
    </xf>
    <xf numFmtId="165" fontId="3" fillId="31" borderId="1" xfId="0" applyNumberFormat="1" applyFont="1" applyFill="1" applyBorder="1" applyAlignment="1">
      <alignment horizontal="left" vertical="center"/>
    </xf>
    <xf numFmtId="167" fontId="3" fillId="31" borderId="1" xfId="0" applyNumberFormat="1" applyFont="1" applyFill="1" applyBorder="1" applyAlignment="1">
      <alignment horizontal="left" vertical="center"/>
    </xf>
    <xf numFmtId="167" fontId="0" fillId="31" borderId="6" xfId="0" applyNumberFormat="1" applyFill="1" applyBorder="1"/>
    <xf numFmtId="167" fontId="17" fillId="31" borderId="1" xfId="0" applyNumberFormat="1" applyFont="1" applyFill="1" applyBorder="1"/>
    <xf numFmtId="44" fontId="0" fillId="0" borderId="1" xfId="2" applyFont="1" applyBorder="1" applyAlignment="1">
      <alignment horizontal="center" vertical="center"/>
    </xf>
    <xf numFmtId="167" fontId="3" fillId="27" borderId="1" xfId="0" applyNumberFormat="1" applyFont="1" applyFill="1" applyBorder="1" applyAlignment="1">
      <alignment horizontal="left" vertical="center"/>
    </xf>
    <xf numFmtId="167" fontId="0" fillId="35" borderId="6" xfId="0" applyNumberFormat="1" applyFill="1" applyBorder="1"/>
    <xf numFmtId="167" fontId="0" fillId="2" borderId="6" xfId="0" applyNumberFormat="1" applyFill="1" applyBorder="1"/>
    <xf numFmtId="43" fontId="0" fillId="0" borderId="0" xfId="1" applyFont="1"/>
    <xf numFmtId="43" fontId="0" fillId="0" borderId="0" xfId="0" applyNumberFormat="1"/>
    <xf numFmtId="167" fontId="17" fillId="23" borderId="0" xfId="0" applyNumberFormat="1" applyFont="1" applyFill="1"/>
    <xf numFmtId="167" fontId="17" fillId="7" borderId="0" xfId="0" applyNumberFormat="1" applyFont="1" applyFill="1"/>
    <xf numFmtId="167" fontId="17" fillId="34" borderId="0" xfId="0" applyNumberFormat="1" applyFont="1" applyFill="1"/>
    <xf numFmtId="164" fontId="17" fillId="23" borderId="0" xfId="0" applyNumberFormat="1" applyFont="1" applyFill="1"/>
    <xf numFmtId="167" fontId="0" fillId="23" borderId="6" xfId="1" applyNumberFormat="1" applyFont="1" applyFill="1" applyBorder="1"/>
    <xf numFmtId="167" fontId="17" fillId="23" borderId="1" xfId="1" applyNumberFormat="1" applyFont="1" applyFill="1" applyBorder="1"/>
    <xf numFmtId="167" fontId="0" fillId="7" borderId="6" xfId="1" applyNumberFormat="1" applyFont="1" applyFill="1" applyBorder="1"/>
    <xf numFmtId="167" fontId="17" fillId="7" borderId="1" xfId="1" applyNumberFormat="1" applyFont="1" applyFill="1" applyBorder="1"/>
    <xf numFmtId="167" fontId="0" fillId="0" borderId="1" xfId="1" applyNumberFormat="1" applyFont="1" applyBorder="1"/>
    <xf numFmtId="167" fontId="0" fillId="0" borderId="6" xfId="1" applyNumberFormat="1" applyFont="1" applyBorder="1"/>
    <xf numFmtId="167" fontId="0" fillId="31" borderId="6" xfId="1" applyNumberFormat="1" applyFont="1" applyFill="1" applyBorder="1"/>
    <xf numFmtId="167" fontId="17" fillId="31" borderId="1" xfId="1" applyNumberFormat="1" applyFont="1" applyFill="1" applyBorder="1"/>
    <xf numFmtId="167" fontId="0" fillId="34" borderId="6" xfId="1" applyNumberFormat="1" applyFont="1" applyFill="1" applyBorder="1"/>
    <xf numFmtId="167" fontId="17" fillId="34" borderId="1" xfId="1" applyNumberFormat="1" applyFont="1" applyFill="1" applyBorder="1"/>
    <xf numFmtId="167" fontId="17" fillId="23" borderId="0" xfId="1" applyNumberFormat="1" applyFont="1" applyFill="1" applyBorder="1"/>
    <xf numFmtId="44" fontId="0" fillId="0" borderId="1" xfId="2" applyFont="1" applyBorder="1"/>
    <xf numFmtId="167" fontId="17" fillId="7" borderId="57" xfId="2" applyNumberFormat="1" applyFont="1" applyFill="1" applyBorder="1"/>
    <xf numFmtId="164" fontId="17" fillId="7" borderId="56" xfId="1" applyNumberFormat="1" applyFont="1" applyFill="1" applyBorder="1"/>
    <xf numFmtId="169" fontId="17" fillId="7" borderId="50" xfId="2" applyNumberFormat="1" applyFont="1" applyFill="1" applyBorder="1"/>
    <xf numFmtId="164" fontId="17" fillId="7" borderId="51" xfId="1" applyNumberFormat="1" applyFont="1" applyFill="1" applyBorder="1"/>
    <xf numFmtId="164" fontId="0" fillId="7" borderId="31" xfId="0" applyNumberFormat="1" applyFill="1" applyBorder="1"/>
    <xf numFmtId="0" fontId="43" fillId="16" borderId="50" xfId="0" applyFont="1" applyFill="1" applyBorder="1"/>
    <xf numFmtId="0" fontId="43" fillId="16" borderId="57" xfId="0" applyFont="1" applyFill="1" applyBorder="1"/>
    <xf numFmtId="0" fontId="43" fillId="16" borderId="49" xfId="0" applyFont="1" applyFill="1" applyBorder="1"/>
    <xf numFmtId="0" fontId="43" fillId="16" borderId="40" xfId="0" applyFont="1" applyFill="1" applyBorder="1"/>
    <xf numFmtId="0" fontId="38" fillId="16" borderId="23" xfId="0" applyFont="1" applyFill="1" applyBorder="1"/>
    <xf numFmtId="167" fontId="0" fillId="0" borderId="1" xfId="1" applyNumberFormat="1" applyFont="1" applyBorder="1" applyAlignment="1">
      <alignment horizontal="center" vertical="center"/>
    </xf>
    <xf numFmtId="20" fontId="0" fillId="0" borderId="1" xfId="1" applyNumberFormat="1" applyFont="1" applyBorder="1" applyAlignment="1">
      <alignment horizontal="center" vertical="center"/>
    </xf>
    <xf numFmtId="0" fontId="17" fillId="27" borderId="46" xfId="0" applyFont="1" applyFill="1" applyBorder="1" applyAlignment="1">
      <alignment horizontal="center" vertical="center"/>
    </xf>
    <xf numFmtId="169" fontId="17" fillId="23" borderId="0" xfId="1" applyNumberFormat="1" applyFont="1" applyFill="1" applyBorder="1"/>
    <xf numFmtId="0" fontId="23" fillId="27" borderId="38" xfId="0" applyFont="1" applyFill="1" applyBorder="1" applyAlignment="1">
      <alignment vertical="center"/>
    </xf>
    <xf numFmtId="0" fontId="23" fillId="27" borderId="39" xfId="0" applyFont="1" applyFill="1" applyBorder="1" applyAlignment="1">
      <alignment vertical="center"/>
    </xf>
    <xf numFmtId="0" fontId="23" fillId="26" borderId="35" xfId="0" applyFont="1" applyFill="1" applyBorder="1"/>
    <xf numFmtId="0" fontId="23" fillId="26" borderId="36" xfId="0" applyFont="1" applyFill="1" applyBorder="1"/>
    <xf numFmtId="2" fontId="27" fillId="18" borderId="24" xfId="0" applyNumberFormat="1" applyFont="1" applyFill="1" applyBorder="1" applyAlignment="1" applyProtection="1">
      <alignment horizontal="center" wrapText="1"/>
      <protection hidden="1"/>
    </xf>
    <xf numFmtId="44" fontId="23" fillId="7" borderId="27" xfId="2" applyFont="1" applyFill="1" applyBorder="1" applyAlignment="1">
      <alignment horizontal="center"/>
    </xf>
    <xf numFmtId="44" fontId="0" fillId="0" borderId="0" xfId="0" applyNumberFormat="1"/>
    <xf numFmtId="44" fontId="23" fillId="7" borderId="1" xfId="2" applyFont="1" applyFill="1" applyBorder="1" applyAlignment="1">
      <alignment horizontal="center"/>
    </xf>
    <xf numFmtId="44" fontId="3" fillId="0" borderId="1" xfId="0" applyNumberFormat="1" applyFont="1" applyBorder="1"/>
    <xf numFmtId="0" fontId="17" fillId="25" borderId="1" xfId="0" applyFont="1" applyFill="1" applyBorder="1"/>
    <xf numFmtId="0" fontId="35" fillId="0" borderId="1" xfId="0" applyFont="1" applyBorder="1"/>
    <xf numFmtId="0" fontId="17" fillId="25" borderId="4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9" fillId="5" borderId="3" xfId="0" applyFont="1" applyFill="1" applyBorder="1" applyAlignment="1">
      <alignment horizontal="center" vertical="center"/>
    </xf>
    <xf numFmtId="0" fontId="44" fillId="5" borderId="3" xfId="0" applyFont="1" applyFill="1" applyBorder="1" applyAlignment="1">
      <alignment horizontal="center" vertical="center"/>
    </xf>
    <xf numFmtId="0" fontId="0" fillId="0" borderId="21" xfId="0" applyBorder="1"/>
    <xf numFmtId="0" fontId="0" fillId="0" borderId="17" xfId="0" applyBorder="1"/>
    <xf numFmtId="0" fontId="0" fillId="0" borderId="19" xfId="0" applyBorder="1"/>
    <xf numFmtId="0" fontId="17" fillId="25" borderId="46" xfId="0" applyFont="1" applyFill="1" applyBorder="1" applyAlignment="1">
      <alignment horizontal="center" vertical="center"/>
    </xf>
    <xf numFmtId="0" fontId="17" fillId="5" borderId="46" xfId="0" applyFont="1" applyFill="1" applyBorder="1" applyAlignment="1">
      <alignment horizontal="center" vertical="center"/>
    </xf>
    <xf numFmtId="0" fontId="17" fillId="25" borderId="45" xfId="0" applyFont="1" applyFill="1" applyBorder="1"/>
    <xf numFmtId="0" fontId="3" fillId="3" borderId="18" xfId="0" applyFont="1" applyFill="1" applyBorder="1" applyAlignment="1">
      <alignment horizontal="center"/>
    </xf>
    <xf numFmtId="0" fontId="0" fillId="3" borderId="0" xfId="0" applyFill="1"/>
    <xf numFmtId="164" fontId="17" fillId="0" borderId="1" xfId="0" applyNumberFormat="1" applyFont="1" applyBorder="1" applyAlignment="1">
      <alignment horizontal="center" vertical="center"/>
    </xf>
    <xf numFmtId="0" fontId="3" fillId="3" borderId="1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 vertical="center"/>
    </xf>
    <xf numFmtId="0" fontId="3" fillId="3" borderId="36" xfId="0" applyFont="1" applyFill="1" applyBorder="1" applyAlignment="1">
      <alignment horizontal="center" vertical="center"/>
    </xf>
    <xf numFmtId="0" fontId="3" fillId="3" borderId="39" xfId="0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44" fontId="3" fillId="10" borderId="1" xfId="0" applyNumberFormat="1" applyFont="1" applyFill="1" applyBorder="1" applyAlignment="1">
      <alignment horizontal="center" vertical="center"/>
    </xf>
    <xf numFmtId="0" fontId="3" fillId="3" borderId="59" xfId="0" applyFon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60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50" fillId="0" borderId="1" xfId="0" applyFont="1" applyBorder="1" applyAlignment="1">
      <alignment horizontal="left" vertical="center"/>
    </xf>
    <xf numFmtId="166" fontId="50" fillId="0" borderId="1" xfId="0" applyNumberFormat="1" applyFont="1" applyBorder="1" applyAlignment="1">
      <alignment horizontal="center" vertical="center"/>
    </xf>
    <xf numFmtId="0" fontId="51" fillId="8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0" fontId="37" fillId="8" borderId="1" xfId="0" applyFont="1" applyFill="1" applyBorder="1" applyAlignment="1">
      <alignment horizontal="center" vertical="center" wrapText="1"/>
    </xf>
    <xf numFmtId="0" fontId="14" fillId="31" borderId="1" xfId="0" applyFont="1" applyFill="1" applyBorder="1"/>
    <xf numFmtId="164" fontId="52" fillId="7" borderId="1" xfId="0" applyNumberFormat="1" applyFont="1" applyFill="1" applyBorder="1" applyAlignment="1">
      <alignment horizontal="center" vertical="center"/>
    </xf>
    <xf numFmtId="0" fontId="3" fillId="31" borderId="1" xfId="0" applyFont="1" applyFill="1" applyBorder="1" applyAlignment="1">
      <alignment horizontal="center" vertical="center"/>
    </xf>
    <xf numFmtId="0" fontId="35" fillId="31" borderId="1" xfId="0" applyFont="1" applyFill="1" applyBorder="1"/>
    <xf numFmtId="0" fontId="0" fillId="31" borderId="1" xfId="0" applyFill="1" applyBorder="1"/>
    <xf numFmtId="164" fontId="0" fillId="31" borderId="1" xfId="0" applyNumberFormat="1" applyFill="1" applyBorder="1"/>
    <xf numFmtId="167" fontId="0" fillId="31" borderId="1" xfId="0" applyNumberFormat="1" applyFill="1" applyBorder="1" applyAlignment="1">
      <alignment horizontal="center" vertical="center"/>
    </xf>
    <xf numFmtId="0" fontId="0" fillId="0" borderId="5" xfId="0" applyBorder="1"/>
    <xf numFmtId="0" fontId="0" fillId="31" borderId="5" xfId="0" applyFill="1" applyBorder="1"/>
    <xf numFmtId="0" fontId="0" fillId="0" borderId="61" xfId="0" applyBorder="1"/>
    <xf numFmtId="0" fontId="0" fillId="0" borderId="62" xfId="0" applyBorder="1"/>
    <xf numFmtId="0" fontId="0" fillId="0" borderId="31" xfId="0" applyBorder="1"/>
    <xf numFmtId="0" fontId="3" fillId="0" borderId="27" xfId="0" applyFont="1" applyBorder="1" applyAlignment="1">
      <alignment horizontal="center" vertical="center"/>
    </xf>
    <xf numFmtId="165" fontId="3" fillId="19" borderId="1" xfId="0" applyNumberFormat="1" applyFont="1" applyFill="1" applyBorder="1" applyAlignment="1">
      <alignment horizontal="left" vertical="center"/>
    </xf>
    <xf numFmtId="167" fontId="3" fillId="19" borderId="1" xfId="0" applyNumberFormat="1" applyFont="1" applyFill="1" applyBorder="1" applyAlignment="1">
      <alignment horizontal="left" vertical="center"/>
    </xf>
    <xf numFmtId="0" fontId="3" fillId="19" borderId="1" xfId="0" applyFont="1" applyFill="1" applyBorder="1" applyAlignment="1">
      <alignment horizontal="left" vertical="center"/>
    </xf>
    <xf numFmtId="167" fontId="0" fillId="19" borderId="6" xfId="1" applyNumberFormat="1" applyFont="1" applyFill="1" applyBorder="1"/>
    <xf numFmtId="0" fontId="36" fillId="19" borderId="41" xfId="0" applyFont="1" applyFill="1" applyBorder="1"/>
    <xf numFmtId="166" fontId="3" fillId="7" borderId="13" xfId="0" applyNumberFormat="1" applyFont="1" applyFill="1" applyBorder="1" applyAlignment="1">
      <alignment horizontal="left" vertical="center"/>
    </xf>
    <xf numFmtId="2" fontId="47" fillId="36" borderId="25" xfId="0" applyNumberFormat="1" applyFont="1" applyFill="1" applyBorder="1" applyAlignment="1" applyProtection="1">
      <alignment horizontal="center" vertical="center" wrapText="1"/>
      <protection hidden="1"/>
    </xf>
    <xf numFmtId="44" fontId="48" fillId="7" borderId="63" xfId="2" applyFont="1" applyFill="1" applyBorder="1" applyAlignment="1">
      <alignment horizontal="center" vertical="center"/>
    </xf>
    <xf numFmtId="44" fontId="48" fillId="7" borderId="31" xfId="2" applyFont="1" applyFill="1" applyBorder="1" applyAlignment="1">
      <alignment horizontal="center" vertical="center"/>
    </xf>
    <xf numFmtId="44" fontId="48" fillId="7" borderId="19" xfId="2" applyFont="1" applyFill="1" applyBorder="1" applyAlignment="1">
      <alignment horizontal="center" vertical="center"/>
    </xf>
    <xf numFmtId="2" fontId="27" fillId="18" borderId="35" xfId="0" applyNumberFormat="1" applyFont="1" applyFill="1" applyBorder="1" applyAlignment="1" applyProtection="1">
      <alignment horizontal="center" vertical="center" wrapText="1"/>
      <protection hidden="1"/>
    </xf>
    <xf numFmtId="2" fontId="18" fillId="6" borderId="8" xfId="0" applyNumberFormat="1" applyFont="1" applyFill="1" applyBorder="1" applyAlignment="1" applyProtection="1">
      <alignment horizontal="center" vertical="center" wrapText="1"/>
      <protection hidden="1"/>
    </xf>
    <xf numFmtId="2" fontId="18" fillId="13" borderId="8" xfId="0" applyNumberFormat="1" applyFont="1" applyFill="1" applyBorder="1" applyAlignment="1" applyProtection="1">
      <alignment horizontal="center" vertical="center" wrapText="1"/>
      <protection hidden="1"/>
    </xf>
    <xf numFmtId="2" fontId="47" fillId="37" borderId="9" xfId="0" applyNumberFormat="1" applyFont="1" applyFill="1" applyBorder="1" applyAlignment="1" applyProtection="1">
      <alignment horizontal="center" vertical="center" wrapText="1"/>
      <protection hidden="1"/>
    </xf>
    <xf numFmtId="2" fontId="18" fillId="19" borderId="37" xfId="0" applyNumberFormat="1" applyFont="1" applyFill="1" applyBorder="1" applyAlignment="1" applyProtection="1">
      <alignment horizontal="center" vertical="center" wrapText="1"/>
      <protection hidden="1"/>
    </xf>
    <xf numFmtId="2" fontId="18" fillId="38" borderId="7" xfId="0" applyNumberFormat="1" applyFont="1" applyFill="1" applyBorder="1" applyAlignment="1" applyProtection="1">
      <alignment horizontal="center" vertical="center" wrapText="1"/>
      <protection hidden="1"/>
    </xf>
    <xf numFmtId="2" fontId="18" fillId="20" borderId="8" xfId="0" applyNumberFormat="1" applyFont="1" applyFill="1" applyBorder="1" applyAlignment="1" applyProtection="1">
      <alignment horizontal="center" vertical="center" wrapText="1"/>
      <protection hidden="1"/>
    </xf>
    <xf numFmtId="2" fontId="46" fillId="16" borderId="8" xfId="0" applyNumberFormat="1" applyFont="1" applyFill="1" applyBorder="1" applyAlignment="1" applyProtection="1">
      <alignment horizontal="center" vertical="center" wrapText="1"/>
      <protection hidden="1"/>
    </xf>
    <xf numFmtId="2" fontId="47" fillId="36" borderId="9" xfId="0" applyNumberFormat="1" applyFont="1" applyFill="1" applyBorder="1" applyAlignment="1" applyProtection="1">
      <alignment horizontal="center" vertical="center" wrapText="1"/>
      <protection hidden="1"/>
    </xf>
    <xf numFmtId="44" fontId="48" fillId="7" borderId="65" xfId="2" applyFont="1" applyFill="1" applyBorder="1" applyAlignment="1">
      <alignment horizontal="center" vertical="center"/>
    </xf>
    <xf numFmtId="44" fontId="48" fillId="7" borderId="62" xfId="2" applyFont="1" applyFill="1" applyBorder="1" applyAlignment="1">
      <alignment horizontal="center" vertical="center"/>
    </xf>
    <xf numFmtId="44" fontId="19" fillId="7" borderId="66" xfId="2" applyFont="1" applyFill="1" applyBorder="1" applyAlignment="1">
      <alignment horizontal="center"/>
    </xf>
    <xf numFmtId="44" fontId="48" fillId="7" borderId="66" xfId="2" applyFont="1" applyFill="1" applyBorder="1" applyAlignment="1">
      <alignment horizontal="center" vertical="center"/>
    </xf>
    <xf numFmtId="44" fontId="0" fillId="0" borderId="5" xfId="2" applyFont="1" applyBorder="1" applyAlignment="1">
      <alignment horizontal="center" vertical="center"/>
    </xf>
    <xf numFmtId="0" fontId="17" fillId="27" borderId="67" xfId="0" applyFont="1" applyFill="1" applyBorder="1" applyAlignment="1">
      <alignment horizontal="center" vertical="center"/>
    </xf>
    <xf numFmtId="167" fontId="3" fillId="7" borderId="4" xfId="0" applyNumberFormat="1" applyFont="1" applyFill="1" applyBorder="1" applyAlignment="1">
      <alignment horizontal="left" vertical="center"/>
    </xf>
    <xf numFmtId="0" fontId="17" fillId="27" borderId="27" xfId="0" applyFont="1" applyFill="1" applyBorder="1" applyAlignment="1">
      <alignment horizontal="left" vertical="center"/>
    </xf>
    <xf numFmtId="0" fontId="17" fillId="27" borderId="28" xfId="0" applyFont="1" applyFill="1" applyBorder="1"/>
    <xf numFmtId="0" fontId="17" fillId="27" borderId="29" xfId="0" applyFont="1" applyFill="1" applyBorder="1" applyAlignment="1">
      <alignment horizontal="center" vertical="center"/>
    </xf>
    <xf numFmtId="43" fontId="17" fillId="0" borderId="4" xfId="1" applyFont="1" applyBorder="1" applyAlignment="1">
      <alignment horizontal="left" vertical="center"/>
    </xf>
    <xf numFmtId="169" fontId="17" fillId="7" borderId="57" xfId="2" applyNumberFormat="1" applyFont="1" applyFill="1" applyBorder="1"/>
    <xf numFmtId="164" fontId="3" fillId="7" borderId="31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7" fillId="39" borderId="23" xfId="0" applyFont="1" applyFill="1" applyBorder="1" applyAlignment="1">
      <alignment horizontal="center" vertical="center"/>
    </xf>
    <xf numFmtId="0" fontId="51" fillId="8" borderId="4" xfId="0" applyFont="1" applyFill="1" applyBorder="1" applyAlignment="1">
      <alignment horizontal="center" vertical="center"/>
    </xf>
    <xf numFmtId="0" fontId="15" fillId="8" borderId="4" xfId="0" applyFont="1" applyFill="1" applyBorder="1" applyAlignment="1">
      <alignment horizontal="center" vertical="center"/>
    </xf>
    <xf numFmtId="0" fontId="37" fillId="8" borderId="4" xfId="0" applyFont="1" applyFill="1" applyBorder="1" applyAlignment="1">
      <alignment horizontal="center" vertical="center" wrapText="1"/>
    </xf>
    <xf numFmtId="0" fontId="14" fillId="8" borderId="4" xfId="0" applyFont="1" applyFill="1" applyBorder="1" applyAlignment="1">
      <alignment horizontal="center" vertical="center"/>
    </xf>
    <xf numFmtId="0" fontId="14" fillId="7" borderId="14" xfId="0" applyFont="1" applyFill="1" applyBorder="1"/>
    <xf numFmtId="0" fontId="14" fillId="7" borderId="15" xfId="0" applyFont="1" applyFill="1" applyBorder="1"/>
    <xf numFmtId="0" fontId="14" fillId="7" borderId="16" xfId="0" applyFont="1" applyFill="1" applyBorder="1"/>
    <xf numFmtId="0" fontId="14" fillId="7" borderId="17" xfId="0" applyFont="1" applyFill="1" applyBorder="1"/>
    <xf numFmtId="0" fontId="14" fillId="7" borderId="18" xfId="0" applyFont="1" applyFill="1" applyBorder="1"/>
    <xf numFmtId="0" fontId="14" fillId="7" borderId="19" xfId="0" applyFont="1" applyFill="1" applyBorder="1"/>
    <xf numFmtId="0" fontId="14" fillId="31" borderId="5" xfId="0" applyFont="1" applyFill="1" applyBorder="1"/>
    <xf numFmtId="0" fontId="14" fillId="31" borderId="16" xfId="0" applyFont="1" applyFill="1" applyBorder="1" applyAlignment="1">
      <alignment horizontal="centerContinuous" vertical="center"/>
    </xf>
    <xf numFmtId="164" fontId="52" fillId="7" borderId="23" xfId="0" applyNumberFormat="1" applyFont="1" applyFill="1" applyBorder="1" applyAlignment="1">
      <alignment horizontal="centerContinuous" vertical="center"/>
    </xf>
    <xf numFmtId="164" fontId="52" fillId="7" borderId="16" xfId="0" applyNumberFormat="1" applyFont="1" applyFill="1" applyBorder="1" applyAlignment="1">
      <alignment vertical="center"/>
    </xf>
    <xf numFmtId="0" fontId="0" fillId="31" borderId="0" xfId="0" applyFill="1"/>
    <xf numFmtId="0" fontId="3" fillId="0" borderId="63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167" fontId="3" fillId="7" borderId="6" xfId="0" applyNumberFormat="1" applyFont="1" applyFill="1" applyBorder="1" applyAlignment="1">
      <alignment horizontal="left" vertical="center"/>
    </xf>
    <xf numFmtId="43" fontId="0" fillId="0" borderId="17" xfId="0" applyNumberFormat="1" applyBorder="1"/>
    <xf numFmtId="0" fontId="11" fillId="0" borderId="10" xfId="0" applyFont="1" applyBorder="1" applyAlignment="1">
      <alignment vertical="top"/>
    </xf>
    <xf numFmtId="0" fontId="11" fillId="0" borderId="23" xfId="0" applyFont="1" applyBorder="1" applyAlignment="1">
      <alignment vertical="center" wrapText="1"/>
    </xf>
    <xf numFmtId="0" fontId="11" fillId="0" borderId="23" xfId="0" applyFont="1" applyBorder="1" applyAlignment="1">
      <alignment vertical="top"/>
    </xf>
    <xf numFmtId="0" fontId="6" fillId="0" borderId="14" xfId="0" applyFont="1" applyBorder="1" applyAlignment="1">
      <alignment vertical="center" wrapText="1"/>
    </xf>
    <xf numFmtId="0" fontId="6" fillId="0" borderId="16" xfId="0" applyFont="1" applyBorder="1" applyAlignment="1">
      <alignment vertical="center" wrapText="1"/>
    </xf>
    <xf numFmtId="0" fontId="6" fillId="0" borderId="17" xfId="0" applyFont="1" applyBorder="1" applyAlignment="1">
      <alignment vertical="center" wrapText="1"/>
    </xf>
    <xf numFmtId="0" fontId="6" fillId="0" borderId="19" xfId="0" applyFont="1" applyBorder="1" applyAlignment="1">
      <alignment vertical="center" wrapText="1"/>
    </xf>
    <xf numFmtId="0" fontId="0" fillId="16" borderId="61" xfId="0" applyFill="1" applyBorder="1"/>
    <xf numFmtId="0" fontId="0" fillId="16" borderId="23" xfId="0" applyFill="1" applyBorder="1"/>
    <xf numFmtId="44" fontId="3" fillId="0" borderId="1" xfId="2" applyFont="1" applyBorder="1" applyAlignment="1">
      <alignment horizontal="center" vertical="center"/>
    </xf>
    <xf numFmtId="0" fontId="31" fillId="23" borderId="36" xfId="0" applyFont="1" applyFill="1" applyBorder="1" applyAlignment="1">
      <alignment horizontal="center"/>
    </xf>
    <xf numFmtId="0" fontId="31" fillId="23" borderId="17" xfId="0" applyFont="1" applyFill="1" applyBorder="1"/>
    <xf numFmtId="0" fontId="30" fillId="23" borderId="18" xfId="0" applyFont="1" applyFill="1" applyBorder="1"/>
    <xf numFmtId="170" fontId="31" fillId="23" borderId="0" xfId="0" applyNumberFormat="1" applyFont="1" applyFill="1" applyAlignment="1">
      <alignment horizontal="left" vertical="center"/>
    </xf>
    <xf numFmtId="0" fontId="31" fillId="23" borderId="14" xfId="0" applyFont="1" applyFill="1" applyBorder="1" applyAlignment="1">
      <alignment horizontal="left" vertical="center"/>
    </xf>
    <xf numFmtId="0" fontId="31" fillId="32" borderId="38" xfId="0" applyFont="1" applyFill="1" applyBorder="1"/>
    <xf numFmtId="44" fontId="33" fillId="32" borderId="40" xfId="2" applyFont="1" applyFill="1" applyBorder="1" applyAlignment="1"/>
    <xf numFmtId="0" fontId="31" fillId="23" borderId="37" xfId="0" applyFont="1" applyFill="1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170" fontId="39" fillId="0" borderId="1" xfId="0" applyNumberFormat="1" applyFont="1" applyBorder="1" applyAlignment="1">
      <alignment horizontal="center" vertical="center"/>
    </xf>
    <xf numFmtId="0" fontId="27" fillId="5" borderId="15" xfId="0" applyFont="1" applyFill="1" applyBorder="1" applyAlignment="1" applyProtection="1">
      <alignment vertical="center"/>
      <protection hidden="1"/>
    </xf>
    <xf numFmtId="2" fontId="27" fillId="18" borderId="1" xfId="0" applyNumberFormat="1" applyFont="1" applyFill="1" applyBorder="1" applyAlignment="1" applyProtection="1">
      <alignment horizontal="center" vertical="center" wrapText="1"/>
      <protection hidden="1"/>
    </xf>
    <xf numFmtId="2" fontId="18" fillId="6" borderId="1" xfId="0" applyNumberFormat="1" applyFont="1" applyFill="1" applyBorder="1" applyAlignment="1" applyProtection="1">
      <alignment horizontal="center" vertical="center" wrapText="1"/>
      <protection hidden="1"/>
    </xf>
    <xf numFmtId="2" fontId="18" fillId="13" borderId="1" xfId="0" applyNumberFormat="1" applyFont="1" applyFill="1" applyBorder="1" applyAlignment="1" applyProtection="1">
      <alignment horizontal="center" vertical="center" wrapText="1"/>
      <protection hidden="1"/>
    </xf>
    <xf numFmtId="2" fontId="47" fillId="37" borderId="1" xfId="0" applyNumberFormat="1" applyFont="1" applyFill="1" applyBorder="1" applyAlignment="1" applyProtection="1">
      <alignment horizontal="center" vertical="center" wrapText="1"/>
      <protection hidden="1"/>
    </xf>
    <xf numFmtId="2" fontId="18" fillId="38" borderId="1" xfId="0" applyNumberFormat="1" applyFont="1" applyFill="1" applyBorder="1" applyAlignment="1" applyProtection="1">
      <alignment horizontal="center" vertical="center" wrapText="1"/>
      <protection hidden="1"/>
    </xf>
    <xf numFmtId="2" fontId="18" fillId="20" borderId="1" xfId="0" applyNumberFormat="1" applyFont="1" applyFill="1" applyBorder="1" applyAlignment="1" applyProtection="1">
      <alignment horizontal="center" vertical="center" wrapText="1"/>
      <protection hidden="1"/>
    </xf>
    <xf numFmtId="2" fontId="46" fillId="16" borderId="1" xfId="0" applyNumberFormat="1" applyFont="1" applyFill="1" applyBorder="1" applyAlignment="1" applyProtection="1">
      <alignment horizontal="center" vertical="center" wrapText="1"/>
      <protection hidden="1"/>
    </xf>
    <xf numFmtId="2" fontId="47" fillId="36" borderId="1" xfId="0" applyNumberFormat="1" applyFont="1" applyFill="1" applyBorder="1" applyAlignment="1" applyProtection="1">
      <alignment horizontal="center" vertical="center" wrapText="1"/>
      <protection hidden="1"/>
    </xf>
    <xf numFmtId="2" fontId="18" fillId="19" borderId="1" xfId="0" applyNumberFormat="1" applyFont="1" applyFill="1" applyBorder="1" applyAlignment="1" applyProtection="1">
      <alignment horizontal="center" vertical="center" wrapText="1"/>
      <protection hidden="1"/>
    </xf>
    <xf numFmtId="44" fontId="48" fillId="7" borderId="1" xfId="2" applyFont="1" applyFill="1" applyBorder="1" applyAlignment="1">
      <alignment horizontal="center" vertical="center"/>
    </xf>
    <xf numFmtId="171" fontId="21" fillId="7" borderId="1" xfId="1" applyNumberFormat="1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left" vertical="center"/>
    </xf>
    <xf numFmtId="170" fontId="39" fillId="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31" xfId="0" applyNumberFormat="1" applyBorder="1" applyAlignment="1">
      <alignment horizontal="center" vertical="center"/>
    </xf>
    <xf numFmtId="0" fontId="3" fillId="33" borderId="61" xfId="0" applyFont="1" applyFill="1" applyBorder="1" applyAlignment="1">
      <alignment horizontal="center" vertical="center"/>
    </xf>
    <xf numFmtId="0" fontId="11" fillId="0" borderId="30" xfId="0" applyFont="1" applyBorder="1" applyAlignment="1">
      <alignment vertical="top"/>
    </xf>
    <xf numFmtId="0" fontId="11" fillId="0" borderId="61" xfId="0" applyFont="1" applyBorder="1" applyAlignment="1">
      <alignment vertical="top"/>
    </xf>
    <xf numFmtId="0" fontId="11" fillId="0" borderId="61" xfId="0" applyFont="1" applyBorder="1" applyAlignment="1">
      <alignment vertical="center" wrapText="1"/>
    </xf>
    <xf numFmtId="0" fontId="7" fillId="0" borderId="14" xfId="0" applyFont="1" applyBorder="1" applyAlignment="1">
      <alignment vertical="center"/>
    </xf>
    <xf numFmtId="0" fontId="18" fillId="0" borderId="16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172" fontId="0" fillId="0" borderId="0" xfId="0" applyNumberFormat="1"/>
    <xf numFmtId="0" fontId="3" fillId="33" borderId="14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44" fontId="0" fillId="0" borderId="6" xfId="0" applyNumberFormat="1" applyBorder="1"/>
    <xf numFmtId="170" fontId="0" fillId="0" borderId="1" xfId="0" applyNumberFormat="1" applyBorder="1"/>
    <xf numFmtId="170" fontId="14" fillId="0" borderId="1" xfId="0" applyNumberFormat="1" applyFont="1" applyBorder="1" applyAlignment="1">
      <alignment horizontal="center" vertical="center"/>
    </xf>
    <xf numFmtId="0" fontId="0" fillId="0" borderId="6" xfId="0" applyBorder="1"/>
    <xf numFmtId="44" fontId="0" fillId="0" borderId="31" xfId="0" applyNumberFormat="1" applyBorder="1"/>
    <xf numFmtId="0" fontId="0" fillId="42" borderId="4" xfId="0" applyFill="1" applyBorder="1"/>
    <xf numFmtId="0" fontId="10" fillId="42" borderId="4" xfId="0" applyFont="1" applyFill="1" applyBorder="1" applyAlignment="1">
      <alignment horizontal="center" vertical="center"/>
    </xf>
    <xf numFmtId="0" fontId="10" fillId="42" borderId="10" xfId="0" applyFont="1" applyFill="1" applyBorder="1" applyAlignment="1">
      <alignment horizontal="center" vertical="center"/>
    </xf>
    <xf numFmtId="0" fontId="0" fillId="41" borderId="4" xfId="0" applyFill="1" applyBorder="1" applyAlignment="1">
      <alignment horizontal="center" vertical="center"/>
    </xf>
    <xf numFmtId="0" fontId="14" fillId="41" borderId="4" xfId="0" applyFont="1" applyFill="1" applyBorder="1" applyAlignment="1">
      <alignment horizontal="center" vertical="center"/>
    </xf>
    <xf numFmtId="0" fontId="14" fillId="41" borderId="10" xfId="0" applyFont="1" applyFill="1" applyBorder="1" applyAlignment="1">
      <alignment horizontal="center" vertical="center"/>
    </xf>
    <xf numFmtId="0" fontId="54" fillId="40" borderId="45" xfId="0" applyFont="1" applyFill="1" applyBorder="1" applyAlignment="1">
      <alignment horizontal="center" vertical="center"/>
    </xf>
    <xf numFmtId="0" fontId="54" fillId="40" borderId="46" xfId="0" applyFont="1" applyFill="1" applyBorder="1" applyAlignment="1">
      <alignment horizontal="center" vertical="center"/>
    </xf>
    <xf numFmtId="0" fontId="9" fillId="40" borderId="46" xfId="0" applyFont="1" applyFill="1" applyBorder="1" applyAlignment="1">
      <alignment horizontal="center" vertical="center"/>
    </xf>
    <xf numFmtId="0" fontId="17" fillId="40" borderId="46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2" fontId="47" fillId="36" borderId="46" xfId="0" applyNumberFormat="1" applyFont="1" applyFill="1" applyBorder="1" applyAlignment="1" applyProtection="1">
      <alignment horizontal="center" vertical="center" wrapText="1"/>
      <protection hidden="1"/>
    </xf>
    <xf numFmtId="0" fontId="17" fillId="40" borderId="48" xfId="0" applyFont="1" applyFill="1" applyBorder="1" applyAlignment="1">
      <alignment horizontal="center" vertical="center"/>
    </xf>
    <xf numFmtId="0" fontId="14" fillId="13" borderId="31" xfId="0" applyFont="1" applyFill="1" applyBorder="1" applyAlignment="1">
      <alignment horizontal="center" vertical="center"/>
    </xf>
    <xf numFmtId="0" fontId="3" fillId="13" borderId="23" xfId="0" applyFont="1" applyFill="1" applyBorder="1"/>
    <xf numFmtId="0" fontId="17" fillId="40" borderId="23" xfId="0" applyFont="1" applyFill="1" applyBorder="1" applyAlignment="1">
      <alignment horizontal="center" vertical="center"/>
    </xf>
    <xf numFmtId="44" fontId="0" fillId="0" borderId="23" xfId="2" applyFont="1" applyBorder="1"/>
    <xf numFmtId="0" fontId="3" fillId="0" borderId="35" xfId="0" applyFont="1" applyBorder="1" applyAlignment="1">
      <alignment horizontal="center" vertical="center"/>
    </xf>
    <xf numFmtId="0" fontId="56" fillId="0" borderId="0" xfId="0" applyFont="1"/>
    <xf numFmtId="0" fontId="56" fillId="0" borderId="71" xfId="0" applyFont="1" applyBorder="1"/>
    <xf numFmtId="173" fontId="58" fillId="0" borderId="72" xfId="0" applyNumberFormat="1" applyFont="1" applyBorder="1" applyAlignment="1">
      <alignment horizontal="center"/>
    </xf>
    <xf numFmtId="173" fontId="58" fillId="0" borderId="72" xfId="0" quotePrefix="1" applyNumberFormat="1" applyFont="1" applyBorder="1" applyAlignment="1">
      <alignment horizontal="center"/>
    </xf>
    <xf numFmtId="173" fontId="12" fillId="47" borderId="71" xfId="0" applyNumberFormat="1" applyFont="1" applyFill="1" applyBorder="1" applyAlignment="1">
      <alignment horizontal="center"/>
    </xf>
    <xf numFmtId="173" fontId="12" fillId="46" borderId="70" xfId="0" applyNumberFormat="1" applyFont="1" applyFill="1" applyBorder="1" applyAlignment="1">
      <alignment horizontal="center"/>
    </xf>
    <xf numFmtId="9" fontId="12" fillId="0" borderId="72" xfId="0" applyNumberFormat="1" applyFont="1" applyBorder="1" applyAlignment="1">
      <alignment horizontal="center"/>
    </xf>
    <xf numFmtId="173" fontId="59" fillId="43" borderId="7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74" fontId="12" fillId="0" borderId="72" xfId="0" applyNumberFormat="1" applyFont="1" applyBorder="1" applyAlignment="1">
      <alignment horizontal="center"/>
    </xf>
    <xf numFmtId="2" fontId="58" fillId="0" borderId="71" xfId="0" applyNumberFormat="1" applyFont="1" applyBorder="1" applyAlignment="1">
      <alignment horizontal="center"/>
    </xf>
    <xf numFmtId="2" fontId="58" fillId="0" borderId="72" xfId="0" applyNumberFormat="1" applyFont="1" applyBorder="1" applyAlignment="1">
      <alignment horizontal="center"/>
    </xf>
    <xf numFmtId="173" fontId="59" fillId="48" borderId="0" xfId="0" applyNumberFormat="1" applyFont="1" applyFill="1" applyAlignment="1">
      <alignment horizontal="center"/>
    </xf>
    <xf numFmtId="9" fontId="59" fillId="48" borderId="72" xfId="0" applyNumberFormat="1" applyFont="1" applyFill="1" applyBorder="1" applyAlignment="1">
      <alignment horizontal="center"/>
    </xf>
    <xf numFmtId="173" fontId="12" fillId="49" borderId="0" xfId="0" applyNumberFormat="1" applyFont="1" applyFill="1" applyAlignment="1">
      <alignment horizontal="center"/>
    </xf>
    <xf numFmtId="9" fontId="12" fillId="49" borderId="72" xfId="0" applyNumberFormat="1" applyFont="1" applyFill="1" applyBorder="1" applyAlignment="1">
      <alignment horizontal="center"/>
    </xf>
    <xf numFmtId="9" fontId="12" fillId="49" borderId="70" xfId="0" applyNumberFormat="1" applyFont="1" applyFill="1" applyBorder="1" applyAlignment="1">
      <alignment horizontal="center"/>
    </xf>
    <xf numFmtId="9" fontId="59" fillId="48" borderId="70" xfId="0" applyNumberFormat="1" applyFont="1" applyFill="1" applyBorder="1" applyAlignment="1">
      <alignment horizontal="center"/>
    </xf>
    <xf numFmtId="4" fontId="6" fillId="0" borderId="1" xfId="0" applyNumberFormat="1" applyFont="1" applyBorder="1" applyAlignment="1">
      <alignment horizontal="center"/>
    </xf>
    <xf numFmtId="4" fontId="60" fillId="0" borderId="1" xfId="0" applyNumberFormat="1" applyFont="1" applyBorder="1" applyAlignment="1">
      <alignment horizontal="center"/>
    </xf>
    <xf numFmtId="173" fontId="58" fillId="0" borderId="70" xfId="0" applyNumberFormat="1" applyFont="1" applyBorder="1" applyAlignment="1">
      <alignment horizontal="center"/>
    </xf>
    <xf numFmtId="173" fontId="58" fillId="0" borderId="70" xfId="0" quotePrefix="1" applyNumberFormat="1" applyFont="1" applyBorder="1" applyAlignment="1">
      <alignment horizontal="center"/>
    </xf>
    <xf numFmtId="173" fontId="12" fillId="47" borderId="0" xfId="0" applyNumberFormat="1" applyFont="1" applyFill="1" applyAlignment="1">
      <alignment horizontal="center"/>
    </xf>
    <xf numFmtId="173" fontId="58" fillId="0" borderId="75" xfId="0" applyNumberFormat="1" applyFont="1" applyBorder="1" applyAlignment="1">
      <alignment horizontal="center" vertical="center"/>
    </xf>
    <xf numFmtId="173" fontId="58" fillId="0" borderId="75" xfId="0" quotePrefix="1" applyNumberFormat="1" applyFont="1" applyBorder="1" applyAlignment="1">
      <alignment horizontal="center" vertical="center"/>
    </xf>
    <xf numFmtId="173" fontId="12" fillId="47" borderId="75" xfId="0" applyNumberFormat="1" applyFont="1" applyFill="1" applyBorder="1" applyAlignment="1">
      <alignment horizontal="center" vertical="center"/>
    </xf>
    <xf numFmtId="173" fontId="12" fillId="46" borderId="70" xfId="0" applyNumberFormat="1" applyFont="1" applyFill="1" applyBorder="1" applyAlignment="1">
      <alignment horizontal="center" vertical="center"/>
    </xf>
    <xf numFmtId="9" fontId="12" fillId="0" borderId="72" xfId="0" applyNumberFormat="1" applyFont="1" applyBorder="1" applyAlignment="1">
      <alignment horizontal="center" vertical="center"/>
    </xf>
    <xf numFmtId="173" fontId="59" fillId="43" borderId="7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4" fontId="12" fillId="0" borderId="72" xfId="0" applyNumberFormat="1" applyFont="1" applyBorder="1" applyAlignment="1">
      <alignment horizontal="center" vertical="center"/>
    </xf>
    <xf numFmtId="2" fontId="58" fillId="0" borderId="71" xfId="0" applyNumberFormat="1" applyFont="1" applyBorder="1" applyAlignment="1">
      <alignment horizontal="center" vertical="center"/>
    </xf>
    <xf numFmtId="2" fontId="58" fillId="0" borderId="72" xfId="0" applyNumberFormat="1" applyFont="1" applyBorder="1" applyAlignment="1">
      <alignment horizontal="center" vertical="center"/>
    </xf>
    <xf numFmtId="2" fontId="58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173" fontId="59" fillId="43" borderId="72" xfId="0" applyNumberFormat="1" applyFont="1" applyFill="1" applyBorder="1" applyAlignment="1">
      <alignment horizontal="center"/>
    </xf>
    <xf numFmtId="0" fontId="6" fillId="15" borderId="78" xfId="0" applyFont="1" applyFill="1" applyBorder="1" applyAlignment="1">
      <alignment horizontal="center"/>
    </xf>
    <xf numFmtId="0" fontId="23" fillId="0" borderId="1" xfId="0" applyFont="1" applyBorder="1" applyAlignment="1">
      <alignment horizontal="left" vertical="center"/>
    </xf>
    <xf numFmtId="0" fontId="0" fillId="7" borderId="1" xfId="0" applyFill="1" applyBorder="1"/>
    <xf numFmtId="0" fontId="23" fillId="8" borderId="1" xfId="0" applyFont="1" applyFill="1" applyBorder="1" applyAlignment="1">
      <alignment horizontal="center" vertical="center" wrapText="1"/>
    </xf>
    <xf numFmtId="9" fontId="0" fillId="0" borderId="0" xfId="3" applyFont="1"/>
    <xf numFmtId="44" fontId="20" fillId="0" borderId="1" xfId="0" applyNumberFormat="1" applyFont="1" applyBorder="1" applyAlignment="1">
      <alignment horizontal="center" vertical="center"/>
    </xf>
    <xf numFmtId="0" fontId="5" fillId="50" borderId="1" xfId="0" applyFont="1" applyFill="1" applyBorder="1" applyAlignment="1">
      <alignment horizontal="left" vertical="center" wrapText="1"/>
    </xf>
    <xf numFmtId="0" fontId="14" fillId="50" borderId="1" xfId="0" applyFont="1" applyFill="1" applyBorder="1" applyAlignment="1">
      <alignment horizontal="center" vertical="center"/>
    </xf>
    <xf numFmtId="0" fontId="13" fillId="50" borderId="1" xfId="0" applyFont="1" applyFill="1" applyBorder="1" applyAlignment="1">
      <alignment horizontal="center" vertical="center"/>
    </xf>
    <xf numFmtId="0" fontId="5" fillId="50" borderId="1" xfId="0" applyFont="1" applyFill="1" applyBorder="1" applyAlignment="1">
      <alignment vertical="center" wrapText="1"/>
    </xf>
    <xf numFmtId="0" fontId="48" fillId="50" borderId="1" xfId="0" applyFont="1" applyFill="1" applyBorder="1" applyAlignment="1">
      <alignment horizontal="center" vertical="center"/>
    </xf>
    <xf numFmtId="0" fontId="5" fillId="51" borderId="1" xfId="0" applyFont="1" applyFill="1" applyBorder="1" applyAlignment="1">
      <alignment vertical="center" wrapText="1"/>
    </xf>
    <xf numFmtId="0" fontId="13" fillId="51" borderId="1" xfId="0" applyFont="1" applyFill="1" applyBorder="1" applyAlignment="1">
      <alignment horizontal="center" vertical="center"/>
    </xf>
    <xf numFmtId="175" fontId="25" fillId="0" borderId="1" xfId="0" applyNumberFormat="1" applyFont="1" applyBorder="1" applyAlignment="1">
      <alignment horizontal="center" vertical="center"/>
    </xf>
    <xf numFmtId="9" fontId="25" fillId="0" borderId="1" xfId="3" applyFont="1" applyBorder="1" applyAlignment="1">
      <alignment horizontal="center" vertical="center"/>
    </xf>
    <xf numFmtId="176" fontId="0" fillId="0" borderId="0" xfId="0" applyNumberFormat="1"/>
    <xf numFmtId="0" fontId="23" fillId="8" borderId="46" xfId="0" applyFont="1" applyFill="1" applyBorder="1" applyAlignment="1">
      <alignment horizontal="center" vertical="center" wrapText="1"/>
    </xf>
    <xf numFmtId="0" fontId="22" fillId="13" borderId="1" xfId="0" applyFont="1" applyFill="1" applyBorder="1" applyAlignment="1">
      <alignment horizontal="left" vertical="center"/>
    </xf>
    <xf numFmtId="14" fontId="39" fillId="13" borderId="1" xfId="0" applyNumberFormat="1" applyFont="1" applyFill="1" applyBorder="1" applyAlignment="1">
      <alignment horizontal="center" vertical="center"/>
    </xf>
    <xf numFmtId="0" fontId="20" fillId="13" borderId="1" xfId="0" applyFont="1" applyFill="1" applyBorder="1" applyAlignment="1">
      <alignment horizontal="center" vertical="center"/>
    </xf>
    <xf numFmtId="0" fontId="19" fillId="13" borderId="1" xfId="0" applyFont="1" applyFill="1" applyBorder="1" applyAlignment="1">
      <alignment horizontal="left" vertical="center"/>
    </xf>
    <xf numFmtId="0" fontId="19" fillId="13" borderId="1" xfId="0" applyFont="1" applyFill="1" applyBorder="1" applyAlignment="1">
      <alignment horizontal="center" vertical="center"/>
    </xf>
    <xf numFmtId="175" fontId="25" fillId="13" borderId="1" xfId="0" applyNumberFormat="1" applyFont="1" applyFill="1" applyBorder="1" applyAlignment="1">
      <alignment horizontal="center" vertical="center"/>
    </xf>
    <xf numFmtId="9" fontId="25" fillId="13" borderId="1" xfId="3" applyFont="1" applyFill="1" applyBorder="1" applyAlignment="1">
      <alignment horizontal="center" vertical="center"/>
    </xf>
    <xf numFmtId="44" fontId="19" fillId="13" borderId="1" xfId="0" applyNumberFormat="1" applyFont="1" applyFill="1" applyBorder="1" applyAlignment="1">
      <alignment horizontal="center" vertical="center"/>
    </xf>
    <xf numFmtId="44" fontId="20" fillId="13" borderId="1" xfId="0" applyNumberFormat="1" applyFont="1" applyFill="1" applyBorder="1" applyAlignment="1">
      <alignment horizontal="center" vertical="center"/>
    </xf>
    <xf numFmtId="0" fontId="22" fillId="52" borderId="1" xfId="0" applyFont="1" applyFill="1" applyBorder="1" applyAlignment="1">
      <alignment horizontal="center" vertical="center"/>
    </xf>
    <xf numFmtId="14" fontId="39" fillId="52" borderId="1" xfId="0" applyNumberFormat="1" applyFont="1" applyFill="1" applyBorder="1" applyAlignment="1">
      <alignment horizontal="center" vertical="center"/>
    </xf>
    <xf numFmtId="0" fontId="20" fillId="52" borderId="1" xfId="0" applyFont="1" applyFill="1" applyBorder="1" applyAlignment="1">
      <alignment horizontal="center" vertical="center"/>
    </xf>
    <xf numFmtId="0" fontId="19" fillId="52" borderId="1" xfId="0" applyFont="1" applyFill="1" applyBorder="1" applyAlignment="1">
      <alignment horizontal="left" vertical="center"/>
    </xf>
    <xf numFmtId="0" fontId="19" fillId="52" borderId="1" xfId="0" applyFont="1" applyFill="1" applyBorder="1" applyAlignment="1">
      <alignment horizontal="center" vertical="center"/>
    </xf>
    <xf numFmtId="164" fontId="19" fillId="52" borderId="1" xfId="0" applyNumberFormat="1" applyFont="1" applyFill="1" applyBorder="1" applyAlignment="1">
      <alignment horizontal="center" vertical="center"/>
    </xf>
    <xf numFmtId="44" fontId="19" fillId="52" borderId="1" xfId="0" applyNumberFormat="1" applyFont="1" applyFill="1" applyBorder="1" applyAlignment="1">
      <alignment horizontal="center" vertical="center"/>
    </xf>
    <xf numFmtId="44" fontId="20" fillId="52" borderId="1" xfId="0" applyNumberFormat="1" applyFont="1" applyFill="1" applyBorder="1" applyAlignment="1">
      <alignment horizontal="center" vertical="center"/>
    </xf>
    <xf numFmtId="10" fontId="21" fillId="52" borderId="1" xfId="3" applyNumberFormat="1" applyFont="1" applyFill="1" applyBorder="1" applyAlignment="1">
      <alignment horizontal="center" vertical="center"/>
    </xf>
    <xf numFmtId="0" fontId="25" fillId="52" borderId="1" xfId="0" applyFont="1" applyFill="1" applyBorder="1" applyAlignment="1">
      <alignment horizontal="center" vertical="center"/>
    </xf>
    <xf numFmtId="9" fontId="25" fillId="52" borderId="1" xfId="3" applyFont="1" applyFill="1" applyBorder="1" applyAlignment="1">
      <alignment horizontal="center" vertical="center"/>
    </xf>
    <xf numFmtId="0" fontId="45" fillId="16" borderId="1" xfId="0" applyFont="1" applyFill="1" applyBorder="1" applyAlignment="1">
      <alignment horizontal="center" vertical="center"/>
    </xf>
    <xf numFmtId="14" fontId="53" fillId="16" borderId="1" xfId="0" applyNumberFormat="1" applyFont="1" applyFill="1" applyBorder="1" applyAlignment="1">
      <alignment horizontal="center" vertical="center"/>
    </xf>
    <xf numFmtId="0" fontId="61" fillId="16" borderId="1" xfId="0" applyFont="1" applyFill="1" applyBorder="1" applyAlignment="1">
      <alignment horizontal="center" vertical="center"/>
    </xf>
    <xf numFmtId="0" fontId="62" fillId="16" borderId="1" xfId="0" applyFont="1" applyFill="1" applyBorder="1" applyAlignment="1">
      <alignment horizontal="left" vertical="center"/>
    </xf>
    <xf numFmtId="0" fontId="62" fillId="16" borderId="1" xfId="0" applyFont="1" applyFill="1" applyBorder="1" applyAlignment="1">
      <alignment horizontal="center" vertical="center"/>
    </xf>
    <xf numFmtId="175" fontId="63" fillId="16" borderId="1" xfId="1" applyNumberFormat="1" applyFont="1" applyFill="1" applyBorder="1" applyAlignment="1">
      <alignment horizontal="center" vertical="center"/>
    </xf>
    <xf numFmtId="10" fontId="63" fillId="16" borderId="1" xfId="3" applyNumberFormat="1" applyFont="1" applyFill="1" applyBorder="1" applyAlignment="1">
      <alignment horizontal="center" vertical="center"/>
    </xf>
    <xf numFmtId="164" fontId="62" fillId="16" borderId="1" xfId="0" applyNumberFormat="1" applyFont="1" applyFill="1" applyBorder="1" applyAlignment="1">
      <alignment horizontal="center" vertical="center"/>
    </xf>
    <xf numFmtId="44" fontId="62" fillId="16" borderId="1" xfId="0" applyNumberFormat="1" applyFont="1" applyFill="1" applyBorder="1" applyAlignment="1">
      <alignment horizontal="center" vertical="center"/>
    </xf>
    <xf numFmtId="44" fontId="61" fillId="16" borderId="1" xfId="0" applyNumberFormat="1" applyFont="1" applyFill="1" applyBorder="1" applyAlignment="1">
      <alignment horizontal="center" vertical="center"/>
    </xf>
    <xf numFmtId="10" fontId="64" fillId="16" borderId="1" xfId="3" applyNumberFormat="1" applyFont="1" applyFill="1" applyBorder="1" applyAlignment="1">
      <alignment horizontal="center" vertical="center"/>
    </xf>
    <xf numFmtId="0" fontId="22" fillId="27" borderId="1" xfId="0" applyFont="1" applyFill="1" applyBorder="1" applyAlignment="1">
      <alignment horizontal="left" vertical="center"/>
    </xf>
    <xf numFmtId="14" fontId="39" fillId="27" borderId="1" xfId="0" applyNumberFormat="1" applyFont="1" applyFill="1" applyBorder="1" applyAlignment="1">
      <alignment horizontal="center" vertical="center"/>
    </xf>
    <xf numFmtId="0" fontId="20" fillId="27" borderId="1" xfId="0" applyFont="1" applyFill="1" applyBorder="1" applyAlignment="1">
      <alignment horizontal="center" vertical="center"/>
    </xf>
    <xf numFmtId="0" fontId="19" fillId="27" borderId="1" xfId="0" applyFont="1" applyFill="1" applyBorder="1" applyAlignment="1">
      <alignment horizontal="left" vertical="center"/>
    </xf>
    <xf numFmtId="0" fontId="19" fillId="27" borderId="1" xfId="0" applyFont="1" applyFill="1" applyBorder="1" applyAlignment="1">
      <alignment horizontal="center" vertical="center"/>
    </xf>
    <xf numFmtId="43" fontId="25" fillId="27" borderId="1" xfId="1" applyFont="1" applyFill="1" applyBorder="1" applyAlignment="1">
      <alignment horizontal="center" vertical="center"/>
    </xf>
    <xf numFmtId="9" fontId="25" fillId="27" borderId="1" xfId="3" applyFont="1" applyFill="1" applyBorder="1" applyAlignment="1">
      <alignment horizontal="center" vertical="center"/>
    </xf>
    <xf numFmtId="175" fontId="19" fillId="27" borderId="1" xfId="1" applyNumberFormat="1" applyFont="1" applyFill="1" applyBorder="1" applyAlignment="1">
      <alignment horizontal="center" vertical="center"/>
    </xf>
    <xf numFmtId="177" fontId="19" fillId="27" borderId="1" xfId="2" applyNumberFormat="1" applyFont="1" applyFill="1" applyBorder="1" applyAlignment="1">
      <alignment horizontal="center" vertical="center"/>
    </xf>
    <xf numFmtId="44" fontId="20" fillId="27" borderId="1" xfId="0" applyNumberFormat="1" applyFont="1" applyFill="1" applyBorder="1" applyAlignment="1">
      <alignment horizontal="center" vertical="center"/>
    </xf>
    <xf numFmtId="0" fontId="14" fillId="39" borderId="1" xfId="0" applyFont="1" applyFill="1" applyBorder="1" applyAlignment="1">
      <alignment horizontal="left" vertical="center"/>
    </xf>
    <xf numFmtId="14" fontId="23" fillId="39" borderId="1" xfId="0" applyNumberFormat="1" applyFont="1" applyFill="1" applyBorder="1" applyAlignment="1">
      <alignment horizontal="center" vertical="center"/>
    </xf>
    <xf numFmtId="0" fontId="20" fillId="39" borderId="1" xfId="0" applyFont="1" applyFill="1" applyBorder="1" applyAlignment="1">
      <alignment horizontal="center" vertical="center"/>
    </xf>
    <xf numFmtId="0" fontId="19" fillId="39" borderId="1" xfId="0" applyFont="1" applyFill="1" applyBorder="1" applyAlignment="1">
      <alignment horizontal="left" vertical="center"/>
    </xf>
    <xf numFmtId="0" fontId="19" fillId="39" borderId="1" xfId="0" applyFont="1" applyFill="1" applyBorder="1" applyAlignment="1">
      <alignment horizontal="center" vertical="center"/>
    </xf>
    <xf numFmtId="175" fontId="25" fillId="39" borderId="1" xfId="0" applyNumberFormat="1" applyFont="1" applyFill="1" applyBorder="1" applyAlignment="1">
      <alignment horizontal="center" vertical="center"/>
    </xf>
    <xf numFmtId="9" fontId="25" fillId="39" borderId="1" xfId="3" applyFont="1" applyFill="1" applyBorder="1" applyAlignment="1">
      <alignment horizontal="center" vertical="center"/>
    </xf>
    <xf numFmtId="164" fontId="19" fillId="39" borderId="1" xfId="0" applyNumberFormat="1" applyFont="1" applyFill="1" applyBorder="1" applyAlignment="1">
      <alignment horizontal="center" vertical="center"/>
    </xf>
    <xf numFmtId="44" fontId="19" fillId="39" borderId="1" xfId="0" applyNumberFormat="1" applyFont="1" applyFill="1" applyBorder="1" applyAlignment="1">
      <alignment horizontal="center" vertical="center"/>
    </xf>
    <xf numFmtId="9" fontId="48" fillId="39" borderId="1" xfId="3" applyFont="1" applyFill="1" applyBorder="1" applyAlignment="1">
      <alignment horizontal="center" vertical="center"/>
    </xf>
    <xf numFmtId="9" fontId="20" fillId="27" borderId="6" xfId="3" applyFont="1" applyFill="1" applyBorder="1" applyAlignment="1">
      <alignment horizontal="center" vertical="center"/>
    </xf>
    <xf numFmtId="10" fontId="21" fillId="0" borderId="6" xfId="3" applyNumberFormat="1" applyFont="1" applyBorder="1" applyAlignment="1">
      <alignment horizontal="center" vertical="center"/>
    </xf>
    <xf numFmtId="10" fontId="21" fillId="13" borderId="6" xfId="3" applyNumberFormat="1" applyFont="1" applyFill="1" applyBorder="1" applyAlignment="1">
      <alignment horizontal="center" vertical="center"/>
    </xf>
    <xf numFmtId="178" fontId="19" fillId="13" borderId="1" xfId="0" applyNumberFormat="1" applyFont="1" applyFill="1" applyBorder="1" applyAlignment="1">
      <alignment horizontal="center" vertical="center"/>
    </xf>
    <xf numFmtId="2" fontId="25" fillId="0" borderId="1" xfId="0" applyNumberFormat="1" applyFont="1" applyBorder="1" applyAlignment="1">
      <alignment horizontal="center" vertical="center"/>
    </xf>
    <xf numFmtId="0" fontId="66" fillId="0" borderId="1" xfId="0" applyFont="1" applyBorder="1" applyAlignment="1">
      <alignment horizontal="center" vertical="center"/>
    </xf>
    <xf numFmtId="0" fontId="67" fillId="0" borderId="1" xfId="0" applyFont="1" applyBorder="1" applyAlignment="1">
      <alignment horizontal="center" vertical="center"/>
    </xf>
    <xf numFmtId="0" fontId="17" fillId="5" borderId="47" xfId="0" applyFont="1" applyFill="1" applyBorder="1" applyAlignment="1">
      <alignment horizontal="center" vertical="center"/>
    </xf>
    <xf numFmtId="0" fontId="0" fillId="31" borderId="3" xfId="0" applyFill="1" applyBorder="1"/>
    <xf numFmtId="164" fontId="0" fillId="0" borderId="6" xfId="0" applyNumberFormat="1" applyBorder="1"/>
    <xf numFmtId="164" fontId="0" fillId="41" borderId="6" xfId="0" applyNumberFormat="1" applyFill="1" applyBorder="1"/>
    <xf numFmtId="0" fontId="3" fillId="53" borderId="32" xfId="0" applyFont="1" applyFill="1" applyBorder="1"/>
    <xf numFmtId="0" fontId="3" fillId="53" borderId="73" xfId="0" applyFont="1" applyFill="1" applyBorder="1"/>
    <xf numFmtId="0" fontId="0" fillId="31" borderId="12" xfId="0" applyFill="1" applyBorder="1"/>
    <xf numFmtId="0" fontId="0" fillId="0" borderId="80" xfId="0" applyBorder="1"/>
    <xf numFmtId="44" fontId="0" fillId="0" borderId="75" xfId="0" applyNumberFormat="1" applyBorder="1"/>
    <xf numFmtId="164" fontId="0" fillId="0" borderId="80" xfId="0" applyNumberFormat="1" applyBorder="1"/>
    <xf numFmtId="44" fontId="3" fillId="0" borderId="0" xfId="0" applyNumberFormat="1" applyFont="1"/>
    <xf numFmtId="2" fontId="46" fillId="54" borderId="8" xfId="0" applyNumberFormat="1" applyFont="1" applyFill="1" applyBorder="1" applyAlignment="1" applyProtection="1">
      <alignment horizontal="center" vertical="center" wrapText="1"/>
      <protection hidden="1"/>
    </xf>
    <xf numFmtId="2" fontId="13" fillId="36" borderId="46" xfId="0" applyNumberFormat="1" applyFont="1" applyFill="1" applyBorder="1" applyAlignment="1" applyProtection="1">
      <alignment horizontal="center" vertical="center" wrapText="1"/>
      <protection hidden="1"/>
    </xf>
    <xf numFmtId="0" fontId="2" fillId="54" borderId="1" xfId="0" applyFont="1" applyFill="1" applyBorder="1" applyAlignment="1">
      <alignment horizontal="center" vertical="center"/>
    </xf>
    <xf numFmtId="44" fontId="14" fillId="7" borderId="1" xfId="2" applyFont="1" applyFill="1" applyBorder="1" applyAlignment="1">
      <alignment horizontal="center" vertical="top"/>
    </xf>
    <xf numFmtId="44" fontId="14" fillId="0" borderId="1" xfId="0" applyNumberFormat="1" applyFont="1" applyBorder="1" applyAlignment="1">
      <alignment vertical="top"/>
    </xf>
    <xf numFmtId="2" fontId="27" fillId="18" borderId="1" xfId="0" applyNumberFormat="1" applyFont="1" applyFill="1" applyBorder="1" applyAlignment="1" applyProtection="1">
      <alignment horizontal="center" wrapText="1"/>
      <protection hidden="1"/>
    </xf>
    <xf numFmtId="43" fontId="14" fillId="7" borderId="1" xfId="1" applyFont="1" applyFill="1" applyBorder="1" applyAlignment="1">
      <alignment horizontal="center" vertical="top"/>
    </xf>
    <xf numFmtId="44" fontId="19" fillId="7" borderId="63" xfId="2" applyFont="1" applyFill="1" applyBorder="1" applyAlignment="1">
      <alignment horizontal="center"/>
    </xf>
    <xf numFmtId="0" fontId="21" fillId="0" borderId="6" xfId="0" applyFont="1" applyBorder="1" applyAlignment="1">
      <alignment horizontal="center" vertical="center"/>
    </xf>
    <xf numFmtId="2" fontId="46" fillId="55" borderId="9" xfId="0" applyNumberFormat="1" applyFont="1" applyFill="1" applyBorder="1" applyAlignment="1" applyProtection="1">
      <alignment horizontal="center" vertical="center" wrapText="1"/>
      <protection hidden="1"/>
    </xf>
    <xf numFmtId="0" fontId="22" fillId="56" borderId="1" xfId="0" applyFont="1" applyFill="1" applyBorder="1" applyAlignment="1">
      <alignment horizontal="left" vertical="center"/>
    </xf>
    <xf numFmtId="14" fontId="39" fillId="56" borderId="1" xfId="0" applyNumberFormat="1" applyFont="1" applyFill="1" applyBorder="1" applyAlignment="1">
      <alignment horizontal="center" vertical="center"/>
    </xf>
    <xf numFmtId="0" fontId="68" fillId="56" borderId="1" xfId="0" applyFont="1" applyFill="1" applyBorder="1" applyAlignment="1">
      <alignment horizontal="center" vertical="center"/>
    </xf>
    <xf numFmtId="0" fontId="69" fillId="56" borderId="1" xfId="0" applyFont="1" applyFill="1" applyBorder="1" applyAlignment="1">
      <alignment horizontal="left" vertical="center"/>
    </xf>
    <xf numFmtId="0" fontId="69" fillId="56" borderId="1" xfId="0" applyFont="1" applyFill="1" applyBorder="1" applyAlignment="1">
      <alignment horizontal="center" vertical="center"/>
    </xf>
    <xf numFmtId="0" fontId="70" fillId="56" borderId="1" xfId="0" applyFont="1" applyFill="1" applyBorder="1" applyAlignment="1">
      <alignment horizontal="center" vertical="center"/>
    </xf>
    <xf numFmtId="8" fontId="69" fillId="56" borderId="1" xfId="0" applyNumberFormat="1" applyFont="1" applyFill="1" applyBorder="1" applyAlignment="1">
      <alignment horizontal="center" vertical="center"/>
    </xf>
    <xf numFmtId="0" fontId="71" fillId="56" borderId="1" xfId="0" applyFont="1" applyFill="1" applyBorder="1" applyAlignment="1">
      <alignment horizontal="center" vertical="center"/>
    </xf>
    <xf numFmtId="0" fontId="22" fillId="57" borderId="1" xfId="0" applyFont="1" applyFill="1" applyBorder="1" applyAlignment="1">
      <alignment horizontal="left" vertical="center"/>
    </xf>
    <xf numFmtId="14" fontId="39" fillId="57" borderId="1" xfId="0" applyNumberFormat="1" applyFont="1" applyFill="1" applyBorder="1" applyAlignment="1">
      <alignment horizontal="center" vertical="center"/>
    </xf>
    <xf numFmtId="0" fontId="68" fillId="57" borderId="1" xfId="0" applyFont="1" applyFill="1" applyBorder="1" applyAlignment="1">
      <alignment horizontal="center" vertical="center"/>
    </xf>
    <xf numFmtId="0" fontId="69" fillId="57" borderId="1" xfId="0" applyFont="1" applyFill="1" applyBorder="1" applyAlignment="1">
      <alignment horizontal="left" vertical="center"/>
    </xf>
    <xf numFmtId="0" fontId="69" fillId="57" borderId="1" xfId="0" applyFont="1" applyFill="1" applyBorder="1" applyAlignment="1">
      <alignment horizontal="center" vertical="center"/>
    </xf>
    <xf numFmtId="0" fontId="70" fillId="57" borderId="1" xfId="0" applyFont="1" applyFill="1" applyBorder="1" applyAlignment="1">
      <alignment horizontal="center" vertical="center"/>
    </xf>
    <xf numFmtId="8" fontId="69" fillId="57" borderId="1" xfId="0" applyNumberFormat="1" applyFont="1" applyFill="1" applyBorder="1" applyAlignment="1">
      <alignment horizontal="center" vertical="center"/>
    </xf>
    <xf numFmtId="0" fontId="71" fillId="57" borderId="1" xfId="0" applyFont="1" applyFill="1" applyBorder="1" applyAlignment="1">
      <alignment horizontal="center" vertical="center"/>
    </xf>
    <xf numFmtId="0" fontId="22" fillId="58" borderId="1" xfId="0" applyFont="1" applyFill="1" applyBorder="1" applyAlignment="1">
      <alignment horizontal="left" vertical="center"/>
    </xf>
    <xf numFmtId="14" fontId="39" fillId="58" borderId="1" xfId="0" applyNumberFormat="1" applyFont="1" applyFill="1" applyBorder="1" applyAlignment="1">
      <alignment horizontal="center" vertical="center"/>
    </xf>
    <xf numFmtId="0" fontId="68" fillId="58" borderId="1" xfId="0" applyFont="1" applyFill="1" applyBorder="1" applyAlignment="1">
      <alignment horizontal="center" vertical="center"/>
    </xf>
    <xf numFmtId="0" fontId="69" fillId="58" borderId="1" xfId="0" applyFont="1" applyFill="1" applyBorder="1" applyAlignment="1">
      <alignment horizontal="left" vertical="center"/>
    </xf>
    <xf numFmtId="0" fontId="69" fillId="58" borderId="1" xfId="0" applyFont="1" applyFill="1" applyBorder="1" applyAlignment="1">
      <alignment horizontal="center" vertical="center"/>
    </xf>
    <xf numFmtId="0" fontId="70" fillId="58" borderId="1" xfId="0" applyFont="1" applyFill="1" applyBorder="1" applyAlignment="1">
      <alignment horizontal="center" vertical="center"/>
    </xf>
    <xf numFmtId="8" fontId="69" fillId="58" borderId="1" xfId="0" applyNumberFormat="1" applyFont="1" applyFill="1" applyBorder="1" applyAlignment="1">
      <alignment horizontal="center" vertical="center"/>
    </xf>
    <xf numFmtId="0" fontId="71" fillId="58" borderId="1" xfId="0" applyFont="1" applyFill="1" applyBorder="1" applyAlignment="1">
      <alignment horizontal="center" vertical="center"/>
    </xf>
    <xf numFmtId="0" fontId="22" fillId="59" borderId="1" xfId="0" applyFont="1" applyFill="1" applyBorder="1" applyAlignment="1">
      <alignment horizontal="left" vertical="center"/>
    </xf>
    <xf numFmtId="14" fontId="39" fillId="59" borderId="1" xfId="0" applyNumberFormat="1" applyFont="1" applyFill="1" applyBorder="1" applyAlignment="1">
      <alignment horizontal="center" vertical="center"/>
    </xf>
    <xf numFmtId="0" fontId="68" fillId="59" borderId="1" xfId="0" applyFont="1" applyFill="1" applyBorder="1" applyAlignment="1">
      <alignment horizontal="center" vertical="center"/>
    </xf>
    <xf numFmtId="0" fontId="69" fillId="59" borderId="1" xfId="0" applyFont="1" applyFill="1" applyBorder="1" applyAlignment="1">
      <alignment horizontal="left" vertical="center"/>
    </xf>
    <xf numFmtId="0" fontId="69" fillId="59" borderId="1" xfId="0" applyFont="1" applyFill="1" applyBorder="1" applyAlignment="1">
      <alignment horizontal="center" vertical="center"/>
    </xf>
    <xf numFmtId="0" fontId="70" fillId="59" borderId="1" xfId="0" applyFont="1" applyFill="1" applyBorder="1" applyAlignment="1">
      <alignment horizontal="center" vertical="center"/>
    </xf>
    <xf numFmtId="8" fontId="69" fillId="59" borderId="1" xfId="0" applyNumberFormat="1" applyFont="1" applyFill="1" applyBorder="1" applyAlignment="1">
      <alignment horizontal="center" vertical="center"/>
    </xf>
    <xf numFmtId="0" fontId="71" fillId="59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27" fillId="5" borderId="35" xfId="0" applyFont="1" applyFill="1" applyBorder="1" applyAlignment="1" applyProtection="1">
      <alignment horizontal="center" vertical="center"/>
      <protection hidden="1"/>
    </xf>
    <xf numFmtId="0" fontId="27" fillId="5" borderId="36" xfId="0" applyFont="1" applyFill="1" applyBorder="1" applyAlignment="1" applyProtection="1">
      <alignment horizontal="center" vertical="center"/>
      <protection hidden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6" fillId="0" borderId="26" xfId="0" applyFont="1" applyBorder="1" applyAlignment="1">
      <alignment horizontal="left" vertical="top" wrapText="1"/>
    </xf>
    <xf numFmtId="0" fontId="6" fillId="0" borderId="27" xfId="0" applyFont="1" applyBorder="1" applyAlignment="1">
      <alignment horizontal="left" vertical="top" wrapText="1"/>
    </xf>
    <xf numFmtId="0" fontId="6" fillId="0" borderId="28" xfId="0" applyFont="1" applyBorder="1" applyAlignment="1">
      <alignment horizontal="left" vertical="top" wrapText="1"/>
    </xf>
    <xf numFmtId="0" fontId="6" fillId="0" borderId="29" xfId="0" applyFont="1" applyBorder="1" applyAlignment="1">
      <alignment horizontal="left" vertical="top" wrapText="1"/>
    </xf>
    <xf numFmtId="0" fontId="4" fillId="0" borderId="24" xfId="0" applyFont="1" applyBorder="1" applyAlignment="1">
      <alignment horizontal="left" vertical="center" wrapText="1"/>
    </xf>
    <xf numFmtId="0" fontId="4" fillId="0" borderId="25" xfId="0" applyFont="1" applyBorder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4" fillId="0" borderId="28" xfId="0" applyFont="1" applyBorder="1" applyAlignment="1">
      <alignment horizontal="left" vertical="center" wrapText="1"/>
    </xf>
    <xf numFmtId="0" fontId="4" fillId="0" borderId="29" xfId="0" applyFont="1" applyBorder="1" applyAlignment="1">
      <alignment horizontal="left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20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 wrapText="1"/>
      <protection hidden="1"/>
    </xf>
    <xf numFmtId="0" fontId="7" fillId="0" borderId="3" xfId="0" applyFont="1" applyBorder="1" applyAlignment="1" applyProtection="1">
      <alignment horizontal="center" vertical="center" wrapText="1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3" xfId="0" applyFont="1" applyBorder="1" applyAlignment="1" applyProtection="1">
      <alignment horizontal="center" vertical="center"/>
      <protection hidden="1"/>
    </xf>
    <xf numFmtId="0" fontId="6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1" fillId="0" borderId="6" xfId="0" applyFont="1" applyBorder="1" applyAlignment="1">
      <alignment horizontal="left" vertical="top"/>
    </xf>
    <xf numFmtId="0" fontId="18" fillId="0" borderId="15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35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/>
    </xf>
    <xf numFmtId="0" fontId="17" fillId="0" borderId="64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53" fillId="16" borderId="14" xfId="0" applyFont="1" applyFill="1" applyBorder="1" applyAlignment="1">
      <alignment horizontal="center"/>
    </xf>
    <xf numFmtId="0" fontId="53" fillId="16" borderId="15" xfId="0" applyFont="1" applyFill="1" applyBorder="1" applyAlignment="1">
      <alignment horizontal="center"/>
    </xf>
    <xf numFmtId="0" fontId="53" fillId="16" borderId="16" xfId="0" applyFont="1" applyFill="1" applyBorder="1" applyAlignment="1">
      <alignment horizontal="center"/>
    </xf>
    <xf numFmtId="0" fontId="10" fillId="21" borderId="54" xfId="0" applyFont="1" applyFill="1" applyBorder="1" applyAlignment="1">
      <alignment horizontal="center"/>
    </xf>
    <xf numFmtId="0" fontId="10" fillId="21" borderId="0" xfId="0" applyFont="1" applyFill="1" applyAlignment="1">
      <alignment horizontal="center"/>
    </xf>
    <xf numFmtId="0" fontId="30" fillId="23" borderId="18" xfId="0" applyFont="1" applyFill="1" applyBorder="1" applyAlignment="1">
      <alignment horizontal="center"/>
    </xf>
    <xf numFmtId="0" fontId="30" fillId="23" borderId="36" xfId="0" applyFont="1" applyFill="1" applyBorder="1" applyAlignment="1">
      <alignment horizontal="center"/>
    </xf>
    <xf numFmtId="0" fontId="41" fillId="32" borderId="24" xfId="0" applyFont="1" applyFill="1" applyBorder="1" applyAlignment="1">
      <alignment horizontal="center"/>
    </xf>
    <xf numFmtId="0" fontId="41" fillId="32" borderId="38" xfId="0" applyFont="1" applyFill="1" applyBorder="1" applyAlignment="1">
      <alignment horizontal="center"/>
    </xf>
    <xf numFmtId="49" fontId="0" fillId="32" borderId="21" xfId="0" applyNumberFormat="1" applyFill="1" applyBorder="1" applyAlignment="1">
      <alignment horizontal="left"/>
    </xf>
    <xf numFmtId="49" fontId="0" fillId="32" borderId="0" xfId="0" applyNumberFormat="1" applyFill="1" applyAlignment="1">
      <alignment horizontal="left"/>
    </xf>
    <xf numFmtId="0" fontId="0" fillId="32" borderId="55" xfId="0" applyFill="1" applyBorder="1" applyAlignment="1">
      <alignment horizontal="left" wrapText="1"/>
    </xf>
    <xf numFmtId="0" fontId="0" fillId="32" borderId="56" xfId="0" applyFill="1" applyBorder="1" applyAlignment="1">
      <alignment horizontal="left" wrapText="1"/>
    </xf>
    <xf numFmtId="0" fontId="41" fillId="32" borderId="26" xfId="0" applyFont="1" applyFill="1" applyBorder="1" applyAlignment="1">
      <alignment horizontal="center"/>
    </xf>
    <xf numFmtId="0" fontId="30" fillId="23" borderId="0" xfId="0" applyFont="1" applyFill="1" applyAlignment="1">
      <alignment horizontal="left"/>
    </xf>
    <xf numFmtId="0" fontId="30" fillId="23" borderId="18" xfId="0" applyFont="1" applyFill="1" applyBorder="1" applyAlignment="1">
      <alignment horizontal="left"/>
    </xf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31" fillId="23" borderId="35" xfId="0" applyFont="1" applyFill="1" applyBorder="1" applyAlignment="1">
      <alignment vertical="center"/>
    </xf>
    <xf numFmtId="0" fontId="31" fillId="23" borderId="36" xfId="0" applyFont="1" applyFill="1" applyBorder="1" applyAlignment="1">
      <alignment vertical="center"/>
    </xf>
    <xf numFmtId="0" fontId="31" fillId="23" borderId="36" xfId="0" applyFont="1" applyFill="1" applyBorder="1" applyAlignment="1">
      <alignment horizontal="left"/>
    </xf>
    <xf numFmtId="0" fontId="32" fillId="23" borderId="21" xfId="0" applyFont="1" applyFill="1" applyBorder="1" applyAlignment="1">
      <alignment horizontal="left"/>
    </xf>
    <xf numFmtId="0" fontId="32" fillId="23" borderId="0" xfId="0" applyFont="1" applyFill="1" applyAlignment="1">
      <alignment horizontal="left"/>
    </xf>
    <xf numFmtId="0" fontId="31" fillId="23" borderId="15" xfId="0" applyFont="1" applyFill="1" applyBorder="1" applyAlignment="1">
      <alignment horizontal="left"/>
    </xf>
    <xf numFmtId="0" fontId="31" fillId="23" borderId="16" xfId="0" applyFont="1" applyFill="1" applyBorder="1" applyAlignment="1">
      <alignment horizontal="left"/>
    </xf>
    <xf numFmtId="0" fontId="41" fillId="32" borderId="17" xfId="0" applyFont="1" applyFill="1" applyBorder="1" applyAlignment="1">
      <alignment horizontal="left"/>
    </xf>
    <xf numFmtId="0" fontId="41" fillId="32" borderId="18" xfId="0" applyFont="1" applyFill="1" applyBorder="1" applyAlignment="1">
      <alignment horizontal="left"/>
    </xf>
    <xf numFmtId="0" fontId="31" fillId="32" borderId="52" xfId="0" applyFont="1" applyFill="1" applyBorder="1" applyAlignment="1">
      <alignment horizontal="center" vertical="center"/>
    </xf>
    <xf numFmtId="0" fontId="31" fillId="32" borderId="40" xfId="0" applyFont="1" applyFill="1" applyBorder="1" applyAlignment="1">
      <alignment horizontal="center" vertical="center"/>
    </xf>
    <xf numFmtId="0" fontId="41" fillId="32" borderId="35" xfId="0" applyFont="1" applyFill="1" applyBorder="1" applyAlignment="1">
      <alignment horizontal="center" vertical="center"/>
    </xf>
    <xf numFmtId="0" fontId="41" fillId="32" borderId="36" xfId="0" applyFont="1" applyFill="1" applyBorder="1" applyAlignment="1">
      <alignment horizontal="center" vertical="center"/>
    </xf>
    <xf numFmtId="0" fontId="41" fillId="32" borderId="15" xfId="0" applyFont="1" applyFill="1" applyBorder="1" applyAlignment="1">
      <alignment horizontal="left" vertical="top" wrapText="1"/>
    </xf>
    <xf numFmtId="0" fontId="41" fillId="32" borderId="0" xfId="0" applyFont="1" applyFill="1" applyAlignment="1">
      <alignment horizontal="left" vertical="top" wrapText="1"/>
    </xf>
    <xf numFmtId="0" fontId="32" fillId="23" borderId="22" xfId="0" applyFont="1" applyFill="1" applyBorder="1" applyAlignment="1">
      <alignment horizontal="left"/>
    </xf>
    <xf numFmtId="0" fontId="0" fillId="4" borderId="2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22" xfId="0" applyFill="1" applyBorder="1" applyAlignment="1">
      <alignment horizontal="center"/>
    </xf>
    <xf numFmtId="0" fontId="30" fillId="23" borderId="19" xfId="0" applyFont="1" applyFill="1" applyBorder="1" applyAlignment="1">
      <alignment horizontal="left"/>
    </xf>
    <xf numFmtId="0" fontId="31" fillId="23" borderId="37" xfId="0" applyFont="1" applyFill="1" applyBorder="1" applyAlignment="1">
      <alignment horizontal="left"/>
    </xf>
    <xf numFmtId="0" fontId="41" fillId="32" borderId="14" xfId="0" applyFont="1" applyFill="1" applyBorder="1" applyAlignment="1">
      <alignment horizontal="left" vertical="top" wrapText="1"/>
    </xf>
    <xf numFmtId="0" fontId="41" fillId="32" borderId="21" xfId="0" applyFont="1" applyFill="1" applyBorder="1" applyAlignment="1">
      <alignment horizontal="left" vertical="top" wrapText="1"/>
    </xf>
    <xf numFmtId="0" fontId="30" fillId="23" borderId="37" xfId="0" applyFont="1" applyFill="1" applyBorder="1" applyAlignment="1">
      <alignment horizontal="center"/>
    </xf>
    <xf numFmtId="0" fontId="31" fillId="23" borderId="35" xfId="0" applyFont="1" applyFill="1" applyBorder="1" applyAlignment="1">
      <alignment horizontal="left" vertical="center"/>
    </xf>
    <xf numFmtId="0" fontId="31" fillId="23" borderId="36" xfId="0" applyFont="1" applyFill="1" applyBorder="1" applyAlignment="1">
      <alignment horizontal="left" vertical="center"/>
    </xf>
    <xf numFmtId="0" fontId="14" fillId="21" borderId="35" xfId="0" applyFont="1" applyFill="1" applyBorder="1" applyAlignment="1">
      <alignment horizontal="center" vertical="center"/>
    </xf>
    <xf numFmtId="0" fontId="14" fillId="21" borderId="36" xfId="0" applyFont="1" applyFill="1" applyBorder="1" applyAlignment="1">
      <alignment horizontal="center" vertical="center"/>
    </xf>
    <xf numFmtId="0" fontId="14" fillId="21" borderId="3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23" fillId="28" borderId="14" xfId="0" applyFont="1" applyFill="1" applyBorder="1" applyAlignment="1">
      <alignment horizontal="center" vertical="center"/>
    </xf>
    <xf numFmtId="0" fontId="23" fillId="28" borderId="15" xfId="0" applyFont="1" applyFill="1" applyBorder="1" applyAlignment="1">
      <alignment horizontal="center" vertical="center"/>
    </xf>
    <xf numFmtId="0" fontId="23" fillId="28" borderId="16" xfId="0" applyFont="1" applyFill="1" applyBorder="1" applyAlignment="1">
      <alignment horizontal="center" vertical="center"/>
    </xf>
    <xf numFmtId="0" fontId="3" fillId="6" borderId="24" xfId="0" applyFont="1" applyFill="1" applyBorder="1" applyAlignment="1">
      <alignment horizontal="center" vertical="center"/>
    </xf>
    <xf numFmtId="0" fontId="3" fillId="6" borderId="26" xfId="0" applyFont="1" applyFill="1" applyBorder="1" applyAlignment="1">
      <alignment horizontal="center" vertical="center"/>
    </xf>
    <xf numFmtId="0" fontId="3" fillId="6" borderId="38" xfId="0" applyFont="1" applyFill="1" applyBorder="1" applyAlignment="1">
      <alignment horizontal="center" vertical="center"/>
    </xf>
    <xf numFmtId="0" fontId="17" fillId="27" borderId="14" xfId="0" applyFont="1" applyFill="1" applyBorder="1" applyAlignment="1">
      <alignment horizontal="center" vertical="center"/>
    </xf>
    <xf numFmtId="0" fontId="17" fillId="27" borderId="68" xfId="0" applyFont="1" applyFill="1" applyBorder="1" applyAlignment="1">
      <alignment horizontal="center" vertical="center"/>
    </xf>
    <xf numFmtId="0" fontId="17" fillId="27" borderId="61" xfId="0" applyFont="1" applyFill="1" applyBorder="1" applyAlignment="1">
      <alignment horizontal="center" vertical="center"/>
    </xf>
    <xf numFmtId="0" fontId="17" fillId="27" borderId="62" xfId="0" applyFont="1" applyFill="1" applyBorder="1" applyAlignment="1">
      <alignment horizontal="center" vertical="center"/>
    </xf>
    <xf numFmtId="0" fontId="23" fillId="27" borderId="52" xfId="0" applyFont="1" applyFill="1" applyBorder="1" applyAlignment="1">
      <alignment horizontal="center" vertical="center"/>
    </xf>
    <xf numFmtId="0" fontId="23" fillId="27" borderId="39" xfId="0" applyFont="1" applyFill="1" applyBorder="1" applyAlignment="1">
      <alignment horizontal="center" vertical="center"/>
    </xf>
    <xf numFmtId="0" fontId="23" fillId="27" borderId="40" xfId="0" applyFont="1" applyFill="1" applyBorder="1" applyAlignment="1">
      <alignment horizontal="center" vertical="center"/>
    </xf>
    <xf numFmtId="0" fontId="17" fillId="27" borderId="16" xfId="0" applyFont="1" applyFill="1" applyBorder="1" applyAlignment="1">
      <alignment horizontal="center" vertical="center"/>
    </xf>
    <xf numFmtId="0" fontId="17" fillId="27" borderId="17" xfId="0" applyFont="1" applyFill="1" applyBorder="1" applyAlignment="1">
      <alignment horizontal="center" vertical="center"/>
    </xf>
    <xf numFmtId="0" fontId="17" fillId="27" borderId="19" xfId="0" applyFont="1" applyFill="1" applyBorder="1" applyAlignment="1">
      <alignment horizontal="center" vertical="center"/>
    </xf>
    <xf numFmtId="0" fontId="17" fillId="27" borderId="24" xfId="0" applyFont="1" applyFill="1" applyBorder="1" applyAlignment="1">
      <alignment horizontal="center" vertical="center"/>
    </xf>
    <xf numFmtId="0" fontId="17" fillId="27" borderId="42" xfId="0" applyFont="1" applyFill="1" applyBorder="1" applyAlignment="1">
      <alignment horizontal="center" vertical="center"/>
    </xf>
    <xf numFmtId="0" fontId="17" fillId="27" borderId="25" xfId="0" applyFont="1" applyFill="1" applyBorder="1" applyAlignment="1">
      <alignment horizontal="center" vertical="center"/>
    </xf>
    <xf numFmtId="0" fontId="17" fillId="27" borderId="3" xfId="0" applyFont="1" applyFill="1" applyBorder="1" applyAlignment="1">
      <alignment horizontal="center" vertical="center"/>
    </xf>
    <xf numFmtId="0" fontId="17" fillId="27" borderId="46" xfId="0" applyFont="1" applyFill="1" applyBorder="1" applyAlignment="1">
      <alignment horizontal="center" vertical="center"/>
    </xf>
    <xf numFmtId="0" fontId="17" fillId="27" borderId="4" xfId="0" applyFont="1" applyFill="1" applyBorder="1" applyAlignment="1">
      <alignment horizontal="center" vertical="center"/>
    </xf>
    <xf numFmtId="0" fontId="14" fillId="21" borderId="6" xfId="0" applyFont="1" applyFill="1" applyBorder="1" applyAlignment="1">
      <alignment horizontal="center"/>
    </xf>
    <xf numFmtId="0" fontId="14" fillId="21" borderId="59" xfId="0" applyFont="1" applyFill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14" fillId="7" borderId="14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7" borderId="17" xfId="0" applyFont="1" applyFill="1" applyBorder="1" applyAlignment="1">
      <alignment horizontal="center"/>
    </xf>
    <xf numFmtId="0" fontId="14" fillId="7" borderId="19" xfId="0" applyFont="1" applyFill="1" applyBorder="1" applyAlignment="1">
      <alignment horizontal="center"/>
    </xf>
    <xf numFmtId="0" fontId="14" fillId="7" borderId="15" xfId="0" applyFont="1" applyFill="1" applyBorder="1" applyAlignment="1">
      <alignment horizontal="center"/>
    </xf>
    <xf numFmtId="0" fontId="14" fillId="7" borderId="18" xfId="0" applyFont="1" applyFill="1" applyBorder="1" applyAlignment="1">
      <alignment horizontal="center"/>
    </xf>
    <xf numFmtId="0" fontId="45" fillId="31" borderId="14" xfId="0" applyFont="1" applyFill="1" applyBorder="1" applyAlignment="1">
      <alignment horizontal="center" vertical="center"/>
    </xf>
    <xf numFmtId="0" fontId="45" fillId="31" borderId="17" xfId="0" applyFont="1" applyFill="1" applyBorder="1" applyAlignment="1">
      <alignment horizontal="center" vertical="center"/>
    </xf>
    <xf numFmtId="0" fontId="14" fillId="21" borderId="57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/>
    </xf>
    <xf numFmtId="0" fontId="14" fillId="0" borderId="60" xfId="0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21" borderId="14" xfId="0" applyFont="1" applyFill="1" applyBorder="1" applyAlignment="1">
      <alignment horizontal="center"/>
    </xf>
    <xf numFmtId="0" fontId="14" fillId="21" borderId="15" xfId="0" applyFont="1" applyFill="1" applyBorder="1" applyAlignment="1">
      <alignment horizontal="center"/>
    </xf>
    <xf numFmtId="0" fontId="14" fillId="21" borderId="16" xfId="0" applyFont="1" applyFill="1" applyBorder="1" applyAlignment="1">
      <alignment horizontal="center"/>
    </xf>
    <xf numFmtId="0" fontId="14" fillId="0" borderId="17" xfId="0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4" fillId="0" borderId="19" xfId="0" applyFont="1" applyBorder="1" applyAlignment="1">
      <alignment horizontal="center"/>
    </xf>
    <xf numFmtId="0" fontId="14" fillId="21" borderId="52" xfId="0" applyFont="1" applyFill="1" applyBorder="1" applyAlignment="1">
      <alignment horizontal="center"/>
    </xf>
    <xf numFmtId="0" fontId="14" fillId="21" borderId="39" xfId="0" applyFont="1" applyFill="1" applyBorder="1" applyAlignment="1">
      <alignment horizontal="center"/>
    </xf>
    <xf numFmtId="0" fontId="14" fillId="21" borderId="40" xfId="0" applyFont="1" applyFill="1" applyBorder="1" applyAlignment="1">
      <alignment horizontal="center"/>
    </xf>
    <xf numFmtId="0" fontId="14" fillId="0" borderId="55" xfId="0" applyFont="1" applyBorder="1" applyAlignment="1">
      <alignment horizontal="center"/>
    </xf>
    <xf numFmtId="0" fontId="14" fillId="0" borderId="60" xfId="0" applyFont="1" applyBorder="1" applyAlignment="1">
      <alignment horizontal="center"/>
    </xf>
    <xf numFmtId="0" fontId="14" fillId="0" borderId="56" xfId="0" applyFont="1" applyBorder="1" applyAlignment="1">
      <alignment horizontal="center"/>
    </xf>
    <xf numFmtId="0" fontId="14" fillId="0" borderId="57" xfId="0" applyFont="1" applyBorder="1" applyAlignment="1">
      <alignment horizontal="center"/>
    </xf>
    <xf numFmtId="0" fontId="45" fillId="31" borderId="42" xfId="0" applyFont="1" applyFill="1" applyBorder="1" applyAlignment="1">
      <alignment horizontal="center" vertical="center"/>
    </xf>
    <xf numFmtId="0" fontId="45" fillId="31" borderId="44" xfId="0" applyFont="1" applyFill="1" applyBorder="1" applyAlignment="1">
      <alignment horizontal="center" vertical="center"/>
    </xf>
    <xf numFmtId="0" fontId="45" fillId="31" borderId="42" xfId="0" applyFont="1" applyFill="1" applyBorder="1" applyAlignment="1">
      <alignment horizontal="center"/>
    </xf>
    <xf numFmtId="0" fontId="45" fillId="31" borderId="44" xfId="0" applyFont="1" applyFill="1" applyBorder="1" applyAlignment="1">
      <alignment horizontal="center"/>
    </xf>
    <xf numFmtId="0" fontId="45" fillId="31" borderId="69" xfId="0" applyFont="1" applyFill="1" applyBorder="1" applyAlignment="1">
      <alignment horizontal="center" vertical="center"/>
    </xf>
    <xf numFmtId="0" fontId="45" fillId="31" borderId="68" xfId="0" applyFont="1" applyFill="1" applyBorder="1" applyAlignment="1">
      <alignment horizontal="center" vertical="center"/>
    </xf>
    <xf numFmtId="0" fontId="45" fillId="31" borderId="12" xfId="0" applyFont="1" applyFill="1" applyBorder="1" applyAlignment="1">
      <alignment horizontal="center" vertical="center"/>
    </xf>
    <xf numFmtId="0" fontId="45" fillId="31" borderId="13" xfId="0" applyFont="1" applyFill="1" applyBorder="1" applyAlignment="1">
      <alignment horizontal="center" vertical="center"/>
    </xf>
    <xf numFmtId="0" fontId="11" fillId="45" borderId="33" xfId="0" applyFont="1" applyFill="1" applyBorder="1" applyAlignment="1">
      <alignment horizontal="center" vertical="center" wrapText="1"/>
    </xf>
    <xf numFmtId="0" fontId="11" fillId="45" borderId="76" xfId="0" applyFont="1" applyFill="1" applyBorder="1" applyAlignment="1">
      <alignment horizontal="center" vertical="center" wrapText="1"/>
    </xf>
    <xf numFmtId="0" fontId="11" fillId="46" borderId="73" xfId="0" applyFont="1" applyFill="1" applyBorder="1" applyAlignment="1">
      <alignment horizontal="center" vertical="center" wrapText="1"/>
    </xf>
    <xf numFmtId="0" fontId="11" fillId="46" borderId="78" xfId="0" applyFont="1" applyFill="1" applyBorder="1" applyAlignment="1">
      <alignment horizontal="center" vertical="center" wrapText="1"/>
    </xf>
    <xf numFmtId="0" fontId="11" fillId="46" borderId="74" xfId="0" applyFont="1" applyFill="1" applyBorder="1" applyAlignment="1">
      <alignment horizontal="center" vertical="center" wrapText="1"/>
    </xf>
    <xf numFmtId="0" fontId="11" fillId="46" borderId="72" xfId="0" applyFont="1" applyFill="1" applyBorder="1" applyAlignment="1">
      <alignment horizontal="center" vertical="center" wrapText="1"/>
    </xf>
    <xf numFmtId="0" fontId="12" fillId="44" borderId="33" xfId="0" applyFont="1" applyFill="1" applyBorder="1" applyAlignment="1">
      <alignment horizontal="center" vertical="center" wrapText="1"/>
    </xf>
    <xf numFmtId="0" fontId="12" fillId="44" borderId="77" xfId="0" applyFont="1" applyFill="1" applyBorder="1" applyAlignment="1">
      <alignment horizontal="center" vertical="center" wrapText="1"/>
    </xf>
    <xf numFmtId="0" fontId="55" fillId="43" borderId="0" xfId="0" applyFont="1" applyFill="1" applyAlignment="1">
      <alignment horizontal="center" wrapText="1"/>
    </xf>
    <xf numFmtId="0" fontId="55" fillId="43" borderId="70" xfId="0" applyFont="1" applyFill="1" applyBorder="1" applyAlignment="1">
      <alignment horizontal="center" wrapText="1"/>
    </xf>
    <xf numFmtId="0" fontId="55" fillId="43" borderId="71" xfId="0" applyFont="1" applyFill="1" applyBorder="1" applyAlignment="1">
      <alignment horizontal="center" wrapText="1"/>
    </xf>
    <xf numFmtId="0" fontId="55" fillId="43" borderId="72" xfId="0" applyFont="1" applyFill="1" applyBorder="1" applyAlignment="1">
      <alignment horizontal="center" wrapText="1"/>
    </xf>
    <xf numFmtId="0" fontId="12" fillId="44" borderId="76" xfId="0" applyFont="1" applyFill="1" applyBorder="1" applyAlignment="1">
      <alignment horizontal="center" vertical="center" wrapText="1"/>
    </xf>
    <xf numFmtId="0" fontId="11" fillId="45" borderId="32" xfId="0" applyFont="1" applyFill="1" applyBorder="1" applyAlignment="1">
      <alignment horizontal="center" vertical="center" wrapText="1"/>
    </xf>
    <xf numFmtId="0" fontId="57" fillId="44" borderId="33" xfId="0" applyFont="1" applyFill="1" applyBorder="1" applyAlignment="1">
      <alignment horizontal="center" vertical="center" wrapText="1"/>
    </xf>
    <xf numFmtId="0" fontId="57" fillId="44" borderId="76" xfId="0" applyFont="1" applyFill="1" applyBorder="1" applyAlignment="1">
      <alignment horizontal="center" vertical="center" wrapText="1"/>
    </xf>
    <xf numFmtId="0" fontId="27" fillId="5" borderId="15" xfId="0" applyFont="1" applyFill="1" applyBorder="1" applyAlignment="1" applyProtection="1">
      <alignment horizontal="center" vertical="center"/>
      <protection hidden="1"/>
    </xf>
    <xf numFmtId="0" fontId="28" fillId="15" borderId="7" xfId="0" applyFont="1" applyFill="1" applyBorder="1" applyAlignment="1">
      <alignment horizontal="center" vertical="center"/>
    </xf>
    <xf numFmtId="0" fontId="28" fillId="15" borderId="8" xfId="0" applyFont="1" applyFill="1" applyBorder="1" applyAlignment="1">
      <alignment horizontal="center" vertical="center"/>
    </xf>
    <xf numFmtId="0" fontId="28" fillId="15" borderId="34" xfId="0" applyFont="1" applyFill="1" applyBorder="1" applyAlignment="1">
      <alignment horizontal="center" vertical="center"/>
    </xf>
    <xf numFmtId="0" fontId="28" fillId="31" borderId="35" xfId="0" applyFont="1" applyFill="1" applyBorder="1" applyAlignment="1">
      <alignment horizontal="center"/>
    </xf>
    <xf numFmtId="0" fontId="28" fillId="31" borderId="36" xfId="0" applyFont="1" applyFill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6" fillId="0" borderId="14" xfId="0" applyFont="1" applyBorder="1" applyAlignment="1">
      <alignment horizontal="left" vertical="top" wrapText="1"/>
    </xf>
    <xf numFmtId="0" fontId="6" fillId="0" borderId="15" xfId="0" applyFont="1" applyBorder="1" applyAlignment="1">
      <alignment horizontal="left" vertical="top" wrapText="1"/>
    </xf>
    <xf numFmtId="0" fontId="6" fillId="0" borderId="16" xfId="0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4" fillId="0" borderId="18" xfId="0" applyFont="1" applyBorder="1" applyAlignment="1">
      <alignment horizontal="left" vertical="center" wrapText="1"/>
    </xf>
    <xf numFmtId="0" fontId="4" fillId="0" borderId="19" xfId="0" applyFont="1" applyBorder="1" applyAlignment="1">
      <alignment horizontal="left" vertical="center" wrapText="1"/>
    </xf>
    <xf numFmtId="44" fontId="65" fillId="16" borderId="21" xfId="0" applyNumberFormat="1" applyFont="1" applyFill="1" applyBorder="1" applyAlignment="1">
      <alignment horizontal="center" vertical="center"/>
    </xf>
    <xf numFmtId="0" fontId="65" fillId="16" borderId="17" xfId="0" applyFont="1" applyFill="1" applyBorder="1" applyAlignment="1">
      <alignment horizontal="center" vertical="center"/>
    </xf>
    <xf numFmtId="44" fontId="65" fillId="16" borderId="79" xfId="0" applyNumberFormat="1" applyFont="1" applyFill="1" applyBorder="1" applyAlignment="1">
      <alignment horizontal="center" vertical="center"/>
    </xf>
    <xf numFmtId="0" fontId="65" fillId="16" borderId="58" xfId="0" applyFont="1" applyFill="1" applyBorder="1" applyAlignment="1">
      <alignment horizontal="center" vertical="center"/>
    </xf>
    <xf numFmtId="0" fontId="48" fillId="13" borderId="35" xfId="0" applyFont="1" applyFill="1" applyBorder="1" applyAlignment="1">
      <alignment horizontal="center" vertical="center"/>
    </xf>
    <xf numFmtId="0" fontId="48" fillId="13" borderId="37" xfId="0" applyFont="1" applyFill="1" applyBorder="1" applyAlignment="1">
      <alignment horizontal="center" vertical="center"/>
    </xf>
    <xf numFmtId="0" fontId="6" fillId="2" borderId="53" xfId="0" applyFont="1" applyFill="1" applyBorder="1" applyAlignment="1">
      <alignment horizontal="center" vertical="center" wrapText="1"/>
    </xf>
    <xf numFmtId="0" fontId="6" fillId="2" borderId="59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6" fillId="4" borderId="53" xfId="0" applyFont="1" applyFill="1" applyBorder="1" applyAlignment="1">
      <alignment horizontal="center" vertical="center"/>
    </xf>
    <xf numFmtId="0" fontId="6" fillId="4" borderId="59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227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9933"/>
        </patternFill>
      </fill>
    </dxf>
    <dxf>
      <font>
        <b/>
        <i val="0"/>
      </font>
      <fill>
        <patternFill>
          <bgColor rgb="FF00FFFF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9933"/>
        </patternFill>
      </fill>
    </dxf>
    <dxf>
      <font>
        <b/>
        <i val="0"/>
      </font>
      <fill>
        <patternFill>
          <bgColor rgb="FF00FFFF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9933"/>
        </patternFill>
      </fill>
    </dxf>
    <dxf>
      <font>
        <b/>
        <i val="0"/>
      </font>
      <fill>
        <patternFill>
          <bgColor rgb="FF00FFFF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9933"/>
        </patternFill>
      </fill>
    </dxf>
    <dxf>
      <font>
        <b/>
        <i val="0"/>
      </font>
      <fill>
        <patternFill>
          <bgColor rgb="FF00FFFF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9933"/>
        </patternFill>
      </fill>
    </dxf>
    <dxf>
      <font>
        <b/>
        <i val="0"/>
      </font>
      <fill>
        <patternFill>
          <bgColor rgb="FF00FFFF"/>
        </patternFill>
      </fill>
    </dxf>
    <dxf>
      <font>
        <b/>
        <i val="0"/>
      </font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9933"/>
        </patternFill>
      </fill>
    </dxf>
    <dxf>
      <font>
        <b/>
        <i val="0"/>
      </font>
      <fill>
        <patternFill>
          <bgColor rgb="FF00FFFF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9933"/>
        </patternFill>
      </fill>
    </dxf>
    <dxf>
      <font>
        <b/>
        <i val="0"/>
      </font>
      <fill>
        <patternFill>
          <bgColor rgb="FF00FFFF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9933"/>
        </patternFill>
      </fill>
    </dxf>
    <dxf>
      <font>
        <b/>
        <i val="0"/>
      </font>
      <fill>
        <patternFill>
          <bgColor rgb="FF00FFFF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9933"/>
        </patternFill>
      </fill>
    </dxf>
    <dxf>
      <font>
        <b/>
        <i val="0"/>
      </font>
      <fill>
        <patternFill>
          <bgColor rgb="FF00FFFF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9933"/>
        </patternFill>
      </fill>
    </dxf>
    <dxf>
      <font>
        <b/>
        <i val="0"/>
      </font>
      <fill>
        <patternFill>
          <bgColor rgb="FF00FFFF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9933"/>
        </patternFill>
      </fill>
    </dxf>
    <dxf>
      <font>
        <b/>
        <i val="0"/>
      </font>
      <fill>
        <patternFill>
          <bgColor rgb="FF00FFFF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6699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  <color auto="1"/>
      </font>
      <fill>
        <patternFill>
          <bgColor rgb="FF3399FF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  <color auto="1"/>
      </font>
      <fill>
        <patternFill>
          <bgColor rgb="FF3399FF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  <color auto="1"/>
      </font>
      <fill>
        <patternFill>
          <bgColor rgb="FF3399FF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</font>
      <fill>
        <patternFill>
          <bgColor rgb="FFFF6699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  <color auto="1"/>
      </font>
      <fill>
        <patternFill>
          <bgColor rgb="FF3399FF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  <color auto="1"/>
      </font>
      <fill>
        <patternFill>
          <bgColor rgb="FF3399FF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  <color auto="1"/>
      </font>
      <fill>
        <patternFill>
          <bgColor rgb="FF3399FF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</font>
      <fill>
        <patternFill>
          <bgColor rgb="FFFF6699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  <color auto="1"/>
      </font>
      <fill>
        <patternFill>
          <bgColor rgb="FF3399FF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  <color auto="1"/>
      </font>
      <fill>
        <patternFill>
          <bgColor rgb="FF3399FF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  <color auto="1"/>
      </font>
      <fill>
        <patternFill>
          <bgColor rgb="FF3399FF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66FF66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9933"/>
        </patternFill>
      </fill>
    </dxf>
    <dxf>
      <font>
        <b/>
        <i val="0"/>
      </font>
      <fill>
        <patternFill>
          <bgColor rgb="FF00FFFF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9933"/>
        </patternFill>
      </fill>
    </dxf>
    <dxf>
      <font>
        <b/>
        <i val="0"/>
      </font>
      <fill>
        <patternFill>
          <bgColor rgb="FF00FFFF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9933"/>
        </patternFill>
      </fill>
    </dxf>
    <dxf>
      <font>
        <b/>
        <i val="0"/>
      </font>
      <fill>
        <patternFill>
          <bgColor rgb="FF00FFFF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9933"/>
        </patternFill>
      </fill>
    </dxf>
    <dxf>
      <font>
        <b/>
        <i val="0"/>
      </font>
      <fill>
        <patternFill>
          <bgColor rgb="FF00FFFF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9933"/>
        </patternFill>
      </fill>
    </dxf>
    <dxf>
      <font>
        <b/>
        <i val="0"/>
      </font>
      <fill>
        <patternFill>
          <bgColor rgb="FF00FFFF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9933"/>
        </patternFill>
      </fill>
    </dxf>
    <dxf>
      <font>
        <b/>
        <i val="0"/>
      </font>
      <fill>
        <patternFill>
          <bgColor rgb="FF00FFFF"/>
        </patternFill>
      </fill>
    </dxf>
  </dxfs>
  <tableStyles count="0" defaultTableStyle="TableStyleMedium2" defaultPivotStyle="PivotStyleLight16"/>
  <colors>
    <mruColors>
      <color rgb="FF006699"/>
      <color rgb="FF6600FF"/>
      <color rgb="FFFF7C80"/>
      <color rgb="FFFFFF66"/>
      <color rgb="FFFF9999"/>
      <color rgb="FF99FF99"/>
      <color rgb="FFFF5050"/>
      <color rgb="FF33CC33"/>
      <color rgb="FF00FF00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trlProps/ctrlProp1.xml><?xml version="1.0" encoding="utf-8"?>
<formControlPr xmlns="http://schemas.microsoft.com/office/spreadsheetml/2009/9/main" objectType="Drop" dropStyle="combo" dx="26" fmlaLink="$H$1" fmlaRange="$G$2:$G$3" noThreeD="1" sel="2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MENU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hyperlink" Target="#'CADASTRO DE PRODUTO '!A1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svg"/><Relationship Id="rId2" Type="http://schemas.openxmlformats.org/officeDocument/2006/relationships/image" Target="../media/image11.png"/><Relationship Id="rId1" Type="http://schemas.openxmlformats.org/officeDocument/2006/relationships/hyperlink" Target="#'FUNCIONARIOS MENSAI'!A1"/><Relationship Id="rId6" Type="http://schemas.openxmlformats.org/officeDocument/2006/relationships/image" Target="../media/image2.svg"/><Relationship Id="rId5" Type="http://schemas.openxmlformats.org/officeDocument/2006/relationships/image" Target="../media/image6.png"/><Relationship Id="rId4" Type="http://schemas.openxmlformats.org/officeDocument/2006/relationships/hyperlink" Target="#MENU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8.png"/><Relationship Id="rId3" Type="http://schemas.openxmlformats.org/officeDocument/2006/relationships/image" Target="../media/image12.svg"/><Relationship Id="rId7" Type="http://schemas.openxmlformats.org/officeDocument/2006/relationships/hyperlink" Target="#'DIARISTA '!A1"/><Relationship Id="rId12" Type="http://schemas.openxmlformats.org/officeDocument/2006/relationships/image" Target="../media/image4.svg"/><Relationship Id="rId2" Type="http://schemas.openxmlformats.org/officeDocument/2006/relationships/image" Target="../media/image11.png"/><Relationship Id="rId1" Type="http://schemas.openxmlformats.org/officeDocument/2006/relationships/hyperlink" Target="#'FUNCIONARIOS MENSAI'!A1"/><Relationship Id="rId6" Type="http://schemas.openxmlformats.org/officeDocument/2006/relationships/image" Target="../media/image2.svg"/><Relationship Id="rId11" Type="http://schemas.openxmlformats.org/officeDocument/2006/relationships/image" Target="../media/image3.png"/><Relationship Id="rId5" Type="http://schemas.openxmlformats.org/officeDocument/2006/relationships/image" Target="../media/image6.png"/><Relationship Id="rId10" Type="http://schemas.openxmlformats.org/officeDocument/2006/relationships/hyperlink" Target="#'CADASTRO DE PRODUTO '!A1"/><Relationship Id="rId4" Type="http://schemas.openxmlformats.org/officeDocument/2006/relationships/hyperlink" Target="#MENU"/><Relationship Id="rId9" Type="http://schemas.openxmlformats.org/officeDocument/2006/relationships/image" Target="../media/image29.sv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6.png"/><Relationship Id="rId1" Type="http://schemas.openxmlformats.org/officeDocument/2006/relationships/hyperlink" Target="#MENU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MENU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hyperlink" Target="#'ENTRADA E SAIDA MES'!A1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8.svg"/><Relationship Id="rId2" Type="http://schemas.openxmlformats.org/officeDocument/2006/relationships/image" Target="../media/image37.png"/><Relationship Id="rId1" Type="http://schemas.openxmlformats.org/officeDocument/2006/relationships/hyperlink" Target="#SAIDA!A1"/><Relationship Id="rId6" Type="http://schemas.openxmlformats.org/officeDocument/2006/relationships/image" Target="../media/image2.svg"/><Relationship Id="rId5" Type="http://schemas.openxmlformats.org/officeDocument/2006/relationships/image" Target="../media/image6.png"/><Relationship Id="rId4" Type="http://schemas.openxmlformats.org/officeDocument/2006/relationships/hyperlink" Target="#MENU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MENU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hyperlink" Target="#'CADASTRO DE PRODUTO 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5.png"/><Relationship Id="rId1" Type="http://schemas.openxmlformats.org/officeDocument/2006/relationships/hyperlink" Target="#MENU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2.svg"/><Relationship Id="rId7" Type="http://schemas.openxmlformats.org/officeDocument/2006/relationships/hyperlink" Target="#'ANLIZE DE LUCRO'!A1"/><Relationship Id="rId12" Type="http://schemas.openxmlformats.org/officeDocument/2006/relationships/image" Target="../media/image12.svg"/><Relationship Id="rId2" Type="http://schemas.openxmlformats.org/officeDocument/2006/relationships/image" Target="../media/image6.png"/><Relationship Id="rId1" Type="http://schemas.openxmlformats.org/officeDocument/2006/relationships/hyperlink" Target="#MENU"/><Relationship Id="rId6" Type="http://schemas.openxmlformats.org/officeDocument/2006/relationships/image" Target="../media/image8.svg"/><Relationship Id="rId11" Type="http://schemas.openxmlformats.org/officeDocument/2006/relationships/image" Target="../media/image11.png"/><Relationship Id="rId5" Type="http://schemas.openxmlformats.org/officeDocument/2006/relationships/image" Target="../media/image7.png"/><Relationship Id="rId10" Type="http://schemas.openxmlformats.org/officeDocument/2006/relationships/hyperlink" Target="#'FUNCIONARIOS MENSAI'!A1"/><Relationship Id="rId4" Type="http://schemas.openxmlformats.org/officeDocument/2006/relationships/hyperlink" Target="#'LIVRO CAIXA DIARIO'!A1"/><Relationship Id="rId9" Type="http://schemas.openxmlformats.org/officeDocument/2006/relationships/image" Target="../media/image10.svg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image" Target="../media/image6.png"/><Relationship Id="rId18" Type="http://schemas.openxmlformats.org/officeDocument/2006/relationships/image" Target="../media/image23.svg"/><Relationship Id="rId26" Type="http://schemas.openxmlformats.org/officeDocument/2006/relationships/image" Target="../media/image3.png"/><Relationship Id="rId39" Type="http://schemas.openxmlformats.org/officeDocument/2006/relationships/image" Target="../media/image31.svg"/><Relationship Id="rId21" Type="http://schemas.openxmlformats.org/officeDocument/2006/relationships/image" Target="../media/image12.svg"/><Relationship Id="rId34" Type="http://schemas.openxmlformats.org/officeDocument/2006/relationships/hyperlink" Target="#'DIARISTA '!A1"/><Relationship Id="rId42" Type="http://schemas.openxmlformats.org/officeDocument/2006/relationships/image" Target="../media/image33.svg"/><Relationship Id="rId7" Type="http://schemas.openxmlformats.org/officeDocument/2006/relationships/hyperlink" Target="#'PLANILA DE LIVRO CAIXA MENSAL'!A1"/><Relationship Id="rId2" Type="http://schemas.openxmlformats.org/officeDocument/2006/relationships/image" Target="../media/image13.png"/><Relationship Id="rId16" Type="http://schemas.openxmlformats.org/officeDocument/2006/relationships/image" Target="../media/image21.svg"/><Relationship Id="rId29" Type="http://schemas.openxmlformats.org/officeDocument/2006/relationships/hyperlink" Target="#bebidas"/><Relationship Id="rId1" Type="http://schemas.openxmlformats.org/officeDocument/2006/relationships/hyperlink" Target="#'LIVRO CAIXA DIARIO'!A1"/><Relationship Id="rId6" Type="http://schemas.openxmlformats.org/officeDocument/2006/relationships/image" Target="../media/image15.svg"/><Relationship Id="rId11" Type="http://schemas.openxmlformats.org/officeDocument/2006/relationships/image" Target="../media/image19.svg"/><Relationship Id="rId24" Type="http://schemas.openxmlformats.org/officeDocument/2006/relationships/image" Target="../media/image25.svg"/><Relationship Id="rId32" Type="http://schemas.openxmlformats.org/officeDocument/2006/relationships/image" Target="../media/image26.png"/><Relationship Id="rId37" Type="http://schemas.openxmlformats.org/officeDocument/2006/relationships/hyperlink" Target="#'FOLHA DE PONTO SILVIO'!A1"/><Relationship Id="rId40" Type="http://schemas.openxmlformats.org/officeDocument/2006/relationships/hyperlink" Target="#'ENTRADA E SAIDA MES'!A1"/><Relationship Id="rId45" Type="http://schemas.openxmlformats.org/officeDocument/2006/relationships/image" Target="../media/image10.svg"/><Relationship Id="rId5" Type="http://schemas.openxmlformats.org/officeDocument/2006/relationships/image" Target="../media/image14.png"/><Relationship Id="rId15" Type="http://schemas.openxmlformats.org/officeDocument/2006/relationships/image" Target="../media/image20.png"/><Relationship Id="rId23" Type="http://schemas.openxmlformats.org/officeDocument/2006/relationships/image" Target="../media/image24.png"/><Relationship Id="rId28" Type="http://schemas.openxmlformats.org/officeDocument/2006/relationships/hyperlink" Target="#peixe"/><Relationship Id="rId36" Type="http://schemas.openxmlformats.org/officeDocument/2006/relationships/image" Target="../media/image29.svg"/><Relationship Id="rId10" Type="http://schemas.openxmlformats.org/officeDocument/2006/relationships/image" Target="../media/image18.png"/><Relationship Id="rId19" Type="http://schemas.openxmlformats.org/officeDocument/2006/relationships/hyperlink" Target="#'FUNCIONARIOS MENSAI'!A1"/><Relationship Id="rId31" Type="http://schemas.openxmlformats.org/officeDocument/2006/relationships/hyperlink" Target="#LISTA!A1"/><Relationship Id="rId44" Type="http://schemas.openxmlformats.org/officeDocument/2006/relationships/image" Target="../media/image9.png"/><Relationship Id="rId4" Type="http://schemas.openxmlformats.org/officeDocument/2006/relationships/hyperlink" Target="#ESTOQUE!A1"/><Relationship Id="rId9" Type="http://schemas.openxmlformats.org/officeDocument/2006/relationships/image" Target="../media/image17.svg"/><Relationship Id="rId14" Type="http://schemas.openxmlformats.org/officeDocument/2006/relationships/image" Target="../media/image2.svg"/><Relationship Id="rId22" Type="http://schemas.openxmlformats.org/officeDocument/2006/relationships/hyperlink" Target="#'PLANILA DE LIVRO CAIXA ANUAL'!A1"/><Relationship Id="rId27" Type="http://schemas.openxmlformats.org/officeDocument/2006/relationships/image" Target="../media/image4.svg"/><Relationship Id="rId30" Type="http://schemas.openxmlformats.org/officeDocument/2006/relationships/hyperlink" Target="#prat"/><Relationship Id="rId35" Type="http://schemas.openxmlformats.org/officeDocument/2006/relationships/image" Target="../media/image28.png"/><Relationship Id="rId43" Type="http://schemas.openxmlformats.org/officeDocument/2006/relationships/hyperlink" Target="#'ANLIZE DE LUCRO'!A1"/><Relationship Id="rId8" Type="http://schemas.openxmlformats.org/officeDocument/2006/relationships/image" Target="../media/image16.png"/><Relationship Id="rId3" Type="http://schemas.openxmlformats.org/officeDocument/2006/relationships/image" Target="../media/image8.svg"/><Relationship Id="rId12" Type="http://schemas.openxmlformats.org/officeDocument/2006/relationships/hyperlink" Target="#MENU"/><Relationship Id="rId17" Type="http://schemas.openxmlformats.org/officeDocument/2006/relationships/image" Target="../media/image22.png"/><Relationship Id="rId25" Type="http://schemas.openxmlformats.org/officeDocument/2006/relationships/hyperlink" Target="#'CADASTRO DE PRODUTO '!A1"/><Relationship Id="rId33" Type="http://schemas.openxmlformats.org/officeDocument/2006/relationships/image" Target="../media/image27.svg"/><Relationship Id="rId38" Type="http://schemas.openxmlformats.org/officeDocument/2006/relationships/image" Target="../media/image30.png"/><Relationship Id="rId20" Type="http://schemas.openxmlformats.org/officeDocument/2006/relationships/image" Target="../media/image11.png"/><Relationship Id="rId41" Type="http://schemas.openxmlformats.org/officeDocument/2006/relationships/image" Target="../media/image32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FICHAFELIPE"/><Relationship Id="rId3" Type="http://schemas.openxmlformats.org/officeDocument/2006/relationships/image" Target="../media/image2.svg"/><Relationship Id="rId7" Type="http://schemas.openxmlformats.org/officeDocument/2006/relationships/hyperlink" Target="#FICHAVALMIR"/><Relationship Id="rId12" Type="http://schemas.openxmlformats.org/officeDocument/2006/relationships/image" Target="../media/image35.svg"/><Relationship Id="rId2" Type="http://schemas.openxmlformats.org/officeDocument/2006/relationships/image" Target="../media/image6.png"/><Relationship Id="rId1" Type="http://schemas.openxmlformats.org/officeDocument/2006/relationships/hyperlink" Target="#MENU"/><Relationship Id="rId6" Type="http://schemas.openxmlformats.org/officeDocument/2006/relationships/image" Target="../media/image23.svg"/><Relationship Id="rId11" Type="http://schemas.openxmlformats.org/officeDocument/2006/relationships/image" Target="../media/image34.png"/><Relationship Id="rId5" Type="http://schemas.openxmlformats.org/officeDocument/2006/relationships/image" Target="../media/image22.png"/><Relationship Id="rId10" Type="http://schemas.openxmlformats.org/officeDocument/2006/relationships/hyperlink" Target="#'LAN&#199;AMENTO DO DIRISTA '!A1"/><Relationship Id="rId4" Type="http://schemas.openxmlformats.org/officeDocument/2006/relationships/hyperlink" Target="#FICHANARDO"/><Relationship Id="rId9" Type="http://schemas.openxmlformats.org/officeDocument/2006/relationships/hyperlink" Target="#FICHASILVIO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svg"/><Relationship Id="rId2" Type="http://schemas.openxmlformats.org/officeDocument/2006/relationships/image" Target="../media/image36.png"/><Relationship Id="rId1" Type="http://schemas.openxmlformats.org/officeDocument/2006/relationships/hyperlink" Target="#'DIARISTA '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FICHASILVIO"/><Relationship Id="rId13" Type="http://schemas.openxmlformats.org/officeDocument/2006/relationships/image" Target="../media/image6.png"/><Relationship Id="rId3" Type="http://schemas.openxmlformats.org/officeDocument/2006/relationships/image" Target="../media/image23.svg"/><Relationship Id="rId7" Type="http://schemas.openxmlformats.org/officeDocument/2006/relationships/hyperlink" Target="#'FOLHA DE PONTO GLADIELE'!A1"/><Relationship Id="rId12" Type="http://schemas.openxmlformats.org/officeDocument/2006/relationships/hyperlink" Target="#MENU"/><Relationship Id="rId2" Type="http://schemas.openxmlformats.org/officeDocument/2006/relationships/image" Target="../media/image22.png"/><Relationship Id="rId1" Type="http://schemas.openxmlformats.org/officeDocument/2006/relationships/hyperlink" Target="#FICHAMOISES"/><Relationship Id="rId6" Type="http://schemas.openxmlformats.org/officeDocument/2006/relationships/hyperlink" Target="#FICHAGLAUDIELE"/><Relationship Id="rId11" Type="http://schemas.openxmlformats.org/officeDocument/2006/relationships/hyperlink" Target="#FICHATHIAGO"/><Relationship Id="rId5" Type="http://schemas.openxmlformats.org/officeDocument/2006/relationships/image" Target="../media/image31.svg"/><Relationship Id="rId10" Type="http://schemas.openxmlformats.org/officeDocument/2006/relationships/hyperlink" Target="#'JEOVANA FOLHA DE PONTO'!A1"/><Relationship Id="rId4" Type="http://schemas.openxmlformats.org/officeDocument/2006/relationships/image" Target="../media/image30.png"/><Relationship Id="rId9" Type="http://schemas.openxmlformats.org/officeDocument/2006/relationships/hyperlink" Target="#FICHAJEOVANA"/><Relationship Id="rId14" Type="http://schemas.openxmlformats.org/officeDocument/2006/relationships/image" Target="../media/image2.sv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svg"/><Relationship Id="rId2" Type="http://schemas.openxmlformats.org/officeDocument/2006/relationships/image" Target="../media/image11.png"/><Relationship Id="rId1" Type="http://schemas.openxmlformats.org/officeDocument/2006/relationships/hyperlink" Target="#'FUNCIONARIOS MENSAI'!A1"/><Relationship Id="rId6" Type="http://schemas.openxmlformats.org/officeDocument/2006/relationships/image" Target="../media/image2.svg"/><Relationship Id="rId5" Type="http://schemas.openxmlformats.org/officeDocument/2006/relationships/image" Target="../media/image6.png"/><Relationship Id="rId4" Type="http://schemas.openxmlformats.org/officeDocument/2006/relationships/hyperlink" Target="#MENU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svg"/><Relationship Id="rId2" Type="http://schemas.openxmlformats.org/officeDocument/2006/relationships/image" Target="../media/image11.png"/><Relationship Id="rId1" Type="http://schemas.openxmlformats.org/officeDocument/2006/relationships/hyperlink" Target="#'FUNCIONARIOS MENSAI'!A1"/><Relationship Id="rId6" Type="http://schemas.openxmlformats.org/officeDocument/2006/relationships/image" Target="../media/image2.svg"/><Relationship Id="rId5" Type="http://schemas.openxmlformats.org/officeDocument/2006/relationships/image" Target="../media/image6.png"/><Relationship Id="rId4" Type="http://schemas.openxmlformats.org/officeDocument/2006/relationships/hyperlink" Target="#MENU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9804380" y="29489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5</xdr:col>
      <xdr:colOff>383959</xdr:colOff>
      <xdr:row>2</xdr:row>
      <xdr:rowOff>184124</xdr:rowOff>
    </xdr:from>
    <xdr:to>
      <xdr:col>5</xdr:col>
      <xdr:colOff>1071690</xdr:colOff>
      <xdr:row>4</xdr:row>
      <xdr:rowOff>265782</xdr:rowOff>
    </xdr:to>
    <xdr:pic>
      <xdr:nvPicPr>
        <xdr:cNvPr id="3" name="Gráfico 2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146468" y="890706"/>
          <a:ext cx="687731" cy="552713"/>
        </a:xfrm>
        <a:prstGeom prst="rect">
          <a:avLst/>
        </a:prstGeom>
      </xdr:spPr>
    </xdr:pic>
    <xdr:clientData/>
  </xdr:twoCellAnchor>
  <xdr:twoCellAnchor editAs="oneCell">
    <xdr:from>
      <xdr:col>6</xdr:col>
      <xdr:colOff>353212</xdr:colOff>
      <xdr:row>2</xdr:row>
      <xdr:rowOff>43543</xdr:rowOff>
    </xdr:from>
    <xdr:to>
      <xdr:col>6</xdr:col>
      <xdr:colOff>1186041</xdr:colOff>
      <xdr:row>4</xdr:row>
      <xdr:rowOff>421538</xdr:rowOff>
    </xdr:to>
    <xdr:pic>
      <xdr:nvPicPr>
        <xdr:cNvPr id="4" name="Gráfico 3" descr="Rótul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 rot="18969415">
          <a:off x="13653576" y="750125"/>
          <a:ext cx="832829" cy="8490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967740</xdr:colOff>
      <xdr:row>7</xdr:row>
      <xdr:rowOff>175260</xdr:rowOff>
    </xdr:from>
    <xdr:to>
      <xdr:col>13</xdr:col>
      <xdr:colOff>1440180</xdr:colOff>
      <xdr:row>10</xdr:row>
      <xdr:rowOff>38100</xdr:rowOff>
    </xdr:to>
    <xdr:pic>
      <xdr:nvPicPr>
        <xdr:cNvPr id="4" name="Gráfico 3" descr="Funcionário de escritóri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9423380" y="1744980"/>
          <a:ext cx="472440" cy="502920"/>
        </a:xfrm>
        <a:prstGeom prst="rect">
          <a:avLst/>
        </a:prstGeom>
      </xdr:spPr>
    </xdr:pic>
    <xdr:clientData/>
  </xdr:twoCellAnchor>
  <xdr:twoCellAnchor editAs="oneCell">
    <xdr:from>
      <xdr:col>12</xdr:col>
      <xdr:colOff>899160</xdr:colOff>
      <xdr:row>8</xdr:row>
      <xdr:rowOff>0</xdr:rowOff>
    </xdr:from>
    <xdr:to>
      <xdr:col>12</xdr:col>
      <xdr:colOff>1341120</xdr:colOff>
      <xdr:row>10</xdr:row>
      <xdr:rowOff>7620</xdr:rowOff>
    </xdr:to>
    <xdr:pic>
      <xdr:nvPicPr>
        <xdr:cNvPr id="5" name="Gráfico 4" descr="Red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6977360" y="1775460"/>
          <a:ext cx="441960" cy="44196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1546860</xdr:colOff>
      <xdr:row>1</xdr:row>
      <xdr:rowOff>38100</xdr:rowOff>
    </xdr:from>
    <xdr:to>
      <xdr:col>0</xdr:col>
      <xdr:colOff>1691640</xdr:colOff>
      <xdr:row>1</xdr:row>
      <xdr:rowOff>160020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60960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1546860</xdr:colOff>
      <xdr:row>1</xdr:row>
      <xdr:rowOff>38100</xdr:rowOff>
    </xdr:from>
    <xdr:to>
      <xdr:col>10</xdr:col>
      <xdr:colOff>1691640</xdr:colOff>
      <xdr:row>1</xdr:row>
      <xdr:rowOff>160020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/>
      </xdr:nvSpPr>
      <xdr:spPr>
        <a:xfrm>
          <a:off x="1227582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20</xdr:col>
      <xdr:colOff>1546860</xdr:colOff>
      <xdr:row>1</xdr:row>
      <xdr:rowOff>38100</xdr:rowOff>
    </xdr:from>
    <xdr:to>
      <xdr:col>20</xdr:col>
      <xdr:colOff>1691640</xdr:colOff>
      <xdr:row>1</xdr:row>
      <xdr:rowOff>160020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SpPr/>
      </xdr:nvSpPr>
      <xdr:spPr>
        <a:xfrm>
          <a:off x="2564130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1546860</xdr:colOff>
      <xdr:row>1</xdr:row>
      <xdr:rowOff>38100</xdr:rowOff>
    </xdr:from>
    <xdr:to>
      <xdr:col>10</xdr:col>
      <xdr:colOff>1691640</xdr:colOff>
      <xdr:row>1</xdr:row>
      <xdr:rowOff>160020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SpPr/>
      </xdr:nvSpPr>
      <xdr:spPr>
        <a:xfrm>
          <a:off x="1227582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1546860</xdr:colOff>
      <xdr:row>1</xdr:row>
      <xdr:rowOff>38100</xdr:rowOff>
    </xdr:from>
    <xdr:to>
      <xdr:col>10</xdr:col>
      <xdr:colOff>1691640</xdr:colOff>
      <xdr:row>1</xdr:row>
      <xdr:rowOff>160020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>
          <a:off x="64770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20</xdr:col>
      <xdr:colOff>1546860</xdr:colOff>
      <xdr:row>1</xdr:row>
      <xdr:rowOff>38100</xdr:rowOff>
    </xdr:from>
    <xdr:to>
      <xdr:col>20</xdr:col>
      <xdr:colOff>1691640</xdr:colOff>
      <xdr:row>1</xdr:row>
      <xdr:rowOff>160020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SpPr/>
      </xdr:nvSpPr>
      <xdr:spPr>
        <a:xfrm>
          <a:off x="148513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20</xdr:col>
      <xdr:colOff>1546860</xdr:colOff>
      <xdr:row>1</xdr:row>
      <xdr:rowOff>38100</xdr:rowOff>
    </xdr:from>
    <xdr:to>
      <xdr:col>20</xdr:col>
      <xdr:colOff>1691640</xdr:colOff>
      <xdr:row>1</xdr:row>
      <xdr:rowOff>160020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SpPr/>
      </xdr:nvSpPr>
      <xdr:spPr>
        <a:xfrm>
          <a:off x="148513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20</xdr:col>
      <xdr:colOff>1546860</xdr:colOff>
      <xdr:row>1</xdr:row>
      <xdr:rowOff>38100</xdr:rowOff>
    </xdr:from>
    <xdr:to>
      <xdr:col>20</xdr:col>
      <xdr:colOff>1691640</xdr:colOff>
      <xdr:row>1</xdr:row>
      <xdr:rowOff>160020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SpPr/>
      </xdr:nvSpPr>
      <xdr:spPr>
        <a:xfrm>
          <a:off x="148513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30</xdr:col>
      <xdr:colOff>1546860</xdr:colOff>
      <xdr:row>1</xdr:row>
      <xdr:rowOff>38100</xdr:rowOff>
    </xdr:from>
    <xdr:to>
      <xdr:col>30</xdr:col>
      <xdr:colOff>1691640</xdr:colOff>
      <xdr:row>1</xdr:row>
      <xdr:rowOff>160020</xdr:rowOff>
    </xdr:to>
    <xdr:sp macro="" textlink="">
      <xdr:nvSpPr>
        <xdr:cNvPr id="11" name="Elipse 10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SpPr/>
      </xdr:nvSpPr>
      <xdr:spPr>
        <a:xfrm>
          <a:off x="3067812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30</xdr:col>
      <xdr:colOff>1546860</xdr:colOff>
      <xdr:row>1</xdr:row>
      <xdr:rowOff>38100</xdr:rowOff>
    </xdr:from>
    <xdr:to>
      <xdr:col>30</xdr:col>
      <xdr:colOff>1691640</xdr:colOff>
      <xdr:row>1</xdr:row>
      <xdr:rowOff>160020</xdr:rowOff>
    </xdr:to>
    <xdr:sp macro="" textlink="">
      <xdr:nvSpPr>
        <xdr:cNvPr id="12" name="Elipse 11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SpPr/>
      </xdr:nvSpPr>
      <xdr:spPr>
        <a:xfrm>
          <a:off x="3067812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30</xdr:col>
      <xdr:colOff>1546860</xdr:colOff>
      <xdr:row>1</xdr:row>
      <xdr:rowOff>38100</xdr:rowOff>
    </xdr:from>
    <xdr:to>
      <xdr:col>30</xdr:col>
      <xdr:colOff>1691640</xdr:colOff>
      <xdr:row>1</xdr:row>
      <xdr:rowOff>160020</xdr:rowOff>
    </xdr:to>
    <xdr:sp macro="" textlink="">
      <xdr:nvSpPr>
        <xdr:cNvPr id="13" name="Elipse 12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SpPr/>
      </xdr:nvSpPr>
      <xdr:spPr>
        <a:xfrm>
          <a:off x="3067812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30</xdr:col>
      <xdr:colOff>1546860</xdr:colOff>
      <xdr:row>1</xdr:row>
      <xdr:rowOff>38100</xdr:rowOff>
    </xdr:from>
    <xdr:to>
      <xdr:col>30</xdr:col>
      <xdr:colOff>1691640</xdr:colOff>
      <xdr:row>1</xdr:row>
      <xdr:rowOff>160020</xdr:rowOff>
    </xdr:to>
    <xdr:sp macro="" textlink="">
      <xdr:nvSpPr>
        <xdr:cNvPr id="14" name="Elipse 13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SpPr/>
      </xdr:nvSpPr>
      <xdr:spPr>
        <a:xfrm>
          <a:off x="3067812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20</xdr:col>
      <xdr:colOff>1546860</xdr:colOff>
      <xdr:row>1</xdr:row>
      <xdr:rowOff>38100</xdr:rowOff>
    </xdr:from>
    <xdr:to>
      <xdr:col>20</xdr:col>
      <xdr:colOff>1691640</xdr:colOff>
      <xdr:row>1</xdr:row>
      <xdr:rowOff>160020</xdr:rowOff>
    </xdr:to>
    <xdr:sp macro="" textlink="">
      <xdr:nvSpPr>
        <xdr:cNvPr id="15" name="Elipse 14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SpPr/>
      </xdr:nvSpPr>
      <xdr:spPr>
        <a:xfrm>
          <a:off x="468934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20</xdr:col>
      <xdr:colOff>1546860</xdr:colOff>
      <xdr:row>1</xdr:row>
      <xdr:rowOff>38100</xdr:rowOff>
    </xdr:from>
    <xdr:to>
      <xdr:col>20</xdr:col>
      <xdr:colOff>1691640</xdr:colOff>
      <xdr:row>1</xdr:row>
      <xdr:rowOff>160020</xdr:rowOff>
    </xdr:to>
    <xdr:sp macro="" textlink="">
      <xdr:nvSpPr>
        <xdr:cNvPr id="16" name="Elipse 15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SpPr/>
      </xdr:nvSpPr>
      <xdr:spPr>
        <a:xfrm>
          <a:off x="468934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20</xdr:col>
      <xdr:colOff>1546860</xdr:colOff>
      <xdr:row>1</xdr:row>
      <xdr:rowOff>38100</xdr:rowOff>
    </xdr:from>
    <xdr:to>
      <xdr:col>20</xdr:col>
      <xdr:colOff>1691640</xdr:colOff>
      <xdr:row>1</xdr:row>
      <xdr:rowOff>160020</xdr:rowOff>
    </xdr:to>
    <xdr:sp macro="" textlink="">
      <xdr:nvSpPr>
        <xdr:cNvPr id="17" name="Elipse 16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SpPr/>
      </xdr:nvSpPr>
      <xdr:spPr>
        <a:xfrm>
          <a:off x="468934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20</xdr:col>
      <xdr:colOff>1546860</xdr:colOff>
      <xdr:row>1</xdr:row>
      <xdr:rowOff>38100</xdr:rowOff>
    </xdr:from>
    <xdr:to>
      <xdr:col>20</xdr:col>
      <xdr:colOff>1691640</xdr:colOff>
      <xdr:row>1</xdr:row>
      <xdr:rowOff>160020</xdr:rowOff>
    </xdr:to>
    <xdr:sp macro="" textlink="">
      <xdr:nvSpPr>
        <xdr:cNvPr id="18" name="Elipse 17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SpPr/>
      </xdr:nvSpPr>
      <xdr:spPr>
        <a:xfrm>
          <a:off x="468934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1546860</xdr:colOff>
      <xdr:row>1</xdr:row>
      <xdr:rowOff>38100</xdr:rowOff>
    </xdr:from>
    <xdr:to>
      <xdr:col>10</xdr:col>
      <xdr:colOff>1691640</xdr:colOff>
      <xdr:row>1</xdr:row>
      <xdr:rowOff>160020</xdr:rowOff>
    </xdr:to>
    <xdr:sp macro="" textlink="">
      <xdr:nvSpPr>
        <xdr:cNvPr id="19" name="Elipse 18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SpPr/>
      </xdr:nvSpPr>
      <xdr:spPr>
        <a:xfrm>
          <a:off x="468934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1546860</xdr:colOff>
      <xdr:row>1</xdr:row>
      <xdr:rowOff>38100</xdr:rowOff>
    </xdr:from>
    <xdr:to>
      <xdr:col>10</xdr:col>
      <xdr:colOff>1691640</xdr:colOff>
      <xdr:row>1</xdr:row>
      <xdr:rowOff>160020</xdr:rowOff>
    </xdr:to>
    <xdr:sp macro="" textlink="">
      <xdr:nvSpPr>
        <xdr:cNvPr id="20" name="Elipse 19">
          <a:extLst>
            <a:ext uri="{FF2B5EF4-FFF2-40B4-BE49-F238E27FC236}">
              <a16:creationId xmlns:a16="http://schemas.microsoft.com/office/drawing/2014/main" id="{00000000-0008-0000-0F00-000014000000}"/>
            </a:ext>
          </a:extLst>
        </xdr:cNvPr>
        <xdr:cNvSpPr/>
      </xdr:nvSpPr>
      <xdr:spPr>
        <a:xfrm>
          <a:off x="468934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1546860</xdr:colOff>
      <xdr:row>1</xdr:row>
      <xdr:rowOff>38100</xdr:rowOff>
    </xdr:from>
    <xdr:to>
      <xdr:col>10</xdr:col>
      <xdr:colOff>1691640</xdr:colOff>
      <xdr:row>1</xdr:row>
      <xdr:rowOff>160020</xdr:rowOff>
    </xdr:to>
    <xdr:sp macro="" textlink="">
      <xdr:nvSpPr>
        <xdr:cNvPr id="21" name="Elipse 20">
          <a:extLst>
            <a:ext uri="{FF2B5EF4-FFF2-40B4-BE49-F238E27FC236}">
              <a16:creationId xmlns:a16="http://schemas.microsoft.com/office/drawing/2014/main" id="{00000000-0008-0000-0F00-000015000000}"/>
            </a:ext>
          </a:extLst>
        </xdr:cNvPr>
        <xdr:cNvSpPr/>
      </xdr:nvSpPr>
      <xdr:spPr>
        <a:xfrm>
          <a:off x="468934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1546860</xdr:colOff>
      <xdr:row>1</xdr:row>
      <xdr:rowOff>38100</xdr:rowOff>
    </xdr:from>
    <xdr:to>
      <xdr:col>10</xdr:col>
      <xdr:colOff>1691640</xdr:colOff>
      <xdr:row>1</xdr:row>
      <xdr:rowOff>160020</xdr:rowOff>
    </xdr:to>
    <xdr:sp macro="" textlink="">
      <xdr:nvSpPr>
        <xdr:cNvPr id="22" name="Elipse 21">
          <a:extLst>
            <a:ext uri="{FF2B5EF4-FFF2-40B4-BE49-F238E27FC236}">
              <a16:creationId xmlns:a16="http://schemas.microsoft.com/office/drawing/2014/main" id="{00000000-0008-0000-0F00-000016000000}"/>
            </a:ext>
          </a:extLst>
        </xdr:cNvPr>
        <xdr:cNvSpPr/>
      </xdr:nvSpPr>
      <xdr:spPr>
        <a:xfrm>
          <a:off x="468934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1546860</xdr:colOff>
      <xdr:row>1</xdr:row>
      <xdr:rowOff>38100</xdr:rowOff>
    </xdr:from>
    <xdr:to>
      <xdr:col>0</xdr:col>
      <xdr:colOff>1691640</xdr:colOff>
      <xdr:row>1</xdr:row>
      <xdr:rowOff>160020</xdr:rowOff>
    </xdr:to>
    <xdr:sp macro="" textlink="">
      <xdr:nvSpPr>
        <xdr:cNvPr id="23" name="Elipse 22">
          <a:extLst>
            <a:ext uri="{FF2B5EF4-FFF2-40B4-BE49-F238E27FC236}">
              <a16:creationId xmlns:a16="http://schemas.microsoft.com/office/drawing/2014/main" id="{00000000-0008-0000-0F00-000017000000}"/>
            </a:ext>
          </a:extLst>
        </xdr:cNvPr>
        <xdr:cNvSpPr/>
      </xdr:nvSpPr>
      <xdr:spPr>
        <a:xfrm>
          <a:off x="468934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1546860</xdr:colOff>
      <xdr:row>1</xdr:row>
      <xdr:rowOff>38100</xdr:rowOff>
    </xdr:from>
    <xdr:to>
      <xdr:col>0</xdr:col>
      <xdr:colOff>1691640</xdr:colOff>
      <xdr:row>1</xdr:row>
      <xdr:rowOff>160020</xdr:rowOff>
    </xdr:to>
    <xdr:sp macro="" textlink="">
      <xdr:nvSpPr>
        <xdr:cNvPr id="24" name="Elipse 23">
          <a:extLst>
            <a:ext uri="{FF2B5EF4-FFF2-40B4-BE49-F238E27FC236}">
              <a16:creationId xmlns:a16="http://schemas.microsoft.com/office/drawing/2014/main" id="{00000000-0008-0000-0F00-000018000000}"/>
            </a:ext>
          </a:extLst>
        </xdr:cNvPr>
        <xdr:cNvSpPr/>
      </xdr:nvSpPr>
      <xdr:spPr>
        <a:xfrm>
          <a:off x="468934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1546860</xdr:colOff>
      <xdr:row>1</xdr:row>
      <xdr:rowOff>38100</xdr:rowOff>
    </xdr:from>
    <xdr:to>
      <xdr:col>0</xdr:col>
      <xdr:colOff>1691640</xdr:colOff>
      <xdr:row>1</xdr:row>
      <xdr:rowOff>160020</xdr:rowOff>
    </xdr:to>
    <xdr:sp macro="" textlink="">
      <xdr:nvSpPr>
        <xdr:cNvPr id="25" name="Elipse 24">
          <a:extLst>
            <a:ext uri="{FF2B5EF4-FFF2-40B4-BE49-F238E27FC236}">
              <a16:creationId xmlns:a16="http://schemas.microsoft.com/office/drawing/2014/main" id="{00000000-0008-0000-0F00-000019000000}"/>
            </a:ext>
          </a:extLst>
        </xdr:cNvPr>
        <xdr:cNvSpPr/>
      </xdr:nvSpPr>
      <xdr:spPr>
        <a:xfrm>
          <a:off x="468934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1546860</xdr:colOff>
      <xdr:row>1</xdr:row>
      <xdr:rowOff>38100</xdr:rowOff>
    </xdr:from>
    <xdr:to>
      <xdr:col>0</xdr:col>
      <xdr:colOff>1691640</xdr:colOff>
      <xdr:row>1</xdr:row>
      <xdr:rowOff>160020</xdr:rowOff>
    </xdr:to>
    <xdr:sp macro="" textlink="">
      <xdr:nvSpPr>
        <xdr:cNvPr id="26" name="Elipse 25">
          <a:extLst>
            <a:ext uri="{FF2B5EF4-FFF2-40B4-BE49-F238E27FC236}">
              <a16:creationId xmlns:a16="http://schemas.microsoft.com/office/drawing/2014/main" id="{00000000-0008-0000-0F00-00001A000000}"/>
            </a:ext>
          </a:extLst>
        </xdr:cNvPr>
        <xdr:cNvSpPr/>
      </xdr:nvSpPr>
      <xdr:spPr>
        <a:xfrm>
          <a:off x="468934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40</xdr:col>
      <xdr:colOff>1546860</xdr:colOff>
      <xdr:row>1</xdr:row>
      <xdr:rowOff>38100</xdr:rowOff>
    </xdr:from>
    <xdr:to>
      <xdr:col>40</xdr:col>
      <xdr:colOff>1691640</xdr:colOff>
      <xdr:row>1</xdr:row>
      <xdr:rowOff>160020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00000000-0008-0000-0F00-00001F000000}"/>
            </a:ext>
          </a:extLst>
        </xdr:cNvPr>
        <xdr:cNvSpPr/>
      </xdr:nvSpPr>
      <xdr:spPr>
        <a:xfrm>
          <a:off x="468934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40</xdr:col>
      <xdr:colOff>1546860</xdr:colOff>
      <xdr:row>1</xdr:row>
      <xdr:rowOff>38100</xdr:rowOff>
    </xdr:from>
    <xdr:to>
      <xdr:col>40</xdr:col>
      <xdr:colOff>1691640</xdr:colOff>
      <xdr:row>1</xdr:row>
      <xdr:rowOff>160020</xdr:rowOff>
    </xdr:to>
    <xdr:sp macro="" textlink="">
      <xdr:nvSpPr>
        <xdr:cNvPr id="32" name="Elipse 31">
          <a:extLst>
            <a:ext uri="{FF2B5EF4-FFF2-40B4-BE49-F238E27FC236}">
              <a16:creationId xmlns:a16="http://schemas.microsoft.com/office/drawing/2014/main" id="{00000000-0008-0000-0F00-000020000000}"/>
            </a:ext>
          </a:extLst>
        </xdr:cNvPr>
        <xdr:cNvSpPr/>
      </xdr:nvSpPr>
      <xdr:spPr>
        <a:xfrm>
          <a:off x="468934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40</xdr:col>
      <xdr:colOff>1546860</xdr:colOff>
      <xdr:row>1</xdr:row>
      <xdr:rowOff>38100</xdr:rowOff>
    </xdr:from>
    <xdr:to>
      <xdr:col>40</xdr:col>
      <xdr:colOff>1691640</xdr:colOff>
      <xdr:row>1</xdr:row>
      <xdr:rowOff>160020</xdr:rowOff>
    </xdr:to>
    <xdr:sp macro="" textlink="">
      <xdr:nvSpPr>
        <xdr:cNvPr id="33" name="Elipse 32">
          <a:extLst>
            <a:ext uri="{FF2B5EF4-FFF2-40B4-BE49-F238E27FC236}">
              <a16:creationId xmlns:a16="http://schemas.microsoft.com/office/drawing/2014/main" id="{00000000-0008-0000-0F00-000021000000}"/>
            </a:ext>
          </a:extLst>
        </xdr:cNvPr>
        <xdr:cNvSpPr/>
      </xdr:nvSpPr>
      <xdr:spPr>
        <a:xfrm>
          <a:off x="468934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40</xdr:col>
      <xdr:colOff>1546860</xdr:colOff>
      <xdr:row>1</xdr:row>
      <xdr:rowOff>38100</xdr:rowOff>
    </xdr:from>
    <xdr:to>
      <xdr:col>40</xdr:col>
      <xdr:colOff>1691640</xdr:colOff>
      <xdr:row>1</xdr:row>
      <xdr:rowOff>160020</xdr:rowOff>
    </xdr:to>
    <xdr:sp macro="" textlink="">
      <xdr:nvSpPr>
        <xdr:cNvPr id="34" name="Elipse 33">
          <a:extLst>
            <a:ext uri="{FF2B5EF4-FFF2-40B4-BE49-F238E27FC236}">
              <a16:creationId xmlns:a16="http://schemas.microsoft.com/office/drawing/2014/main" id="{00000000-0008-0000-0F00-000022000000}"/>
            </a:ext>
          </a:extLst>
        </xdr:cNvPr>
        <xdr:cNvSpPr/>
      </xdr:nvSpPr>
      <xdr:spPr>
        <a:xfrm>
          <a:off x="468934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50</xdr:col>
      <xdr:colOff>1546860</xdr:colOff>
      <xdr:row>1</xdr:row>
      <xdr:rowOff>38100</xdr:rowOff>
    </xdr:from>
    <xdr:to>
      <xdr:col>50</xdr:col>
      <xdr:colOff>1691640</xdr:colOff>
      <xdr:row>1</xdr:row>
      <xdr:rowOff>160020</xdr:rowOff>
    </xdr:to>
    <xdr:sp macro="" textlink="">
      <xdr:nvSpPr>
        <xdr:cNvPr id="35" name="Elipse 34">
          <a:extLst>
            <a:ext uri="{FF2B5EF4-FFF2-40B4-BE49-F238E27FC236}">
              <a16:creationId xmlns:a16="http://schemas.microsoft.com/office/drawing/2014/main" id="{00000000-0008-0000-0F00-000023000000}"/>
            </a:ext>
          </a:extLst>
        </xdr:cNvPr>
        <xdr:cNvSpPr/>
      </xdr:nvSpPr>
      <xdr:spPr>
        <a:xfrm>
          <a:off x="6130290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50</xdr:col>
      <xdr:colOff>1546860</xdr:colOff>
      <xdr:row>1</xdr:row>
      <xdr:rowOff>38100</xdr:rowOff>
    </xdr:from>
    <xdr:to>
      <xdr:col>50</xdr:col>
      <xdr:colOff>1691640</xdr:colOff>
      <xdr:row>1</xdr:row>
      <xdr:rowOff>160020</xdr:rowOff>
    </xdr:to>
    <xdr:sp macro="" textlink="">
      <xdr:nvSpPr>
        <xdr:cNvPr id="36" name="Elipse 35">
          <a:extLst>
            <a:ext uri="{FF2B5EF4-FFF2-40B4-BE49-F238E27FC236}">
              <a16:creationId xmlns:a16="http://schemas.microsoft.com/office/drawing/2014/main" id="{00000000-0008-0000-0F00-000024000000}"/>
            </a:ext>
          </a:extLst>
        </xdr:cNvPr>
        <xdr:cNvSpPr/>
      </xdr:nvSpPr>
      <xdr:spPr>
        <a:xfrm>
          <a:off x="6130290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50</xdr:col>
      <xdr:colOff>1546860</xdr:colOff>
      <xdr:row>1</xdr:row>
      <xdr:rowOff>38100</xdr:rowOff>
    </xdr:from>
    <xdr:to>
      <xdr:col>50</xdr:col>
      <xdr:colOff>1691640</xdr:colOff>
      <xdr:row>1</xdr:row>
      <xdr:rowOff>160020</xdr:rowOff>
    </xdr:to>
    <xdr:sp macro="" textlink="">
      <xdr:nvSpPr>
        <xdr:cNvPr id="37" name="Elipse 36">
          <a:extLst>
            <a:ext uri="{FF2B5EF4-FFF2-40B4-BE49-F238E27FC236}">
              <a16:creationId xmlns:a16="http://schemas.microsoft.com/office/drawing/2014/main" id="{00000000-0008-0000-0F00-000025000000}"/>
            </a:ext>
          </a:extLst>
        </xdr:cNvPr>
        <xdr:cNvSpPr/>
      </xdr:nvSpPr>
      <xdr:spPr>
        <a:xfrm>
          <a:off x="6130290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50</xdr:col>
      <xdr:colOff>1546860</xdr:colOff>
      <xdr:row>1</xdr:row>
      <xdr:rowOff>38100</xdr:rowOff>
    </xdr:from>
    <xdr:to>
      <xdr:col>50</xdr:col>
      <xdr:colOff>1691640</xdr:colOff>
      <xdr:row>1</xdr:row>
      <xdr:rowOff>160020</xdr:rowOff>
    </xdr:to>
    <xdr:sp macro="" textlink="">
      <xdr:nvSpPr>
        <xdr:cNvPr id="38" name="Elipse 37">
          <a:extLst>
            <a:ext uri="{FF2B5EF4-FFF2-40B4-BE49-F238E27FC236}">
              <a16:creationId xmlns:a16="http://schemas.microsoft.com/office/drawing/2014/main" id="{00000000-0008-0000-0F00-000026000000}"/>
            </a:ext>
          </a:extLst>
        </xdr:cNvPr>
        <xdr:cNvSpPr/>
      </xdr:nvSpPr>
      <xdr:spPr>
        <a:xfrm>
          <a:off x="6130290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60</xdr:col>
      <xdr:colOff>1546860</xdr:colOff>
      <xdr:row>1</xdr:row>
      <xdr:rowOff>38100</xdr:rowOff>
    </xdr:from>
    <xdr:to>
      <xdr:col>60</xdr:col>
      <xdr:colOff>1691640</xdr:colOff>
      <xdr:row>1</xdr:row>
      <xdr:rowOff>160020</xdr:rowOff>
    </xdr:to>
    <xdr:sp macro="" textlink="">
      <xdr:nvSpPr>
        <xdr:cNvPr id="39" name="Elipse 38">
          <a:extLst>
            <a:ext uri="{FF2B5EF4-FFF2-40B4-BE49-F238E27FC236}">
              <a16:creationId xmlns:a16="http://schemas.microsoft.com/office/drawing/2014/main" id="{00000000-0008-0000-0F00-000027000000}"/>
            </a:ext>
          </a:extLst>
        </xdr:cNvPr>
        <xdr:cNvSpPr/>
      </xdr:nvSpPr>
      <xdr:spPr>
        <a:xfrm>
          <a:off x="757351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60</xdr:col>
      <xdr:colOff>1546860</xdr:colOff>
      <xdr:row>1</xdr:row>
      <xdr:rowOff>38100</xdr:rowOff>
    </xdr:from>
    <xdr:to>
      <xdr:col>60</xdr:col>
      <xdr:colOff>1691640</xdr:colOff>
      <xdr:row>1</xdr:row>
      <xdr:rowOff>160020</xdr:rowOff>
    </xdr:to>
    <xdr:sp macro="" textlink="">
      <xdr:nvSpPr>
        <xdr:cNvPr id="40" name="Elipse 39">
          <a:extLst>
            <a:ext uri="{FF2B5EF4-FFF2-40B4-BE49-F238E27FC236}">
              <a16:creationId xmlns:a16="http://schemas.microsoft.com/office/drawing/2014/main" id="{00000000-0008-0000-0F00-000028000000}"/>
            </a:ext>
          </a:extLst>
        </xdr:cNvPr>
        <xdr:cNvSpPr/>
      </xdr:nvSpPr>
      <xdr:spPr>
        <a:xfrm>
          <a:off x="757351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60</xdr:col>
      <xdr:colOff>1546860</xdr:colOff>
      <xdr:row>1</xdr:row>
      <xdr:rowOff>38100</xdr:rowOff>
    </xdr:from>
    <xdr:to>
      <xdr:col>60</xdr:col>
      <xdr:colOff>1691640</xdr:colOff>
      <xdr:row>1</xdr:row>
      <xdr:rowOff>160020</xdr:rowOff>
    </xdr:to>
    <xdr:sp macro="" textlink="">
      <xdr:nvSpPr>
        <xdr:cNvPr id="41" name="Elipse 40">
          <a:extLst>
            <a:ext uri="{FF2B5EF4-FFF2-40B4-BE49-F238E27FC236}">
              <a16:creationId xmlns:a16="http://schemas.microsoft.com/office/drawing/2014/main" id="{00000000-0008-0000-0F00-000029000000}"/>
            </a:ext>
          </a:extLst>
        </xdr:cNvPr>
        <xdr:cNvSpPr/>
      </xdr:nvSpPr>
      <xdr:spPr>
        <a:xfrm>
          <a:off x="757351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60</xdr:col>
      <xdr:colOff>1546860</xdr:colOff>
      <xdr:row>1</xdr:row>
      <xdr:rowOff>38100</xdr:rowOff>
    </xdr:from>
    <xdr:to>
      <xdr:col>60</xdr:col>
      <xdr:colOff>1691640</xdr:colOff>
      <xdr:row>1</xdr:row>
      <xdr:rowOff>160020</xdr:rowOff>
    </xdr:to>
    <xdr:sp macro="" textlink="">
      <xdr:nvSpPr>
        <xdr:cNvPr id="42" name="Elipse 41">
          <a:extLst>
            <a:ext uri="{FF2B5EF4-FFF2-40B4-BE49-F238E27FC236}">
              <a16:creationId xmlns:a16="http://schemas.microsoft.com/office/drawing/2014/main" id="{00000000-0008-0000-0F00-00002A000000}"/>
            </a:ext>
          </a:extLst>
        </xdr:cNvPr>
        <xdr:cNvSpPr/>
      </xdr:nvSpPr>
      <xdr:spPr>
        <a:xfrm>
          <a:off x="757351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70</xdr:col>
      <xdr:colOff>1546860</xdr:colOff>
      <xdr:row>1</xdr:row>
      <xdr:rowOff>38100</xdr:rowOff>
    </xdr:from>
    <xdr:to>
      <xdr:col>70</xdr:col>
      <xdr:colOff>1691640</xdr:colOff>
      <xdr:row>1</xdr:row>
      <xdr:rowOff>160020</xdr:rowOff>
    </xdr:to>
    <xdr:sp macro="" textlink="">
      <xdr:nvSpPr>
        <xdr:cNvPr id="43" name="Elipse 42">
          <a:extLst>
            <a:ext uri="{FF2B5EF4-FFF2-40B4-BE49-F238E27FC236}">
              <a16:creationId xmlns:a16="http://schemas.microsoft.com/office/drawing/2014/main" id="{00000000-0008-0000-0F00-00002B000000}"/>
            </a:ext>
          </a:extLst>
        </xdr:cNvPr>
        <xdr:cNvSpPr/>
      </xdr:nvSpPr>
      <xdr:spPr>
        <a:xfrm>
          <a:off x="9083040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70</xdr:col>
      <xdr:colOff>1546860</xdr:colOff>
      <xdr:row>1</xdr:row>
      <xdr:rowOff>38100</xdr:rowOff>
    </xdr:from>
    <xdr:to>
      <xdr:col>70</xdr:col>
      <xdr:colOff>1691640</xdr:colOff>
      <xdr:row>1</xdr:row>
      <xdr:rowOff>160020</xdr:rowOff>
    </xdr:to>
    <xdr:sp macro="" textlink="">
      <xdr:nvSpPr>
        <xdr:cNvPr id="44" name="Elipse 43">
          <a:extLst>
            <a:ext uri="{FF2B5EF4-FFF2-40B4-BE49-F238E27FC236}">
              <a16:creationId xmlns:a16="http://schemas.microsoft.com/office/drawing/2014/main" id="{00000000-0008-0000-0F00-00002C000000}"/>
            </a:ext>
          </a:extLst>
        </xdr:cNvPr>
        <xdr:cNvSpPr/>
      </xdr:nvSpPr>
      <xdr:spPr>
        <a:xfrm>
          <a:off x="9083040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70</xdr:col>
      <xdr:colOff>1546860</xdr:colOff>
      <xdr:row>1</xdr:row>
      <xdr:rowOff>38100</xdr:rowOff>
    </xdr:from>
    <xdr:to>
      <xdr:col>70</xdr:col>
      <xdr:colOff>1691640</xdr:colOff>
      <xdr:row>1</xdr:row>
      <xdr:rowOff>160020</xdr:rowOff>
    </xdr:to>
    <xdr:sp macro="" textlink="">
      <xdr:nvSpPr>
        <xdr:cNvPr id="45" name="Elipse 44">
          <a:extLst>
            <a:ext uri="{FF2B5EF4-FFF2-40B4-BE49-F238E27FC236}">
              <a16:creationId xmlns:a16="http://schemas.microsoft.com/office/drawing/2014/main" id="{00000000-0008-0000-0F00-00002D000000}"/>
            </a:ext>
          </a:extLst>
        </xdr:cNvPr>
        <xdr:cNvSpPr/>
      </xdr:nvSpPr>
      <xdr:spPr>
        <a:xfrm>
          <a:off x="9083040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70</xdr:col>
      <xdr:colOff>1546860</xdr:colOff>
      <xdr:row>1</xdr:row>
      <xdr:rowOff>38100</xdr:rowOff>
    </xdr:from>
    <xdr:to>
      <xdr:col>70</xdr:col>
      <xdr:colOff>1691640</xdr:colOff>
      <xdr:row>1</xdr:row>
      <xdr:rowOff>160020</xdr:rowOff>
    </xdr:to>
    <xdr:sp macro="" textlink="">
      <xdr:nvSpPr>
        <xdr:cNvPr id="46" name="Elipse 45">
          <a:extLst>
            <a:ext uri="{FF2B5EF4-FFF2-40B4-BE49-F238E27FC236}">
              <a16:creationId xmlns:a16="http://schemas.microsoft.com/office/drawing/2014/main" id="{00000000-0008-0000-0F00-00002E000000}"/>
            </a:ext>
          </a:extLst>
        </xdr:cNvPr>
        <xdr:cNvSpPr/>
      </xdr:nvSpPr>
      <xdr:spPr>
        <a:xfrm>
          <a:off x="9083040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5</xdr:col>
      <xdr:colOff>449580</xdr:colOff>
      <xdr:row>0</xdr:row>
      <xdr:rowOff>0</xdr:rowOff>
    </xdr:from>
    <xdr:to>
      <xdr:col>6</xdr:col>
      <xdr:colOff>441960</xdr:colOff>
      <xdr:row>2</xdr:row>
      <xdr:rowOff>38100</xdr:rowOff>
    </xdr:to>
    <xdr:pic>
      <xdr:nvPicPr>
        <xdr:cNvPr id="47" name="Gráfico 46" descr="Funcionário de escritóri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665720" y="0"/>
          <a:ext cx="510540" cy="510540"/>
        </a:xfrm>
        <a:prstGeom prst="rect">
          <a:avLst/>
        </a:prstGeom>
      </xdr:spPr>
    </xdr:pic>
    <xdr:clientData/>
  </xdr:twoCellAnchor>
  <xdr:twoCellAnchor editAs="oneCell">
    <xdr:from>
      <xdr:col>5</xdr:col>
      <xdr:colOff>45720</xdr:colOff>
      <xdr:row>0</xdr:row>
      <xdr:rowOff>76200</xdr:rowOff>
    </xdr:from>
    <xdr:to>
      <xdr:col>5</xdr:col>
      <xdr:colOff>426720</xdr:colOff>
      <xdr:row>1</xdr:row>
      <xdr:rowOff>220980</xdr:rowOff>
    </xdr:to>
    <xdr:pic>
      <xdr:nvPicPr>
        <xdr:cNvPr id="48" name="Gráfico 47" descr="Red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F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7261860" y="76200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16</xdr:col>
      <xdr:colOff>53340</xdr:colOff>
      <xdr:row>0</xdr:row>
      <xdr:rowOff>0</xdr:rowOff>
    </xdr:from>
    <xdr:to>
      <xdr:col>16</xdr:col>
      <xdr:colOff>525780</xdr:colOff>
      <xdr:row>2</xdr:row>
      <xdr:rowOff>0</xdr:rowOff>
    </xdr:to>
    <xdr:pic>
      <xdr:nvPicPr>
        <xdr:cNvPr id="49" name="Gráfico 48" descr="Funcionário de escritóri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21846540" y="0"/>
          <a:ext cx="472440" cy="472440"/>
        </a:xfrm>
        <a:prstGeom prst="rect">
          <a:avLst/>
        </a:prstGeom>
      </xdr:spPr>
    </xdr:pic>
    <xdr:clientData/>
  </xdr:twoCellAnchor>
  <xdr:twoCellAnchor editAs="oneCell">
    <xdr:from>
      <xdr:col>15</xdr:col>
      <xdr:colOff>182880</xdr:colOff>
      <xdr:row>0</xdr:row>
      <xdr:rowOff>0</xdr:rowOff>
    </xdr:from>
    <xdr:to>
      <xdr:col>16</xdr:col>
      <xdr:colOff>106680</xdr:colOff>
      <xdr:row>1</xdr:row>
      <xdr:rowOff>175260</xdr:rowOff>
    </xdr:to>
    <xdr:pic>
      <xdr:nvPicPr>
        <xdr:cNvPr id="50" name="Gráfico 49" descr="Red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F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1480780" y="0"/>
          <a:ext cx="441960" cy="411480"/>
        </a:xfrm>
        <a:prstGeom prst="rect">
          <a:avLst/>
        </a:prstGeom>
      </xdr:spPr>
    </xdr:pic>
    <xdr:clientData/>
  </xdr:twoCellAnchor>
  <xdr:oneCellAnchor>
    <xdr:from>
      <xdr:col>25</xdr:col>
      <xdr:colOff>480060</xdr:colOff>
      <xdr:row>0</xdr:row>
      <xdr:rowOff>0</xdr:rowOff>
    </xdr:from>
    <xdr:ext cx="472440" cy="472440"/>
    <xdr:pic>
      <xdr:nvPicPr>
        <xdr:cNvPr id="51" name="Gráfico 50" descr="Funcionário de escritóri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7589460" y="0"/>
          <a:ext cx="472440" cy="472440"/>
        </a:xfrm>
        <a:prstGeom prst="rect">
          <a:avLst/>
        </a:prstGeom>
      </xdr:spPr>
    </xdr:pic>
    <xdr:clientData/>
  </xdr:oneCellAnchor>
  <xdr:oneCellAnchor>
    <xdr:from>
      <xdr:col>25</xdr:col>
      <xdr:colOff>60960</xdr:colOff>
      <xdr:row>0</xdr:row>
      <xdr:rowOff>7620</xdr:rowOff>
    </xdr:from>
    <xdr:ext cx="441960" cy="411480"/>
    <xdr:pic>
      <xdr:nvPicPr>
        <xdr:cNvPr id="52" name="Gráfico 51" descr="Red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F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7170360" y="7620"/>
          <a:ext cx="441960" cy="411480"/>
        </a:xfrm>
        <a:prstGeom prst="rect">
          <a:avLst/>
        </a:prstGeom>
      </xdr:spPr>
    </xdr:pic>
    <xdr:clientData/>
  </xdr:oneCellAnchor>
  <xdr:oneCellAnchor>
    <xdr:from>
      <xdr:col>36</xdr:col>
      <xdr:colOff>342900</xdr:colOff>
      <xdr:row>0</xdr:row>
      <xdr:rowOff>0</xdr:rowOff>
    </xdr:from>
    <xdr:ext cx="472440" cy="472440"/>
    <xdr:pic>
      <xdr:nvPicPr>
        <xdr:cNvPr id="53" name="Gráfico 52" descr="Funcionário de escritóri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3751480" y="0"/>
          <a:ext cx="472440" cy="472440"/>
        </a:xfrm>
        <a:prstGeom prst="rect">
          <a:avLst/>
        </a:prstGeom>
      </xdr:spPr>
    </xdr:pic>
    <xdr:clientData/>
  </xdr:oneCellAnchor>
  <xdr:oneCellAnchor>
    <xdr:from>
      <xdr:col>35</xdr:col>
      <xdr:colOff>190500</xdr:colOff>
      <xdr:row>0</xdr:row>
      <xdr:rowOff>22860</xdr:rowOff>
    </xdr:from>
    <xdr:ext cx="441960" cy="411480"/>
    <xdr:pic>
      <xdr:nvPicPr>
        <xdr:cNvPr id="54" name="Gráfico 53" descr="Red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F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3080920" y="22860"/>
          <a:ext cx="441960" cy="411480"/>
        </a:xfrm>
        <a:prstGeom prst="rect">
          <a:avLst/>
        </a:prstGeom>
      </xdr:spPr>
    </xdr:pic>
    <xdr:clientData/>
  </xdr:oneCellAnchor>
  <xdr:oneCellAnchor>
    <xdr:from>
      <xdr:col>75</xdr:col>
      <xdr:colOff>38100</xdr:colOff>
      <xdr:row>0</xdr:row>
      <xdr:rowOff>68580</xdr:rowOff>
    </xdr:from>
    <xdr:ext cx="381000" cy="381000"/>
    <xdr:pic>
      <xdr:nvPicPr>
        <xdr:cNvPr id="62" name="Gráfico 61" descr="Red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F00-00003E000000}"/>
            </a:ext>
            <a:ext uri="{147F2762-F138-4A5C-976F-8EAC2B608ADB}">
              <a16:predDERef xmlns:a16="http://schemas.microsoft.com/office/drawing/2014/main" pred="{00000000-0008-0000-0E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08623100" y="68580"/>
          <a:ext cx="381000" cy="381000"/>
        </a:xfrm>
        <a:prstGeom prst="rect">
          <a:avLst/>
        </a:prstGeom>
      </xdr:spPr>
    </xdr:pic>
    <xdr:clientData/>
  </xdr:oneCellAnchor>
  <xdr:oneCellAnchor>
    <xdr:from>
      <xdr:col>65</xdr:col>
      <xdr:colOff>60960</xdr:colOff>
      <xdr:row>0</xdr:row>
      <xdr:rowOff>68580</xdr:rowOff>
    </xdr:from>
    <xdr:ext cx="381000" cy="381000"/>
    <xdr:pic>
      <xdr:nvPicPr>
        <xdr:cNvPr id="64" name="Gráfico 63" descr="Red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F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7551240" y="68580"/>
          <a:ext cx="381000" cy="381000"/>
        </a:xfrm>
        <a:prstGeom prst="rect">
          <a:avLst/>
        </a:prstGeom>
      </xdr:spPr>
    </xdr:pic>
    <xdr:clientData/>
  </xdr:oneCellAnchor>
  <xdr:oneCellAnchor>
    <xdr:from>
      <xdr:col>65</xdr:col>
      <xdr:colOff>464820</xdr:colOff>
      <xdr:row>0</xdr:row>
      <xdr:rowOff>60960</xdr:rowOff>
    </xdr:from>
    <xdr:ext cx="419100" cy="419100"/>
    <xdr:pic>
      <xdr:nvPicPr>
        <xdr:cNvPr id="65" name="Gráfico 64" descr="Crachá de funcionári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F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97955100" y="60960"/>
          <a:ext cx="419100" cy="419100"/>
        </a:xfrm>
        <a:prstGeom prst="rect">
          <a:avLst/>
        </a:prstGeom>
      </xdr:spPr>
    </xdr:pic>
    <xdr:clientData/>
  </xdr:oneCellAnchor>
  <xdr:oneCellAnchor>
    <xdr:from>
      <xdr:col>55</xdr:col>
      <xdr:colOff>22860</xdr:colOff>
      <xdr:row>0</xdr:row>
      <xdr:rowOff>68580</xdr:rowOff>
    </xdr:from>
    <xdr:ext cx="381000" cy="381000"/>
    <xdr:pic>
      <xdr:nvPicPr>
        <xdr:cNvPr id="66" name="Gráfico 65" descr="Red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F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82425540" y="68580"/>
          <a:ext cx="381000" cy="381000"/>
        </a:xfrm>
        <a:prstGeom prst="rect">
          <a:avLst/>
        </a:prstGeom>
      </xdr:spPr>
    </xdr:pic>
    <xdr:clientData/>
  </xdr:oneCellAnchor>
  <xdr:oneCellAnchor>
    <xdr:from>
      <xdr:col>55</xdr:col>
      <xdr:colOff>480060</xdr:colOff>
      <xdr:row>0</xdr:row>
      <xdr:rowOff>53340</xdr:rowOff>
    </xdr:from>
    <xdr:ext cx="419100" cy="419100"/>
    <xdr:pic>
      <xdr:nvPicPr>
        <xdr:cNvPr id="67" name="Gráfico 66" descr="Crachá de funcionári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F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2882740" y="53340"/>
          <a:ext cx="419100" cy="419100"/>
        </a:xfrm>
        <a:prstGeom prst="rect">
          <a:avLst/>
        </a:prstGeom>
      </xdr:spPr>
    </xdr:pic>
    <xdr:clientData/>
  </xdr:oneCellAnchor>
  <xdr:oneCellAnchor>
    <xdr:from>
      <xdr:col>44</xdr:col>
      <xdr:colOff>546735</xdr:colOff>
      <xdr:row>0</xdr:row>
      <xdr:rowOff>22860</xdr:rowOff>
    </xdr:from>
    <xdr:ext cx="381000" cy="381000"/>
    <xdr:pic>
      <xdr:nvPicPr>
        <xdr:cNvPr id="68" name="Gráfico 67" descr="Red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F00-000044000000}"/>
            </a:ext>
            <a:ext uri="{147F2762-F138-4A5C-976F-8EAC2B608ADB}">
              <a16:predDERef xmlns:a16="http://schemas.microsoft.com/office/drawing/2014/main" pred="{00000000-0008-0000-0E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4669035" y="22860"/>
          <a:ext cx="381000" cy="381000"/>
        </a:xfrm>
        <a:prstGeom prst="rect">
          <a:avLst/>
        </a:prstGeom>
      </xdr:spPr>
    </xdr:pic>
    <xdr:clientData/>
  </xdr:oneCellAnchor>
  <xdr:oneCellAnchor>
    <xdr:from>
      <xdr:col>45</xdr:col>
      <xdr:colOff>449580</xdr:colOff>
      <xdr:row>0</xdr:row>
      <xdr:rowOff>60960</xdr:rowOff>
    </xdr:from>
    <xdr:ext cx="419100" cy="419100"/>
    <xdr:pic>
      <xdr:nvPicPr>
        <xdr:cNvPr id="69" name="Gráfico 68" descr="Crachá de funcionári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F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68412360" y="60960"/>
          <a:ext cx="419100" cy="419100"/>
        </a:xfrm>
        <a:prstGeom prst="rect">
          <a:avLst/>
        </a:prstGeom>
      </xdr:spPr>
    </xdr:pic>
    <xdr:clientData/>
  </xdr:oneCellAnchor>
  <xdr:twoCellAnchor editAs="oneCell">
    <xdr:from>
      <xdr:col>75</xdr:col>
      <xdr:colOff>481965</xdr:colOff>
      <xdr:row>0</xdr:row>
      <xdr:rowOff>38100</xdr:rowOff>
    </xdr:from>
    <xdr:to>
      <xdr:col>76</xdr:col>
      <xdr:colOff>388620</xdr:colOff>
      <xdr:row>1</xdr:row>
      <xdr:rowOff>213360</xdr:rowOff>
    </xdr:to>
    <xdr:pic>
      <xdr:nvPicPr>
        <xdr:cNvPr id="70" name="Gráfico 69" descr="Funcionário de escritóri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46000000}"/>
            </a:ext>
            <a:ext uri="{147F2762-F138-4A5C-976F-8EAC2B608ADB}">
              <a16:predDERef xmlns:a16="http://schemas.microsoft.com/office/drawing/2014/main" pred="{00000000-0008-0000-0E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9066965" y="38100"/>
          <a:ext cx="411480" cy="403860"/>
        </a:xfrm>
        <a:prstGeom prst="rect">
          <a:avLst/>
        </a:prstGeom>
      </xdr:spPr>
    </xdr:pic>
    <xdr:clientData/>
  </xdr:twoCellAnchor>
  <xdr:twoCellAnchor editAs="oneCell">
    <xdr:from>
      <xdr:col>6</xdr:col>
      <xdr:colOff>551827</xdr:colOff>
      <xdr:row>0</xdr:row>
      <xdr:rowOff>83343</xdr:rowOff>
    </xdr:from>
    <xdr:to>
      <xdr:col>6</xdr:col>
      <xdr:colOff>954521</xdr:colOff>
      <xdr:row>2</xdr:row>
      <xdr:rowOff>13597</xdr:rowOff>
    </xdr:to>
    <xdr:pic>
      <xdr:nvPicPr>
        <xdr:cNvPr id="61" name="Gráfico 60" descr="Rótul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F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 rot="18969415">
          <a:off x="8286127" y="83343"/>
          <a:ext cx="402694" cy="402694"/>
        </a:xfrm>
        <a:prstGeom prst="rect">
          <a:avLst/>
        </a:prstGeom>
      </xdr:spPr>
    </xdr:pic>
    <xdr:clientData/>
  </xdr:twoCellAnchor>
  <xdr:twoCellAnchor editAs="oneCell">
    <xdr:from>
      <xdr:col>76</xdr:col>
      <xdr:colOff>502920</xdr:colOff>
      <xdr:row>0</xdr:row>
      <xdr:rowOff>83343</xdr:rowOff>
    </xdr:from>
    <xdr:to>
      <xdr:col>76</xdr:col>
      <xdr:colOff>905614</xdr:colOff>
      <xdr:row>2</xdr:row>
      <xdr:rowOff>13597</xdr:rowOff>
    </xdr:to>
    <xdr:pic>
      <xdr:nvPicPr>
        <xdr:cNvPr id="63" name="Gráfico 62" descr="Rótul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F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 rot="18969415">
          <a:off x="112661700" y="83343"/>
          <a:ext cx="402694" cy="402694"/>
        </a:xfrm>
        <a:prstGeom prst="rect">
          <a:avLst/>
        </a:prstGeom>
      </xdr:spPr>
    </xdr:pic>
    <xdr:clientData/>
  </xdr:twoCellAnchor>
  <xdr:twoCellAnchor editAs="oneCell">
    <xdr:from>
      <xdr:col>26</xdr:col>
      <xdr:colOff>561975</xdr:colOff>
      <xdr:row>0</xdr:row>
      <xdr:rowOff>28575</xdr:rowOff>
    </xdr:from>
    <xdr:to>
      <xdr:col>26</xdr:col>
      <xdr:colOff>964669</xdr:colOff>
      <xdr:row>1</xdr:row>
      <xdr:rowOff>195049</xdr:rowOff>
    </xdr:to>
    <xdr:pic>
      <xdr:nvPicPr>
        <xdr:cNvPr id="71" name="Gráfico 70" descr="Rótul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F00-000047000000}"/>
            </a:ext>
            <a:ext uri="{147F2762-F138-4A5C-976F-8EAC2B608ADB}">
              <a16:predDERef xmlns:a16="http://schemas.microsoft.com/office/drawing/2014/main" pred="{63FFAB67-9454-406A-8D26-508E2DDD58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 rot="18969415">
          <a:off x="37185600" y="28575"/>
          <a:ext cx="402694" cy="395074"/>
        </a:xfrm>
        <a:prstGeom prst="rect">
          <a:avLst/>
        </a:prstGeom>
      </xdr:spPr>
    </xdr:pic>
    <xdr:clientData/>
  </xdr:twoCellAnchor>
  <xdr:twoCellAnchor editAs="oneCell">
    <xdr:from>
      <xdr:col>16</xdr:col>
      <xdr:colOff>609600</xdr:colOff>
      <xdr:row>0</xdr:row>
      <xdr:rowOff>83342</xdr:rowOff>
    </xdr:from>
    <xdr:to>
      <xdr:col>16</xdr:col>
      <xdr:colOff>1012294</xdr:colOff>
      <xdr:row>2</xdr:row>
      <xdr:rowOff>13596</xdr:rowOff>
    </xdr:to>
    <xdr:pic>
      <xdr:nvPicPr>
        <xdr:cNvPr id="72" name="Gráfico 71" descr="Rótul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F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 rot="18969415">
          <a:off x="22402800" y="83342"/>
          <a:ext cx="402694" cy="402694"/>
        </a:xfrm>
        <a:prstGeom prst="rect">
          <a:avLst/>
        </a:prstGeom>
      </xdr:spPr>
    </xdr:pic>
    <xdr:clientData/>
  </xdr:twoCellAnchor>
  <xdr:twoCellAnchor editAs="oneCell">
    <xdr:from>
      <xdr:col>66</xdr:col>
      <xdr:colOff>586740</xdr:colOff>
      <xdr:row>0</xdr:row>
      <xdr:rowOff>83343</xdr:rowOff>
    </xdr:from>
    <xdr:to>
      <xdr:col>66</xdr:col>
      <xdr:colOff>989434</xdr:colOff>
      <xdr:row>2</xdr:row>
      <xdr:rowOff>13597</xdr:rowOff>
    </xdr:to>
    <xdr:pic>
      <xdr:nvPicPr>
        <xdr:cNvPr id="73" name="Gráfico 72" descr="Rótul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F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 rot="18969415">
          <a:off x="98595180" y="83343"/>
          <a:ext cx="402694" cy="402694"/>
        </a:xfrm>
        <a:prstGeom prst="rect">
          <a:avLst/>
        </a:prstGeom>
      </xdr:spPr>
    </xdr:pic>
    <xdr:clientData/>
  </xdr:twoCellAnchor>
  <xdr:twoCellAnchor editAs="oneCell">
    <xdr:from>
      <xdr:col>56</xdr:col>
      <xdr:colOff>548641</xdr:colOff>
      <xdr:row>0</xdr:row>
      <xdr:rowOff>83343</xdr:rowOff>
    </xdr:from>
    <xdr:to>
      <xdr:col>56</xdr:col>
      <xdr:colOff>951335</xdr:colOff>
      <xdr:row>2</xdr:row>
      <xdr:rowOff>13597</xdr:rowOff>
    </xdr:to>
    <xdr:pic>
      <xdr:nvPicPr>
        <xdr:cNvPr id="74" name="Gráfico 73" descr="Rótul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F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 rot="18969415">
          <a:off x="83469481" y="83343"/>
          <a:ext cx="402694" cy="402694"/>
        </a:xfrm>
        <a:prstGeom prst="rect">
          <a:avLst/>
        </a:prstGeom>
      </xdr:spPr>
    </xdr:pic>
    <xdr:clientData/>
  </xdr:twoCellAnchor>
  <xdr:twoCellAnchor editAs="oneCell">
    <xdr:from>
      <xdr:col>46</xdr:col>
      <xdr:colOff>472440</xdr:colOff>
      <xdr:row>0</xdr:row>
      <xdr:rowOff>83342</xdr:rowOff>
    </xdr:from>
    <xdr:to>
      <xdr:col>46</xdr:col>
      <xdr:colOff>875134</xdr:colOff>
      <xdr:row>2</xdr:row>
      <xdr:rowOff>13596</xdr:rowOff>
    </xdr:to>
    <xdr:pic>
      <xdr:nvPicPr>
        <xdr:cNvPr id="75" name="Gráfico 74" descr="Rótul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F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 rot="18969415">
          <a:off x="68953380" y="83342"/>
          <a:ext cx="402694" cy="40269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487680</xdr:colOff>
      <xdr:row>0</xdr:row>
      <xdr:rowOff>0</xdr:rowOff>
    </xdr:from>
    <xdr:to>
      <xdr:col>22</xdr:col>
      <xdr:colOff>182880</xdr:colOff>
      <xdr:row>4</xdr:row>
      <xdr:rowOff>182880</xdr:rowOff>
    </xdr:to>
    <xdr:pic>
      <xdr:nvPicPr>
        <xdr:cNvPr id="2" name="Gráfico 1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070080" y="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8</xdr:col>
      <xdr:colOff>396240</xdr:colOff>
      <xdr:row>0</xdr:row>
      <xdr:rowOff>76200</xdr:rowOff>
    </xdr:from>
    <xdr:to>
      <xdr:col>8</xdr:col>
      <xdr:colOff>899160</xdr:colOff>
      <xdr:row>3</xdr:row>
      <xdr:rowOff>30480</xdr:rowOff>
    </xdr:to>
    <xdr:pic>
      <xdr:nvPicPr>
        <xdr:cNvPr id="3" name="Gráfico 2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698480" y="76200"/>
          <a:ext cx="502920" cy="50292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 txBox="1"/>
      </xdr:nvSpPr>
      <xdr:spPr>
        <a:xfrm>
          <a:off x="24406860" y="29184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SpPr txBox="1"/>
      </xdr:nvSpPr>
      <xdr:spPr>
        <a:xfrm>
          <a:off x="31843980" y="51282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5</xdr:col>
      <xdr:colOff>399834</xdr:colOff>
      <xdr:row>2</xdr:row>
      <xdr:rowOff>25374</xdr:rowOff>
    </xdr:from>
    <xdr:to>
      <xdr:col>5</xdr:col>
      <xdr:colOff>1317625</xdr:colOff>
      <xdr:row>5</xdr:row>
      <xdr:rowOff>23905</xdr:rowOff>
    </xdr:to>
    <xdr:pic>
      <xdr:nvPicPr>
        <xdr:cNvPr id="6" name="Gráfico 5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163209" y="723874"/>
          <a:ext cx="917791" cy="1030406"/>
        </a:xfrm>
        <a:prstGeom prst="rect">
          <a:avLst/>
        </a:prstGeom>
      </xdr:spPr>
    </xdr:pic>
    <xdr:clientData/>
  </xdr:twoCellAnchor>
  <xdr:twoCellAnchor editAs="oneCell">
    <xdr:from>
      <xdr:col>6</xdr:col>
      <xdr:colOff>269875</xdr:colOff>
      <xdr:row>2</xdr:row>
      <xdr:rowOff>31750</xdr:rowOff>
    </xdr:from>
    <xdr:to>
      <xdr:col>6</xdr:col>
      <xdr:colOff>1184275</xdr:colOff>
      <xdr:row>4</xdr:row>
      <xdr:rowOff>406400</xdr:rowOff>
    </xdr:to>
    <xdr:pic>
      <xdr:nvPicPr>
        <xdr:cNvPr id="8" name="Gráfico 7" descr="Cabeça com engrenage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3557250" y="730250"/>
          <a:ext cx="914400" cy="9144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SpPr txBox="1"/>
      </xdr:nvSpPr>
      <xdr:spPr>
        <a:xfrm>
          <a:off x="19804380" y="29489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7</xdr:col>
      <xdr:colOff>358140</xdr:colOff>
      <xdr:row>6</xdr:row>
      <xdr:rowOff>38100</xdr:rowOff>
    </xdr:from>
    <xdr:to>
      <xdr:col>7</xdr:col>
      <xdr:colOff>952500</xdr:colOff>
      <xdr:row>8</xdr:row>
      <xdr:rowOff>121920</xdr:rowOff>
    </xdr:to>
    <xdr:pic>
      <xdr:nvPicPr>
        <xdr:cNvPr id="7" name="Gráfico 6" descr="Carrinh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1224260" y="1524000"/>
          <a:ext cx="594360" cy="594360"/>
        </a:xfrm>
        <a:prstGeom prst="rect">
          <a:avLst/>
        </a:prstGeom>
      </xdr:spPr>
    </xdr:pic>
    <xdr:clientData/>
  </xdr:twoCellAnchor>
  <xdr:twoCellAnchor editAs="oneCell">
    <xdr:from>
      <xdr:col>8</xdr:col>
      <xdr:colOff>213360</xdr:colOff>
      <xdr:row>6</xdr:row>
      <xdr:rowOff>53340</xdr:rowOff>
    </xdr:from>
    <xdr:to>
      <xdr:col>8</xdr:col>
      <xdr:colOff>815340</xdr:colOff>
      <xdr:row>8</xdr:row>
      <xdr:rowOff>144780</xdr:rowOff>
    </xdr:to>
    <xdr:pic>
      <xdr:nvPicPr>
        <xdr:cNvPr id="8" name="Gráfico 7" descr="Red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2390120" y="1539240"/>
          <a:ext cx="601980" cy="60198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SpPr txBox="1"/>
      </xdr:nvSpPr>
      <xdr:spPr>
        <a:xfrm>
          <a:off x="19804380" y="29489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SpPr txBox="1"/>
      </xdr:nvSpPr>
      <xdr:spPr>
        <a:xfrm>
          <a:off x="24406860" y="29184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365760</xdr:colOff>
      <xdr:row>12</xdr:row>
      <xdr:rowOff>213360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SpPr txBox="1"/>
      </xdr:nvSpPr>
      <xdr:spPr>
        <a:xfrm>
          <a:off x="24025860" y="29489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18</xdr:col>
      <xdr:colOff>365760</xdr:colOff>
      <xdr:row>12</xdr:row>
      <xdr:rowOff>213360</xdr:rowOff>
    </xdr:from>
    <xdr:ext cx="184731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SpPr txBox="1"/>
      </xdr:nvSpPr>
      <xdr:spPr>
        <a:xfrm>
          <a:off x="31843980" y="541782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5</xdr:col>
      <xdr:colOff>419128</xdr:colOff>
      <xdr:row>2</xdr:row>
      <xdr:rowOff>128953</xdr:rowOff>
    </xdr:from>
    <xdr:ext cx="687731" cy="628132"/>
    <xdr:pic>
      <xdr:nvPicPr>
        <xdr:cNvPr id="6" name="Gráfico 5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177374" y="832338"/>
          <a:ext cx="687731" cy="628132"/>
        </a:xfrm>
        <a:prstGeom prst="rect">
          <a:avLst/>
        </a:prstGeom>
      </xdr:spPr>
    </xdr:pic>
    <xdr:clientData/>
  </xdr:oneCellAnchor>
  <xdr:oneCellAnchor>
    <xdr:from>
      <xdr:col>6</xdr:col>
      <xdr:colOff>183539</xdr:colOff>
      <xdr:row>1</xdr:row>
      <xdr:rowOff>83617</xdr:rowOff>
    </xdr:from>
    <xdr:ext cx="1471454" cy="1236113"/>
    <xdr:pic>
      <xdr:nvPicPr>
        <xdr:cNvPr id="7" name="Gráfico 6" descr="Rótul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1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 rot="18505455">
          <a:off x="14606681" y="397268"/>
          <a:ext cx="1236113" cy="147145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320040</xdr:colOff>
      <xdr:row>0</xdr:row>
      <xdr:rowOff>15240</xdr:rowOff>
    </xdr:from>
    <xdr:to>
      <xdr:col>2</xdr:col>
      <xdr:colOff>342900</xdr:colOff>
      <xdr:row>1</xdr:row>
      <xdr:rowOff>114300</xdr:rowOff>
    </xdr:to>
    <xdr:pic>
      <xdr:nvPicPr>
        <xdr:cNvPr id="2" name="Gráfico 1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43940" y="15240"/>
          <a:ext cx="632460" cy="63246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175260</xdr:colOff>
          <xdr:row>0</xdr:row>
          <xdr:rowOff>38100</xdr:rowOff>
        </xdr:from>
        <xdr:to>
          <xdr:col>8</xdr:col>
          <xdr:colOff>754380</xdr:colOff>
          <xdr:row>0</xdr:row>
          <xdr:rowOff>243840</xdr:rowOff>
        </xdr:to>
        <xdr:sp macro="" textlink="">
          <xdr:nvSpPr>
            <xdr:cNvPr id="6149" name="Drop Down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1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17876520" y="27279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4</xdr:col>
      <xdr:colOff>206178</xdr:colOff>
      <xdr:row>6</xdr:row>
      <xdr:rowOff>203253</xdr:rowOff>
    </xdr:from>
    <xdr:to>
      <xdr:col>4</xdr:col>
      <xdr:colOff>1150778</xdr:colOff>
      <xdr:row>10</xdr:row>
      <xdr:rowOff>191880</xdr:rowOff>
    </xdr:to>
    <xdr:pic>
      <xdr:nvPicPr>
        <xdr:cNvPr id="12" name="Gráfico 11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294148" y="1784119"/>
          <a:ext cx="944600" cy="909851"/>
        </a:xfrm>
        <a:prstGeom prst="rect">
          <a:avLst/>
        </a:prstGeom>
      </xdr:spPr>
    </xdr:pic>
    <xdr:clientData/>
  </xdr:twoCellAnchor>
  <xdr:twoCellAnchor editAs="oneCell">
    <xdr:from>
      <xdr:col>4</xdr:col>
      <xdr:colOff>1467135</xdr:colOff>
      <xdr:row>7</xdr:row>
      <xdr:rowOff>56866</xdr:rowOff>
    </xdr:from>
    <xdr:to>
      <xdr:col>5</xdr:col>
      <xdr:colOff>709684</xdr:colOff>
      <xdr:row>11</xdr:row>
      <xdr:rowOff>61415</xdr:rowOff>
    </xdr:to>
    <xdr:pic>
      <xdr:nvPicPr>
        <xdr:cNvPr id="4" name="Gráfico 3" descr="Registrar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1555105" y="1876567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5</xdr:col>
      <xdr:colOff>1069074</xdr:colOff>
      <xdr:row>7</xdr:row>
      <xdr:rowOff>1</xdr:rowOff>
    </xdr:from>
    <xdr:to>
      <xdr:col>6</xdr:col>
      <xdr:colOff>311623</xdr:colOff>
      <xdr:row>11</xdr:row>
      <xdr:rowOff>4550</xdr:rowOff>
    </xdr:to>
    <xdr:pic>
      <xdr:nvPicPr>
        <xdr:cNvPr id="5" name="Gráfico 4" descr="Cabeça com engrenage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2828895" y="1819702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6</xdr:col>
      <xdr:colOff>628650</xdr:colOff>
      <xdr:row>7</xdr:row>
      <xdr:rowOff>133350</xdr:rowOff>
    </xdr:from>
    <xdr:to>
      <xdr:col>7</xdr:col>
      <xdr:colOff>211455</xdr:colOff>
      <xdr:row>10</xdr:row>
      <xdr:rowOff>173355</xdr:rowOff>
    </xdr:to>
    <xdr:pic>
      <xdr:nvPicPr>
        <xdr:cNvPr id="7" name="Imagem 5" descr="Funcionário de escritóri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200-000007000000}"/>
            </a:ext>
            <a:ext uri="{147F2762-F138-4A5C-976F-8EAC2B608ADB}">
              <a16:predDERef xmlns:a16="http://schemas.microsoft.com/office/drawing/2014/main" pre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3696950" y="1933575"/>
          <a:ext cx="735330" cy="7258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178080</xdr:colOff>
      <xdr:row>1</xdr:row>
      <xdr:rowOff>193320</xdr:rowOff>
    </xdr:from>
    <xdr:to>
      <xdr:col>6</xdr:col>
      <xdr:colOff>482880</xdr:colOff>
      <xdr:row>6</xdr:row>
      <xdr:rowOff>109500</xdr:rowOff>
    </xdr:to>
    <xdr:pic>
      <xdr:nvPicPr>
        <xdr:cNvPr id="7" name="Gráfico 6" descr="Registr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226080" y="39144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4</xdr:col>
      <xdr:colOff>541020</xdr:colOff>
      <xdr:row>7</xdr:row>
      <xdr:rowOff>131222</xdr:rowOff>
    </xdr:from>
    <xdr:to>
      <xdr:col>7</xdr:col>
      <xdr:colOff>22860</xdr:colOff>
      <xdr:row>10</xdr:row>
      <xdr:rowOff>53759</xdr:rowOff>
    </xdr:to>
    <xdr:pic>
      <xdr:nvPicPr>
        <xdr:cNvPr id="9" name="Gráfico 8" descr="Código de Barra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979420" y="1540922"/>
          <a:ext cx="1394460" cy="532137"/>
        </a:xfrm>
        <a:prstGeom prst="rect">
          <a:avLst/>
        </a:prstGeom>
      </xdr:spPr>
    </xdr:pic>
    <xdr:clientData/>
  </xdr:twoCellAnchor>
  <xdr:twoCellAnchor editAs="oneCell">
    <xdr:from>
      <xdr:col>7</xdr:col>
      <xdr:colOff>132780</xdr:colOff>
      <xdr:row>2</xdr:row>
      <xdr:rowOff>18480</xdr:rowOff>
    </xdr:from>
    <xdr:to>
      <xdr:col>8</xdr:col>
      <xdr:colOff>437580</xdr:colOff>
      <xdr:row>6</xdr:row>
      <xdr:rowOff>140400</xdr:rowOff>
    </xdr:to>
    <xdr:pic>
      <xdr:nvPicPr>
        <xdr:cNvPr id="13" name="Gráfico 12" descr="Dólar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4399980" y="42996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5</xdr:col>
      <xdr:colOff>267540</xdr:colOff>
      <xdr:row>11</xdr:row>
      <xdr:rowOff>68580</xdr:rowOff>
    </xdr:from>
    <xdr:to>
      <xdr:col>6</xdr:col>
      <xdr:colOff>321720</xdr:colOff>
      <xdr:row>14</xdr:row>
      <xdr:rowOff>130380</xdr:rowOff>
    </xdr:to>
    <xdr:pic>
      <xdr:nvPicPr>
        <xdr:cNvPr id="15" name="Gráfico 14" descr="Frasco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3315540" y="2293620"/>
          <a:ext cx="663780" cy="663780"/>
        </a:xfrm>
        <a:prstGeom prst="rect">
          <a:avLst/>
        </a:prstGeom>
      </xdr:spPr>
    </xdr:pic>
    <xdr:clientData/>
  </xdr:twoCellAnchor>
  <xdr:twoCellAnchor editAs="oneCell">
    <xdr:from>
      <xdr:col>3</xdr:col>
      <xdr:colOff>144780</xdr:colOff>
      <xdr:row>1</xdr:row>
      <xdr:rowOff>137160</xdr:rowOff>
    </xdr:from>
    <xdr:to>
      <xdr:col>4</xdr:col>
      <xdr:colOff>449580</xdr:colOff>
      <xdr:row>6</xdr:row>
      <xdr:rowOff>53340</xdr:rowOff>
    </xdr:to>
    <xdr:pic>
      <xdr:nvPicPr>
        <xdr:cNvPr id="17" name="Gráfico 16" descr="Rede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973580" y="33528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190500</xdr:colOff>
      <xdr:row>10</xdr:row>
      <xdr:rowOff>91440</xdr:rowOff>
    </xdr:from>
    <xdr:to>
      <xdr:col>4</xdr:col>
      <xdr:colOff>495300</xdr:colOff>
      <xdr:row>14</xdr:row>
      <xdr:rowOff>198120</xdr:rowOff>
    </xdr:to>
    <xdr:pic>
      <xdr:nvPicPr>
        <xdr:cNvPr id="19" name="Gráfico 18" descr="Peixe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2019300" y="211074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10</xdr:row>
      <xdr:rowOff>137160</xdr:rowOff>
    </xdr:from>
    <xdr:to>
      <xdr:col>8</xdr:col>
      <xdr:colOff>457200</xdr:colOff>
      <xdr:row>15</xdr:row>
      <xdr:rowOff>38100</xdr:rowOff>
    </xdr:to>
    <xdr:pic>
      <xdr:nvPicPr>
        <xdr:cNvPr id="21" name="Gráfico 20" descr="Cesto de compras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4419600" y="215646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13</xdr:col>
      <xdr:colOff>213360</xdr:colOff>
      <xdr:row>1</xdr:row>
      <xdr:rowOff>129540</xdr:rowOff>
    </xdr:from>
    <xdr:to>
      <xdr:col>14</xdr:col>
      <xdr:colOff>358140</xdr:colOff>
      <xdr:row>5</xdr:row>
      <xdr:rowOff>83820</xdr:rowOff>
    </xdr:to>
    <xdr:pic>
      <xdr:nvPicPr>
        <xdr:cNvPr id="23" name="Gráfico 22" descr="Funcionário de escritório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1"/>
            </a:ext>
          </a:extLst>
        </a:blip>
        <a:stretch>
          <a:fillRect/>
        </a:stretch>
      </xdr:blipFill>
      <xdr:spPr>
        <a:xfrm>
          <a:off x="5699760" y="3154680"/>
          <a:ext cx="754380" cy="754380"/>
        </a:xfrm>
        <a:prstGeom prst="rect">
          <a:avLst/>
        </a:prstGeom>
      </xdr:spPr>
    </xdr:pic>
    <xdr:clientData/>
  </xdr:twoCellAnchor>
  <xdr:twoCellAnchor editAs="oneCell">
    <xdr:from>
      <xdr:col>11</xdr:col>
      <xdr:colOff>152400</xdr:colOff>
      <xdr:row>1</xdr:row>
      <xdr:rowOff>144780</xdr:rowOff>
    </xdr:from>
    <xdr:to>
      <xdr:col>12</xdr:col>
      <xdr:colOff>457200</xdr:colOff>
      <xdr:row>6</xdr:row>
      <xdr:rowOff>60960</xdr:rowOff>
    </xdr:to>
    <xdr:pic>
      <xdr:nvPicPr>
        <xdr:cNvPr id="25" name="Gráfico 24" descr="Olho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6858000" y="35052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11</xdr:col>
      <xdr:colOff>115819</xdr:colOff>
      <xdr:row>6</xdr:row>
      <xdr:rowOff>182274</xdr:rowOff>
    </xdr:from>
    <xdr:to>
      <xdr:col>12</xdr:col>
      <xdr:colOff>339048</xdr:colOff>
      <xdr:row>10</xdr:row>
      <xdr:rowOff>199763</xdr:rowOff>
    </xdr:to>
    <xdr:pic>
      <xdr:nvPicPr>
        <xdr:cNvPr id="29" name="Gráfico 28" descr="Rótulo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 rot="18969415">
          <a:off x="6821419" y="1386234"/>
          <a:ext cx="832829" cy="832829"/>
        </a:xfrm>
        <a:prstGeom prst="rect">
          <a:avLst/>
        </a:prstGeom>
      </xdr:spPr>
    </xdr:pic>
    <xdr:clientData/>
  </xdr:twoCellAnchor>
  <xdr:twoCellAnchor editAs="oneCell">
    <xdr:from>
      <xdr:col>9</xdr:col>
      <xdr:colOff>129540</xdr:colOff>
      <xdr:row>10</xdr:row>
      <xdr:rowOff>91440</xdr:rowOff>
    </xdr:from>
    <xdr:to>
      <xdr:col>10</xdr:col>
      <xdr:colOff>434340</xdr:colOff>
      <xdr:row>14</xdr:row>
      <xdr:rowOff>198120</xdr:rowOff>
    </xdr:to>
    <xdr:pic>
      <xdr:nvPicPr>
        <xdr:cNvPr id="30" name="Gráfico 29" descr="Peixe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5615940" y="211074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11</xdr:col>
      <xdr:colOff>274320</xdr:colOff>
      <xdr:row>11</xdr:row>
      <xdr:rowOff>30480</xdr:rowOff>
    </xdr:from>
    <xdr:to>
      <xdr:col>12</xdr:col>
      <xdr:colOff>328500</xdr:colOff>
      <xdr:row>14</xdr:row>
      <xdr:rowOff>92280</xdr:rowOff>
    </xdr:to>
    <xdr:pic>
      <xdr:nvPicPr>
        <xdr:cNvPr id="31" name="Gráfico 30" descr="Frasco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6979920" y="2255520"/>
          <a:ext cx="663780" cy="663780"/>
        </a:xfrm>
        <a:prstGeom prst="rect">
          <a:avLst/>
        </a:prstGeom>
      </xdr:spPr>
    </xdr:pic>
    <xdr:clientData/>
  </xdr:twoCellAnchor>
  <xdr:twoCellAnchor editAs="oneCell">
    <xdr:from>
      <xdr:col>13</xdr:col>
      <xdr:colOff>167640</xdr:colOff>
      <xdr:row>10</xdr:row>
      <xdr:rowOff>129540</xdr:rowOff>
    </xdr:from>
    <xdr:to>
      <xdr:col>14</xdr:col>
      <xdr:colOff>472440</xdr:colOff>
      <xdr:row>15</xdr:row>
      <xdr:rowOff>30480</xdr:rowOff>
    </xdr:to>
    <xdr:pic>
      <xdr:nvPicPr>
        <xdr:cNvPr id="33" name="Gráfico 32" descr="Cesto de compras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8092440" y="214884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17</xdr:col>
      <xdr:colOff>198120</xdr:colOff>
      <xdr:row>2</xdr:row>
      <xdr:rowOff>30480</xdr:rowOff>
    </xdr:from>
    <xdr:to>
      <xdr:col>18</xdr:col>
      <xdr:colOff>502920</xdr:colOff>
      <xdr:row>6</xdr:row>
      <xdr:rowOff>152400</xdr:rowOff>
    </xdr:to>
    <xdr:pic>
      <xdr:nvPicPr>
        <xdr:cNvPr id="3" name="Gráfico 2" descr="Jornal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3"/>
            </a:ext>
          </a:extLst>
        </a:blip>
        <a:stretch>
          <a:fillRect/>
        </a:stretch>
      </xdr:blipFill>
      <xdr:spPr>
        <a:xfrm>
          <a:off x="10561320" y="44196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15</xdr:col>
      <xdr:colOff>236220</xdr:colOff>
      <xdr:row>1</xdr:row>
      <xdr:rowOff>190500</xdr:rowOff>
    </xdr:from>
    <xdr:to>
      <xdr:col>16</xdr:col>
      <xdr:colOff>411480</xdr:colOff>
      <xdr:row>5</xdr:row>
      <xdr:rowOff>175260</xdr:rowOff>
    </xdr:to>
    <xdr:pic>
      <xdr:nvPicPr>
        <xdr:cNvPr id="26" name="Gráfico 25" descr="Crachá de funcionário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9387840" y="396240"/>
          <a:ext cx="784860" cy="784860"/>
        </a:xfrm>
        <a:prstGeom prst="rect">
          <a:avLst/>
        </a:prstGeom>
      </xdr:spPr>
    </xdr:pic>
    <xdr:clientData/>
  </xdr:twoCellAnchor>
  <xdr:oneCellAnchor>
    <xdr:from>
      <xdr:col>13</xdr:col>
      <xdr:colOff>1197429</xdr:colOff>
      <xdr:row>30</xdr:row>
      <xdr:rowOff>65313</xdr:rowOff>
    </xdr:from>
    <xdr:ext cx="631372" cy="631372"/>
    <xdr:pic>
      <xdr:nvPicPr>
        <xdr:cNvPr id="47" name="Gráfico 46" descr="Lista DPE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9"/>
            </a:ext>
          </a:extLst>
        </a:blip>
        <a:stretch>
          <a:fillRect/>
        </a:stretch>
      </xdr:blipFill>
      <xdr:spPr>
        <a:xfrm>
          <a:off x="1867989" y="4629693"/>
          <a:ext cx="631372" cy="631372"/>
        </a:xfrm>
        <a:prstGeom prst="rect">
          <a:avLst/>
        </a:prstGeom>
      </xdr:spPr>
    </xdr:pic>
    <xdr:clientData/>
  </xdr:oneCellAnchor>
  <xdr:oneCellAnchor>
    <xdr:from>
      <xdr:col>13</xdr:col>
      <xdr:colOff>1197429</xdr:colOff>
      <xdr:row>36</xdr:row>
      <xdr:rowOff>65313</xdr:rowOff>
    </xdr:from>
    <xdr:ext cx="631372" cy="631372"/>
    <xdr:pic>
      <xdr:nvPicPr>
        <xdr:cNvPr id="51" name="Gráfico 50" descr="Lista DPE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9"/>
            </a:ext>
          </a:extLst>
        </a:blip>
        <a:stretch>
          <a:fillRect/>
        </a:stretch>
      </xdr:blipFill>
      <xdr:spPr>
        <a:xfrm>
          <a:off x="1867989" y="5742213"/>
          <a:ext cx="631372" cy="631372"/>
        </a:xfrm>
        <a:prstGeom prst="rect">
          <a:avLst/>
        </a:prstGeom>
      </xdr:spPr>
    </xdr:pic>
    <xdr:clientData/>
  </xdr:oneCellAnchor>
  <xdr:twoCellAnchor editAs="oneCell">
    <xdr:from>
      <xdr:col>9</xdr:col>
      <xdr:colOff>167640</xdr:colOff>
      <xdr:row>2</xdr:row>
      <xdr:rowOff>60960</xdr:rowOff>
    </xdr:from>
    <xdr:to>
      <xdr:col>10</xdr:col>
      <xdr:colOff>472440</xdr:colOff>
      <xdr:row>6</xdr:row>
      <xdr:rowOff>182880</xdr:rowOff>
    </xdr:to>
    <xdr:pic>
      <xdr:nvPicPr>
        <xdr:cNvPr id="6" name="Gráfico 5" descr="Gráfico de barras com tendência ascendente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5737860" y="47244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15</xdr:col>
      <xdr:colOff>205740</xdr:colOff>
      <xdr:row>8</xdr:row>
      <xdr:rowOff>68580</xdr:rowOff>
    </xdr:from>
    <xdr:to>
      <xdr:col>16</xdr:col>
      <xdr:colOff>510540</xdr:colOff>
      <xdr:row>12</xdr:row>
      <xdr:rowOff>175260</xdr:rowOff>
    </xdr:to>
    <xdr:pic>
      <xdr:nvPicPr>
        <xdr:cNvPr id="10" name="Gráfico 9" descr="Cabeça com engrenagens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5"/>
            </a:ext>
          </a:extLst>
        </a:blip>
        <a:stretch>
          <a:fillRect/>
        </a:stretch>
      </xdr:blipFill>
      <xdr:spPr>
        <a:xfrm>
          <a:off x="9486900" y="1684020"/>
          <a:ext cx="914400" cy="9144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570968</xdr:colOff>
      <xdr:row>7</xdr:row>
      <xdr:rowOff>148390</xdr:rowOff>
    </xdr:from>
    <xdr:to>
      <xdr:col>0</xdr:col>
      <xdr:colOff>1338147</xdr:colOff>
      <xdr:row>11</xdr:row>
      <xdr:rowOff>67438</xdr:rowOff>
    </xdr:to>
    <xdr:pic>
      <xdr:nvPicPr>
        <xdr:cNvPr id="2" name="Gráfico 1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70968" y="1737439"/>
          <a:ext cx="767179" cy="681048"/>
        </a:xfrm>
        <a:prstGeom prst="rect">
          <a:avLst/>
        </a:prstGeom>
      </xdr:spPr>
    </xdr:pic>
    <xdr:clientData/>
  </xdr:twoCellAnchor>
  <xdr:twoCellAnchor>
    <xdr:from>
      <xdr:col>33</xdr:col>
      <xdr:colOff>1546860</xdr:colOff>
      <xdr:row>2</xdr:row>
      <xdr:rowOff>38100</xdr:rowOff>
    </xdr:from>
    <xdr:to>
      <xdr:col>33</xdr:col>
      <xdr:colOff>1691640</xdr:colOff>
      <xdr:row>2</xdr:row>
      <xdr:rowOff>160020</xdr:rowOff>
    </xdr:to>
    <xdr:sp macro="" textlink="">
      <xdr:nvSpPr>
        <xdr:cNvPr id="12" name="Elipse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1546860" y="1394460"/>
          <a:ext cx="14478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42</xdr:col>
      <xdr:colOff>1546860</xdr:colOff>
      <xdr:row>2</xdr:row>
      <xdr:rowOff>38100</xdr:rowOff>
    </xdr:from>
    <xdr:to>
      <xdr:col>42</xdr:col>
      <xdr:colOff>1691640</xdr:colOff>
      <xdr:row>2</xdr:row>
      <xdr:rowOff>160020</xdr:rowOff>
    </xdr:to>
    <xdr:sp macro="" textlink="">
      <xdr:nvSpPr>
        <xdr:cNvPr id="13" name="Elipse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1546860" y="3906715"/>
          <a:ext cx="14478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51</xdr:col>
      <xdr:colOff>1546860</xdr:colOff>
      <xdr:row>2</xdr:row>
      <xdr:rowOff>38100</xdr:rowOff>
    </xdr:from>
    <xdr:to>
      <xdr:col>51</xdr:col>
      <xdr:colOff>1691640</xdr:colOff>
      <xdr:row>2</xdr:row>
      <xdr:rowOff>160020</xdr:rowOff>
    </xdr:to>
    <xdr:sp macro="" textlink="">
      <xdr:nvSpPr>
        <xdr:cNvPr id="14" name="Elipse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/>
      </xdr:nvSpPr>
      <xdr:spPr>
        <a:xfrm>
          <a:off x="1546860" y="3906715"/>
          <a:ext cx="14478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</xdr:col>
      <xdr:colOff>622610</xdr:colOff>
      <xdr:row>7</xdr:row>
      <xdr:rowOff>130097</xdr:rowOff>
    </xdr:from>
    <xdr:to>
      <xdr:col>1</xdr:col>
      <xdr:colOff>1537010</xdr:colOff>
      <xdr:row>11</xdr:row>
      <xdr:rowOff>78057</xdr:rowOff>
    </xdr:to>
    <xdr:pic>
      <xdr:nvPicPr>
        <xdr:cNvPr id="15" name="Gráfico 14" descr="Cesto de compra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518317" y="1709853"/>
          <a:ext cx="914400" cy="709960"/>
        </a:xfrm>
        <a:prstGeom prst="rect">
          <a:avLst/>
        </a:prstGeom>
      </xdr:spPr>
    </xdr:pic>
    <xdr:clientData/>
  </xdr:twoCellAnchor>
  <xdr:twoCellAnchor editAs="oneCell">
    <xdr:from>
      <xdr:col>1</xdr:col>
      <xdr:colOff>594732</xdr:colOff>
      <xdr:row>11</xdr:row>
      <xdr:rowOff>130097</xdr:rowOff>
    </xdr:from>
    <xdr:to>
      <xdr:col>1</xdr:col>
      <xdr:colOff>1509132</xdr:colOff>
      <xdr:row>15</xdr:row>
      <xdr:rowOff>78057</xdr:rowOff>
    </xdr:to>
    <xdr:pic>
      <xdr:nvPicPr>
        <xdr:cNvPr id="9" name="Gráfico 8" descr="Cesto de compra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490439" y="2481146"/>
          <a:ext cx="914400" cy="709960"/>
        </a:xfrm>
        <a:prstGeom prst="rect">
          <a:avLst/>
        </a:prstGeom>
      </xdr:spPr>
    </xdr:pic>
    <xdr:clientData/>
  </xdr:twoCellAnchor>
  <xdr:twoCellAnchor editAs="oneCell">
    <xdr:from>
      <xdr:col>1</xdr:col>
      <xdr:colOff>551986</xdr:colOff>
      <xdr:row>15</xdr:row>
      <xdr:rowOff>133814</xdr:rowOff>
    </xdr:from>
    <xdr:to>
      <xdr:col>1</xdr:col>
      <xdr:colOff>1466386</xdr:colOff>
      <xdr:row>19</xdr:row>
      <xdr:rowOff>81774</xdr:rowOff>
    </xdr:to>
    <xdr:pic>
      <xdr:nvPicPr>
        <xdr:cNvPr id="10" name="Gráfico 9" descr="Cesto de compra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447693" y="3246863"/>
          <a:ext cx="914400" cy="709960"/>
        </a:xfrm>
        <a:prstGeom prst="rect">
          <a:avLst/>
        </a:prstGeom>
      </xdr:spPr>
    </xdr:pic>
    <xdr:clientData/>
  </xdr:twoCellAnchor>
  <xdr:twoCellAnchor editAs="oneCell">
    <xdr:from>
      <xdr:col>1</xdr:col>
      <xdr:colOff>557561</xdr:colOff>
      <xdr:row>19</xdr:row>
      <xdr:rowOff>92926</xdr:rowOff>
    </xdr:from>
    <xdr:to>
      <xdr:col>1</xdr:col>
      <xdr:colOff>1471961</xdr:colOff>
      <xdr:row>23</xdr:row>
      <xdr:rowOff>40886</xdr:rowOff>
    </xdr:to>
    <xdr:pic>
      <xdr:nvPicPr>
        <xdr:cNvPr id="11" name="Gráfico 10" descr="Cesto de compras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453268" y="3967975"/>
          <a:ext cx="914400" cy="709960"/>
        </a:xfrm>
        <a:prstGeom prst="rect">
          <a:avLst/>
        </a:prstGeom>
      </xdr:spPr>
    </xdr:pic>
    <xdr:clientData/>
  </xdr:twoCellAnchor>
  <xdr:twoCellAnchor editAs="oneCell">
    <xdr:from>
      <xdr:col>0</xdr:col>
      <xdr:colOff>724830</xdr:colOff>
      <xdr:row>12</xdr:row>
      <xdr:rowOff>22301</xdr:rowOff>
    </xdr:from>
    <xdr:to>
      <xdr:col>0</xdr:col>
      <xdr:colOff>1254513</xdr:colOff>
      <xdr:row>14</xdr:row>
      <xdr:rowOff>180277</xdr:rowOff>
    </xdr:to>
    <xdr:pic>
      <xdr:nvPicPr>
        <xdr:cNvPr id="5" name="Gráfico 4" descr="Livro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724830" y="2568496"/>
          <a:ext cx="529683" cy="52968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121920</xdr:colOff>
      <xdr:row>0</xdr:row>
      <xdr:rowOff>0</xdr:rowOff>
    </xdr:from>
    <xdr:to>
      <xdr:col>7</xdr:col>
      <xdr:colOff>297180</xdr:colOff>
      <xdr:row>2</xdr:row>
      <xdr:rowOff>251460</xdr:rowOff>
    </xdr:to>
    <xdr:pic>
      <xdr:nvPicPr>
        <xdr:cNvPr id="3" name="Gráfico 2" descr="Crachá de funcionári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8237220" y="0"/>
          <a:ext cx="784860" cy="7848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43542</xdr:rowOff>
    </xdr:from>
    <xdr:to>
      <xdr:col>1</xdr:col>
      <xdr:colOff>2</xdr:colOff>
      <xdr:row>23</xdr:row>
      <xdr:rowOff>163287</xdr:rowOff>
    </xdr:to>
    <xdr:pic>
      <xdr:nvPicPr>
        <xdr:cNvPr id="4" name="Gráfico 3" descr="Cesto de compr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0" y="3505199"/>
          <a:ext cx="674916" cy="674916"/>
        </a:xfrm>
        <a:prstGeom prst="rect">
          <a:avLst/>
        </a:prstGeom>
      </xdr:spPr>
    </xdr:pic>
    <xdr:clientData/>
  </xdr:twoCellAnchor>
  <xdr:twoCellAnchor editAs="oneCell">
    <xdr:from>
      <xdr:col>1</xdr:col>
      <xdr:colOff>1197429</xdr:colOff>
      <xdr:row>20</xdr:row>
      <xdr:rowOff>65313</xdr:rowOff>
    </xdr:from>
    <xdr:to>
      <xdr:col>1</xdr:col>
      <xdr:colOff>1828801</xdr:colOff>
      <xdr:row>23</xdr:row>
      <xdr:rowOff>141514</xdr:rowOff>
    </xdr:to>
    <xdr:pic>
      <xdr:nvPicPr>
        <xdr:cNvPr id="10" name="Gráfico 9" descr="Lista DPE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872343" y="3526970"/>
          <a:ext cx="631372" cy="631372"/>
        </a:xfrm>
        <a:prstGeom prst="rect">
          <a:avLst/>
        </a:prstGeom>
      </xdr:spPr>
    </xdr:pic>
    <xdr:clientData/>
  </xdr:twoCellAnchor>
  <xdr:oneCellAnchor>
    <xdr:from>
      <xdr:col>2</xdr:col>
      <xdr:colOff>163286</xdr:colOff>
      <xdr:row>20</xdr:row>
      <xdr:rowOff>32657</xdr:rowOff>
    </xdr:from>
    <xdr:ext cx="674916" cy="674916"/>
    <xdr:pic>
      <xdr:nvPicPr>
        <xdr:cNvPr id="21" name="Gráfico 20" descr="Cesto de compra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614057" y="3494314"/>
          <a:ext cx="674916" cy="674916"/>
        </a:xfrm>
        <a:prstGeom prst="rect">
          <a:avLst/>
        </a:prstGeom>
      </xdr:spPr>
    </xdr:pic>
    <xdr:clientData/>
  </xdr:oneCellAnchor>
  <xdr:oneCellAnchor>
    <xdr:from>
      <xdr:col>3</xdr:col>
      <xdr:colOff>653143</xdr:colOff>
      <xdr:row>20</xdr:row>
      <xdr:rowOff>54428</xdr:rowOff>
    </xdr:from>
    <xdr:ext cx="631372" cy="631372"/>
    <xdr:pic>
      <xdr:nvPicPr>
        <xdr:cNvPr id="22" name="Gráfico 21" descr="Lista DPE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072743" y="3516085"/>
          <a:ext cx="631372" cy="631372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26</xdr:row>
      <xdr:rowOff>43542</xdr:rowOff>
    </xdr:from>
    <xdr:ext cx="674916" cy="674916"/>
    <xdr:pic>
      <xdr:nvPicPr>
        <xdr:cNvPr id="23" name="Gráfico 22" descr="Cesto de compra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0" y="3505199"/>
          <a:ext cx="674916" cy="674916"/>
        </a:xfrm>
        <a:prstGeom prst="rect">
          <a:avLst/>
        </a:prstGeom>
      </xdr:spPr>
    </xdr:pic>
    <xdr:clientData/>
  </xdr:oneCellAnchor>
  <xdr:oneCellAnchor>
    <xdr:from>
      <xdr:col>1</xdr:col>
      <xdr:colOff>1197429</xdr:colOff>
      <xdr:row>26</xdr:row>
      <xdr:rowOff>65313</xdr:rowOff>
    </xdr:from>
    <xdr:ext cx="631372" cy="631372"/>
    <xdr:pic>
      <xdr:nvPicPr>
        <xdr:cNvPr id="24" name="Gráfico 23" descr="Lista DPE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872343" y="3526970"/>
          <a:ext cx="631372" cy="631372"/>
        </a:xfrm>
        <a:prstGeom prst="rect">
          <a:avLst/>
        </a:prstGeom>
      </xdr:spPr>
    </xdr:pic>
    <xdr:clientData/>
  </xdr:oneCellAnchor>
  <xdr:oneCellAnchor>
    <xdr:from>
      <xdr:col>2</xdr:col>
      <xdr:colOff>195943</xdr:colOff>
      <xdr:row>26</xdr:row>
      <xdr:rowOff>43542</xdr:rowOff>
    </xdr:from>
    <xdr:ext cx="674916" cy="674916"/>
    <xdr:pic>
      <xdr:nvPicPr>
        <xdr:cNvPr id="25" name="Gráfico 24" descr="Cesto de compras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646714" y="4637313"/>
          <a:ext cx="674916" cy="674916"/>
        </a:xfrm>
        <a:prstGeom prst="rect">
          <a:avLst/>
        </a:prstGeom>
      </xdr:spPr>
    </xdr:pic>
    <xdr:clientData/>
  </xdr:oneCellAnchor>
  <xdr:oneCellAnchor>
    <xdr:from>
      <xdr:col>3</xdr:col>
      <xdr:colOff>664029</xdr:colOff>
      <xdr:row>26</xdr:row>
      <xdr:rowOff>65313</xdr:rowOff>
    </xdr:from>
    <xdr:ext cx="631372" cy="631372"/>
    <xdr:pic>
      <xdr:nvPicPr>
        <xdr:cNvPr id="26" name="Gráfico 25" descr="Lista DP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083629" y="4659084"/>
          <a:ext cx="631372" cy="631372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32</xdr:row>
      <xdr:rowOff>43542</xdr:rowOff>
    </xdr:from>
    <xdr:ext cx="674916" cy="674916"/>
    <xdr:pic>
      <xdr:nvPicPr>
        <xdr:cNvPr id="27" name="Gráfico 26" descr="Cesto de compras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0" y="3505199"/>
          <a:ext cx="674916" cy="674916"/>
        </a:xfrm>
        <a:prstGeom prst="rect">
          <a:avLst/>
        </a:prstGeom>
      </xdr:spPr>
    </xdr:pic>
    <xdr:clientData/>
  </xdr:oneCellAnchor>
  <xdr:oneCellAnchor>
    <xdr:from>
      <xdr:col>1</xdr:col>
      <xdr:colOff>1197429</xdr:colOff>
      <xdr:row>32</xdr:row>
      <xdr:rowOff>65313</xdr:rowOff>
    </xdr:from>
    <xdr:ext cx="631372" cy="631372"/>
    <xdr:pic>
      <xdr:nvPicPr>
        <xdr:cNvPr id="28" name="Gráfico 27" descr="Lista DPE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872343" y="3526970"/>
          <a:ext cx="631372" cy="631372"/>
        </a:xfrm>
        <a:prstGeom prst="rect">
          <a:avLst/>
        </a:prstGeom>
      </xdr:spPr>
    </xdr:pic>
    <xdr:clientData/>
  </xdr:oneCellAnchor>
  <xdr:twoCellAnchor editAs="oneCell">
    <xdr:from>
      <xdr:col>4</xdr:col>
      <xdr:colOff>533400</xdr:colOff>
      <xdr:row>19</xdr:row>
      <xdr:rowOff>10887</xdr:rowOff>
    </xdr:from>
    <xdr:to>
      <xdr:col>4</xdr:col>
      <xdr:colOff>1447800</xdr:colOff>
      <xdr:row>23</xdr:row>
      <xdr:rowOff>174173</xdr:rowOff>
    </xdr:to>
    <xdr:pic>
      <xdr:nvPicPr>
        <xdr:cNvPr id="30" name="Gráfico 29" descr="Rede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6868886" y="3298373"/>
          <a:ext cx="914400" cy="9144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967740</xdr:colOff>
      <xdr:row>7</xdr:row>
      <xdr:rowOff>175260</xdr:rowOff>
    </xdr:from>
    <xdr:to>
      <xdr:col>13</xdr:col>
      <xdr:colOff>1440180</xdr:colOff>
      <xdr:row>10</xdr:row>
      <xdr:rowOff>83820</xdr:rowOff>
    </xdr:to>
    <xdr:pic>
      <xdr:nvPicPr>
        <xdr:cNvPr id="2" name="Gráfico 1" descr="Funcionário de escritóri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9423380" y="1744980"/>
          <a:ext cx="472440" cy="502920"/>
        </a:xfrm>
        <a:prstGeom prst="rect">
          <a:avLst/>
        </a:prstGeom>
      </xdr:spPr>
    </xdr:pic>
    <xdr:clientData/>
  </xdr:twoCellAnchor>
  <xdr:twoCellAnchor editAs="oneCell">
    <xdr:from>
      <xdr:col>12</xdr:col>
      <xdr:colOff>899160</xdr:colOff>
      <xdr:row>8</xdr:row>
      <xdr:rowOff>0</xdr:rowOff>
    </xdr:from>
    <xdr:to>
      <xdr:col>12</xdr:col>
      <xdr:colOff>1341120</xdr:colOff>
      <xdr:row>10</xdr:row>
      <xdr:rowOff>45720</xdr:rowOff>
    </xdr:to>
    <xdr:pic>
      <xdr:nvPicPr>
        <xdr:cNvPr id="3" name="Gráfico 2" descr="Red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6977360" y="1775460"/>
          <a:ext cx="441960" cy="44196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967740</xdr:colOff>
      <xdr:row>7</xdr:row>
      <xdr:rowOff>175260</xdr:rowOff>
    </xdr:from>
    <xdr:to>
      <xdr:col>13</xdr:col>
      <xdr:colOff>1440180</xdr:colOff>
      <xdr:row>10</xdr:row>
      <xdr:rowOff>83820</xdr:rowOff>
    </xdr:to>
    <xdr:pic>
      <xdr:nvPicPr>
        <xdr:cNvPr id="2" name="Gráfico 1" descr="Funcionário de escritóri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9423380" y="1744980"/>
          <a:ext cx="472440" cy="502920"/>
        </a:xfrm>
        <a:prstGeom prst="rect">
          <a:avLst/>
        </a:prstGeom>
      </xdr:spPr>
    </xdr:pic>
    <xdr:clientData/>
  </xdr:twoCellAnchor>
  <xdr:twoCellAnchor editAs="oneCell">
    <xdr:from>
      <xdr:col>12</xdr:col>
      <xdr:colOff>899160</xdr:colOff>
      <xdr:row>8</xdr:row>
      <xdr:rowOff>0</xdr:rowOff>
    </xdr:from>
    <xdr:to>
      <xdr:col>12</xdr:col>
      <xdr:colOff>1341120</xdr:colOff>
      <xdr:row>10</xdr:row>
      <xdr:rowOff>45720</xdr:rowOff>
    </xdr:to>
    <xdr:pic>
      <xdr:nvPicPr>
        <xdr:cNvPr id="3" name="Gráfico 2" descr="Red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6977360" y="1775460"/>
          <a:ext cx="441960" cy="441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AN172"/>
  <sheetViews>
    <sheetView showGridLines="0" zoomScale="55" zoomScaleNormal="55" workbookViewId="0">
      <selection activeCell="A155" sqref="A155:I161"/>
    </sheetView>
  </sheetViews>
  <sheetFormatPr defaultRowHeight="40.200000000000003" customHeight="1" x14ac:dyDescent="0.3"/>
  <cols>
    <col min="1" max="1" width="8.5546875" bestFit="1" customWidth="1"/>
    <col min="2" max="2" width="38.6640625" bestFit="1" customWidth="1"/>
    <col min="3" max="3" width="42.5546875" bestFit="1" customWidth="1"/>
    <col min="4" max="4" width="64.6640625" customWidth="1"/>
    <col min="5" max="5" width="17.109375" bestFit="1" customWidth="1"/>
    <col min="6" max="6" width="22.33203125" bestFit="1" customWidth="1"/>
    <col min="7" max="7" width="25.6640625" bestFit="1" customWidth="1"/>
    <col min="8" max="8" width="24.6640625" customWidth="1"/>
    <col min="9" max="9" width="34.44140625" bestFit="1" customWidth="1"/>
    <col min="10" max="10" width="22.109375" bestFit="1" customWidth="1"/>
    <col min="11" max="11" width="21.5546875" bestFit="1" customWidth="1"/>
    <col min="12" max="12" width="24.5546875" customWidth="1"/>
    <col min="13" max="13" width="31.6640625" bestFit="1" customWidth="1"/>
    <col min="14" max="14" width="21.5546875" customWidth="1"/>
    <col min="15" max="15" width="22" customWidth="1"/>
    <col min="16" max="16" width="28" customWidth="1"/>
    <col min="26" max="27" width="6.88671875" bestFit="1" customWidth="1"/>
    <col min="28" max="28" width="2.88671875" customWidth="1"/>
    <col min="29" max="29" width="13.44140625" customWidth="1"/>
    <col min="30" max="30" width="4.109375" style="1" bestFit="1" customWidth="1"/>
    <col min="31" max="31" width="16.5546875" customWidth="1"/>
    <col min="32" max="32" width="19.44140625" customWidth="1"/>
    <col min="33" max="33" width="11.33203125" customWidth="1"/>
    <col min="34" max="34" width="11.88671875" customWidth="1"/>
    <col min="35" max="35" width="17.44140625" bestFit="1" customWidth="1"/>
    <col min="36" max="36" width="16.21875" bestFit="1" customWidth="1"/>
    <col min="37" max="37" width="11.21875" bestFit="1" customWidth="1"/>
    <col min="38" max="38" width="10.6640625" customWidth="1"/>
    <col min="39" max="39" width="10.6640625" bestFit="1" customWidth="1"/>
    <col min="40" max="40" width="6.44140625" customWidth="1"/>
    <col min="44" max="44" width="23.33203125" customWidth="1"/>
    <col min="45" max="45" width="24" bestFit="1" customWidth="1"/>
    <col min="46" max="46" width="9" bestFit="1" customWidth="1"/>
    <col min="47" max="47" width="17.6640625" bestFit="1" customWidth="1"/>
    <col min="48" max="48" width="16.6640625" bestFit="1" customWidth="1"/>
    <col min="49" max="49" width="17.88671875" bestFit="1" customWidth="1"/>
    <col min="50" max="51" width="20.6640625" bestFit="1" customWidth="1"/>
  </cols>
  <sheetData>
    <row r="1" spans="1:40" ht="34.200000000000003" customHeight="1" x14ac:dyDescent="0.4">
      <c r="A1" s="545" t="s">
        <v>0</v>
      </c>
      <c r="B1" s="546"/>
      <c r="C1" s="547"/>
      <c r="D1" s="300" t="s">
        <v>1</v>
      </c>
      <c r="E1" s="301"/>
      <c r="F1" s="551" t="s">
        <v>2</v>
      </c>
      <c r="G1" s="552"/>
      <c r="H1" s="533" t="s">
        <v>3</v>
      </c>
      <c r="I1" s="533"/>
      <c r="AD1"/>
      <c r="AE1" s="30" t="s">
        <v>4</v>
      </c>
      <c r="AF1" s="38" t="s">
        <v>5</v>
      </c>
      <c r="AG1" s="29">
        <f>MATCH('LIVRO CAIXA DIARIO'!C8,IND,0)</f>
        <v>4</v>
      </c>
      <c r="AI1" s="496" t="s">
        <v>6</v>
      </c>
      <c r="AJ1" s="496" t="s">
        <v>7</v>
      </c>
      <c r="AK1" s="496" t="s">
        <v>386</v>
      </c>
      <c r="AN1" s="1"/>
    </row>
    <row r="2" spans="1:40" ht="18.600000000000001" thickBot="1" x14ac:dyDescent="0.35">
      <c r="A2" s="548"/>
      <c r="B2" s="549"/>
      <c r="C2" s="550"/>
      <c r="D2" s="302"/>
      <c r="E2" s="303"/>
      <c r="F2" s="534"/>
      <c r="G2" s="535"/>
      <c r="H2" s="536"/>
      <c r="I2" s="536"/>
      <c r="AD2"/>
      <c r="AE2" s="31" t="s">
        <v>8</v>
      </c>
      <c r="AF2" s="38" t="s">
        <v>9</v>
      </c>
      <c r="AG2" s="1">
        <v>28</v>
      </c>
      <c r="AI2" s="494">
        <v>800</v>
      </c>
      <c r="AJ2" s="494">
        <v>300</v>
      </c>
      <c r="AK2" s="497">
        <v>0</v>
      </c>
      <c r="AM2" s="14" t="s">
        <v>5</v>
      </c>
      <c r="AN2" s="15"/>
    </row>
    <row r="3" spans="1:40" ht="18" x14ac:dyDescent="0.3">
      <c r="A3" s="539" t="s">
        <v>10</v>
      </c>
      <c r="B3" s="540"/>
      <c r="C3" s="541"/>
      <c r="D3" s="553" t="s">
        <v>11</v>
      </c>
      <c r="E3" s="554"/>
      <c r="AD3"/>
      <c r="AE3" s="32" t="s">
        <v>12</v>
      </c>
      <c r="AF3" s="38" t="s">
        <v>13</v>
      </c>
      <c r="AG3" s="1"/>
      <c r="AI3" s="494">
        <f>1550*AK3</f>
        <v>1550</v>
      </c>
      <c r="AJ3" s="494">
        <v>550</v>
      </c>
      <c r="AK3" s="497">
        <v>1</v>
      </c>
      <c r="AM3" s="14" t="s">
        <v>9</v>
      </c>
      <c r="AN3" s="16"/>
    </row>
    <row r="4" spans="1:40" ht="18.600000000000001" thickBot="1" x14ac:dyDescent="0.35">
      <c r="A4" s="542"/>
      <c r="B4" s="543"/>
      <c r="C4" s="544"/>
      <c r="D4" s="555"/>
      <c r="E4" s="556"/>
      <c r="AD4"/>
      <c r="AE4" s="82" t="s">
        <v>14</v>
      </c>
      <c r="AF4" s="38" t="s">
        <v>15</v>
      </c>
      <c r="AG4" s="1"/>
      <c r="AI4" s="494">
        <f t="shared" ref="AI4:AI7" si="0">1550*AK4</f>
        <v>3100</v>
      </c>
      <c r="AJ4" s="495">
        <f>$AJ$3*AK4</f>
        <v>1100</v>
      </c>
      <c r="AK4" s="497">
        <v>2</v>
      </c>
      <c r="AM4" s="14" t="s">
        <v>13</v>
      </c>
      <c r="AN4" s="16"/>
    </row>
    <row r="5" spans="1:40" ht="39" customHeight="1" thickBot="1" x14ac:dyDescent="0.35">
      <c r="A5" s="297" t="s">
        <v>16</v>
      </c>
      <c r="B5" s="299"/>
      <c r="C5" s="298" t="s">
        <v>17</v>
      </c>
      <c r="D5" s="93" t="s">
        <v>18</v>
      </c>
      <c r="E5" s="94">
        <v>7</v>
      </c>
      <c r="L5" s="198"/>
      <c r="AD5"/>
      <c r="AE5" s="83" t="s">
        <v>19</v>
      </c>
      <c r="AF5" s="38" t="s">
        <v>20</v>
      </c>
      <c r="AG5" s="1">
        <v>29</v>
      </c>
      <c r="AI5" s="494">
        <f t="shared" si="0"/>
        <v>4650</v>
      </c>
      <c r="AJ5" s="495">
        <f t="shared" ref="AJ5:AJ7" si="1">$AJ$3*AK5</f>
        <v>1650</v>
      </c>
      <c r="AK5" s="497">
        <v>3</v>
      </c>
      <c r="AM5" s="14" t="s">
        <v>15</v>
      </c>
      <c r="AN5" s="16"/>
    </row>
    <row r="6" spans="1:40" ht="21.6" thickBot="1" x14ac:dyDescent="0.35">
      <c r="A6" s="537" t="s">
        <v>21</v>
      </c>
      <c r="B6" s="538"/>
      <c r="C6" s="538"/>
      <c r="D6" s="538"/>
      <c r="E6" s="538"/>
      <c r="F6" s="92"/>
      <c r="G6" s="92"/>
      <c r="H6" s="92"/>
      <c r="I6" s="92"/>
      <c r="Q6" s="39"/>
      <c r="R6" s="39"/>
      <c r="AD6"/>
      <c r="AE6" s="33" t="s">
        <v>22</v>
      </c>
      <c r="AF6" s="38" t="s">
        <v>23</v>
      </c>
      <c r="AG6" s="1">
        <v>30</v>
      </c>
      <c r="AI6" s="494">
        <f t="shared" si="0"/>
        <v>6200</v>
      </c>
      <c r="AJ6" s="495">
        <f t="shared" si="1"/>
        <v>2200</v>
      </c>
      <c r="AK6" s="497">
        <v>4</v>
      </c>
      <c r="AM6" s="14" t="s">
        <v>20</v>
      </c>
      <c r="AN6" s="16"/>
    </row>
    <row r="7" spans="1:40" ht="68.400000000000006" x14ac:dyDescent="0.3">
      <c r="A7" s="85" t="s">
        <v>24</v>
      </c>
      <c r="B7" s="86" t="s">
        <v>25</v>
      </c>
      <c r="C7" s="87" t="s">
        <v>26</v>
      </c>
      <c r="D7" s="88" t="s">
        <v>27</v>
      </c>
      <c r="E7" s="89" t="s">
        <v>28</v>
      </c>
      <c r="F7" s="89" t="s">
        <v>29</v>
      </c>
      <c r="G7" s="89" t="s">
        <v>30</v>
      </c>
      <c r="H7" s="90" t="s">
        <v>31</v>
      </c>
      <c r="I7" s="90" t="s">
        <v>32</v>
      </c>
      <c r="Q7" s="91"/>
      <c r="R7" s="91"/>
      <c r="AD7"/>
      <c r="AE7" s="362" t="s">
        <v>33</v>
      </c>
      <c r="AF7" s="38" t="s">
        <v>34</v>
      </c>
      <c r="AG7" s="1">
        <v>31</v>
      </c>
      <c r="AI7" s="494">
        <f t="shared" si="0"/>
        <v>7750</v>
      </c>
      <c r="AJ7" s="495">
        <f t="shared" si="1"/>
        <v>2750</v>
      </c>
      <c r="AK7" s="497">
        <v>5</v>
      </c>
      <c r="AM7" s="14" t="s">
        <v>23</v>
      </c>
      <c r="AN7" s="16"/>
    </row>
    <row r="8" spans="1:40" ht="46.2" hidden="1" thickBot="1" x14ac:dyDescent="0.35">
      <c r="A8" s="44">
        <v>1</v>
      </c>
      <c r="B8" s="84">
        <v>43240</v>
      </c>
      <c r="C8" s="40">
        <v>3</v>
      </c>
      <c r="D8" s="41" t="str">
        <f>INDEX('CADASTRO DE PRODUTO '!$B$13:$B$171,MATCH(C8,IND,0))</f>
        <v xml:space="preserve">Pacu inteiro </v>
      </c>
      <c r="E8" s="42" t="str">
        <f>INDEX('CADASTRO DE PRODUTO '!$C$13:$C$171,MATCH(C8,IND,0))</f>
        <v>Kg</v>
      </c>
      <c r="F8" s="46">
        <v>0</v>
      </c>
      <c r="G8" s="43">
        <f>INDEX('CADASTRO DE PRODUTO '!$E$13:$E$171,MATCH(C8,IND,0))</f>
        <v>26.5</v>
      </c>
      <c r="H8" s="45">
        <v>125</v>
      </c>
      <c r="I8" s="35" t="s">
        <v>4</v>
      </c>
      <c r="J8" s="254" t="s">
        <v>6</v>
      </c>
      <c r="K8" s="255" t="s">
        <v>35</v>
      </c>
      <c r="L8" s="256" t="s">
        <v>36</v>
      </c>
      <c r="M8" s="257" t="s">
        <v>19</v>
      </c>
      <c r="N8" s="258" t="s">
        <v>37</v>
      </c>
      <c r="P8" s="91"/>
      <c r="Q8" s="91"/>
      <c r="R8" s="91"/>
      <c r="AD8"/>
      <c r="AE8" s="315" t="s">
        <v>38</v>
      </c>
      <c r="AF8" s="361" t="s">
        <v>38</v>
      </c>
      <c r="AG8" s="1">
        <v>32</v>
      </c>
      <c r="AM8" s="14" t="s">
        <v>34</v>
      </c>
      <c r="AN8" s="16"/>
    </row>
    <row r="9" spans="1:40" ht="46.95" hidden="1" customHeight="1" thickBot="1" x14ac:dyDescent="0.55000000000000004">
      <c r="A9" s="44">
        <v>2</v>
      </c>
      <c r="B9" s="84">
        <f>B8</f>
        <v>43240</v>
      </c>
      <c r="C9" s="40">
        <v>29</v>
      </c>
      <c r="D9" s="41" t="str">
        <f>INDEX('CADASTRO DE PRODUTO '!$B$13:$B$171,MATCH(C9,IND,0))</f>
        <v>Colarinho de Pacu</v>
      </c>
      <c r="E9" s="42" t="str">
        <f>INDEX('CADASTRO DE PRODUTO '!$C$13:$C$171,MATCH(C9,IND,0))</f>
        <v>Kg</v>
      </c>
      <c r="F9" s="46">
        <v>1.2</v>
      </c>
      <c r="G9" s="43">
        <f>INDEX('CADASTRO DE PRODUTO '!$E$13:$E$171,MATCH(C9,IND,0))</f>
        <v>12</v>
      </c>
      <c r="H9" s="45">
        <f>F9*G9</f>
        <v>14.399999999999999</v>
      </c>
      <c r="I9" s="35" t="s">
        <v>8</v>
      </c>
      <c r="J9" s="498">
        <f>((SUMPRODUCT($H8:$H45*($I8:$I45=LISTA!$M$1))))</f>
        <v>834.94000000000017</v>
      </c>
      <c r="K9" s="251">
        <f>SUMPRODUCT($H8:$H45*($I8:$I45=LISTA!$M$2))</f>
        <v>551.46500000000003</v>
      </c>
      <c r="L9" s="251">
        <f>SUMPRODUCT($H8:$H45*($I8:$I45=LISTA!$M$3))</f>
        <v>185.11</v>
      </c>
      <c r="M9" s="252">
        <f>SUMPRODUCT($H8:$H45*($I8:$I45=LISTA!$M$5))</f>
        <v>12</v>
      </c>
      <c r="N9" s="253">
        <f>J9+K9+L9+K11-L11-N11+M11</f>
        <v>1571.5150000000003</v>
      </c>
      <c r="Q9" s="91"/>
      <c r="R9" s="91"/>
      <c r="AD9"/>
      <c r="AF9" s="38" t="s">
        <v>39</v>
      </c>
      <c r="AG9" s="1"/>
      <c r="AM9" s="14" t="s">
        <v>38</v>
      </c>
      <c r="AN9" s="16"/>
    </row>
    <row r="10" spans="1:40" ht="46.95" hidden="1" customHeight="1" thickBot="1" x14ac:dyDescent="0.35">
      <c r="A10" s="44">
        <v>3</v>
      </c>
      <c r="B10" s="84">
        <f>B9</f>
        <v>43240</v>
      </c>
      <c r="C10" s="40">
        <v>28</v>
      </c>
      <c r="D10" s="41" t="str">
        <f>INDEX('CADASTRO DE PRODUTO '!$B$13:$B$171,MATCH(C10,IND,0))</f>
        <v>Colarinho de pintado</v>
      </c>
      <c r="E10" s="42" t="str">
        <f>INDEX('CADASTRO DE PRODUTO '!$C$13:$C$171,MATCH(C10,IND,0))</f>
        <v>Kg</v>
      </c>
      <c r="F10" s="46">
        <v>1.1559999999999999</v>
      </c>
      <c r="G10" s="43">
        <f>INDEX('CADASTRO DE PRODUTO '!$E$13:$E$171,MATCH(C10,IND,0))</f>
        <v>22.5</v>
      </c>
      <c r="H10" s="45">
        <f t="shared" ref="H10:H14" si="2">F10*G10</f>
        <v>26.009999999999998</v>
      </c>
      <c r="I10" s="35" t="s">
        <v>8</v>
      </c>
      <c r="J10" s="259" t="s">
        <v>40</v>
      </c>
      <c r="K10" s="260" t="s">
        <v>41</v>
      </c>
      <c r="L10" s="261" t="s">
        <v>22</v>
      </c>
      <c r="M10" s="262" t="s">
        <v>33</v>
      </c>
      <c r="N10" s="491" t="s">
        <v>385</v>
      </c>
      <c r="O10" s="500" t="s">
        <v>387</v>
      </c>
      <c r="Q10" s="91"/>
      <c r="R10" s="91"/>
      <c r="AD10"/>
      <c r="AF10" s="38" t="s">
        <v>42</v>
      </c>
      <c r="AM10" s="14" t="s">
        <v>39</v>
      </c>
      <c r="AN10" s="16"/>
    </row>
    <row r="11" spans="1:40" ht="31.8" hidden="1" thickBot="1" x14ac:dyDescent="0.35">
      <c r="A11" s="44">
        <v>4</v>
      </c>
      <c r="B11" s="84">
        <f t="shared" ref="B11:B32" si="3">B10</f>
        <v>43240</v>
      </c>
      <c r="C11" s="40">
        <v>1</v>
      </c>
      <c r="D11" s="41" t="str">
        <f>INDEX('CADASTRO DE PRODUTO '!$B$13:$B$171,MATCH(C11,IND,0))</f>
        <v>Costela com espinha e com lombo</v>
      </c>
      <c r="E11" s="42" t="str">
        <f>INDEX('CADASTRO DE PRODUTO '!$C$13:$C$171,MATCH(C11,IND,0))</f>
        <v>Kg</v>
      </c>
      <c r="F11" s="46">
        <v>2.1</v>
      </c>
      <c r="G11" s="43">
        <f>INDEX('CADASTRO DE PRODUTO '!$E$13:$E$171,MATCH(C11,IND,0))</f>
        <v>29.5</v>
      </c>
      <c r="H11" s="45">
        <f t="shared" si="2"/>
        <v>61.95</v>
      </c>
      <c r="I11" s="35" t="s">
        <v>8</v>
      </c>
      <c r="J11" s="251">
        <f>IF(J9&gt;=$AI$5,J9-$AJ$5,IF(J9&gt;=$AI$4,J9-$AJ$4,IF(J9&gt;=$AI$3,J9-$AJ$3,J9)))</f>
        <v>834.94000000000017</v>
      </c>
      <c r="K11" s="251">
        <f>SUMPRODUCT($H10:$H45*($I10:$I45=LISTA!$M$4))</f>
        <v>0</v>
      </c>
      <c r="L11" s="251">
        <f>SUMPRODUCT($H8:$H45*($I8:$I45=LISTA!$M$6))</f>
        <v>0</v>
      </c>
      <c r="M11" s="252">
        <f>SUMPRODUCT($H12:$H47*($I12:$I47=LISTA!$M$7))</f>
        <v>0</v>
      </c>
      <c r="N11" s="251">
        <f>SUMPRODUCT($H8:$H45*($I8:$I45=LISTA!$M$8))</f>
        <v>0</v>
      </c>
      <c r="O11" s="252">
        <f>J9-J11</f>
        <v>0</v>
      </c>
      <c r="Q11" s="91"/>
      <c r="R11" s="91"/>
      <c r="AD11"/>
      <c r="AF11" s="38" t="s">
        <v>43</v>
      </c>
      <c r="AM11" s="14" t="s">
        <v>42</v>
      </c>
      <c r="AN11" s="16"/>
    </row>
    <row r="12" spans="1:40" ht="40.200000000000003" hidden="1" customHeight="1" x14ac:dyDescent="0.3">
      <c r="A12" s="44">
        <v>5</v>
      </c>
      <c r="B12" s="84">
        <f t="shared" si="3"/>
        <v>43240</v>
      </c>
      <c r="C12" s="40">
        <v>19</v>
      </c>
      <c r="D12" s="41" t="str">
        <f>INDEX('CADASTRO DE PRODUTO '!$B$13:$B$171,MATCH(C12,IND,0))</f>
        <v>Posta de pintado rio</v>
      </c>
      <c r="E12" s="42" t="str">
        <f>INDEX('CADASTRO DE PRODUTO '!$C$13:$C$171,MATCH(C12,IND,0))</f>
        <v>Kg</v>
      </c>
      <c r="F12" s="46">
        <v>1.2</v>
      </c>
      <c r="G12" s="43">
        <f>INDEX('CADASTRO DE PRODUTO '!$E$13:$E$171,MATCH(C12,IND,0))</f>
        <v>49.5</v>
      </c>
      <c r="H12" s="45">
        <f t="shared" si="2"/>
        <v>59.4</v>
      </c>
      <c r="I12" s="35" t="s">
        <v>8</v>
      </c>
      <c r="AD12"/>
      <c r="AM12" s="14" t="s">
        <v>44</v>
      </c>
      <c r="AN12" s="1"/>
    </row>
    <row r="13" spans="1:40" ht="40.200000000000003" hidden="1" customHeight="1" x14ac:dyDescent="0.3">
      <c r="A13" s="44">
        <v>6</v>
      </c>
      <c r="B13" s="84">
        <f t="shared" si="3"/>
        <v>43240</v>
      </c>
      <c r="C13" s="40">
        <v>1</v>
      </c>
      <c r="D13" s="41" t="str">
        <f>INDEX('CADASTRO DE PRODUTO '!$B$13:$B$171,MATCH(C13,IND,0))</f>
        <v>Costela com espinha e com lombo</v>
      </c>
      <c r="E13" s="42" t="str">
        <f>INDEX('CADASTRO DE PRODUTO '!$C$13:$C$171,MATCH(C13,IND,0))</f>
        <v>Kg</v>
      </c>
      <c r="F13" s="46">
        <v>1.83</v>
      </c>
      <c r="G13" s="43">
        <f>INDEX('CADASTRO DE PRODUTO '!$E$13:$E$171,MATCH(C13,IND,0))</f>
        <v>29.5</v>
      </c>
      <c r="H13" s="45">
        <v>50</v>
      </c>
      <c r="I13" s="35" t="s">
        <v>8</v>
      </c>
      <c r="AD13"/>
      <c r="AN13" s="1"/>
    </row>
    <row r="14" spans="1:40" ht="40.200000000000003" hidden="1" customHeight="1" x14ac:dyDescent="0.3">
      <c r="A14" s="44">
        <v>7</v>
      </c>
      <c r="B14" s="84">
        <f t="shared" si="3"/>
        <v>43240</v>
      </c>
      <c r="C14" s="40">
        <v>23</v>
      </c>
      <c r="D14" s="41" t="str">
        <f>INDEX('CADASTRO DE PRODUTO '!$B$13:$B$171,MATCH(C14,IND,0))</f>
        <v>Filé de pintado sem o couro e sem gordura</v>
      </c>
      <c r="E14" s="42" t="str">
        <f>INDEX('CADASTRO DE PRODUTO '!$C$13:$C$171,MATCH(C14,IND,0))</f>
        <v>Kg</v>
      </c>
      <c r="F14" s="46">
        <v>0.71</v>
      </c>
      <c r="G14" s="43">
        <f>INDEX('CADASTRO DE PRODUTO '!$E$13:$E$171,MATCH(C14,IND,0))</f>
        <v>59.5</v>
      </c>
      <c r="H14" s="45">
        <f t="shared" si="2"/>
        <v>42.244999999999997</v>
      </c>
      <c r="I14" s="35" t="s">
        <v>8</v>
      </c>
      <c r="AD14"/>
      <c r="AN14" s="1"/>
    </row>
    <row r="15" spans="1:40" ht="40.200000000000003" hidden="1" customHeight="1" x14ac:dyDescent="0.3">
      <c r="A15" s="44">
        <v>8</v>
      </c>
      <c r="B15" s="84">
        <f t="shared" si="3"/>
        <v>43240</v>
      </c>
      <c r="C15" s="40">
        <v>8</v>
      </c>
      <c r="D15" s="41" t="str">
        <f>INDEX('CADASTRO DE PRODUTO '!$B$13:$B$171,MATCH(C15,IND,0))</f>
        <v>Cabeça de pacu</v>
      </c>
      <c r="E15" s="42" t="str">
        <f>INDEX('CADASTRO DE PRODUTO '!$C$13:$C$171,MATCH(C15,IND,0))</f>
        <v>Kg</v>
      </c>
      <c r="F15" s="477">
        <f>H15/G15</f>
        <v>1.7142857142857142</v>
      </c>
      <c r="G15" s="43">
        <v>7</v>
      </c>
      <c r="H15" s="45">
        <v>12</v>
      </c>
      <c r="I15" s="35" t="s">
        <v>19</v>
      </c>
      <c r="AD15"/>
      <c r="AN15" s="1"/>
    </row>
    <row r="16" spans="1:40" ht="40.200000000000003" hidden="1" customHeight="1" x14ac:dyDescent="0.3">
      <c r="A16" s="44">
        <v>9</v>
      </c>
      <c r="B16" s="84">
        <f t="shared" si="3"/>
        <v>43240</v>
      </c>
      <c r="C16" s="40">
        <v>1</v>
      </c>
      <c r="D16" s="41" t="str">
        <f>INDEX('CADASTRO DE PRODUTO '!$B$13:$B$171,MATCH(C16,IND,0))</f>
        <v>Costela com espinha e com lombo</v>
      </c>
      <c r="E16" s="42" t="str">
        <f>INDEX('CADASTRO DE PRODUTO '!$C$13:$C$171,MATCH(C16,IND,0))</f>
        <v>Kg</v>
      </c>
      <c r="F16" s="477">
        <f t="shared" ref="F16:F80" si="4">H16/G16</f>
        <v>1.0847457627118644</v>
      </c>
      <c r="G16" s="43">
        <f>INDEX('CADASTRO DE PRODUTO '!$E$13:$E$171,MATCH(C16,IND,0))</f>
        <v>29.5</v>
      </c>
      <c r="H16" s="45">
        <v>32</v>
      </c>
      <c r="I16" s="35" t="s">
        <v>4</v>
      </c>
      <c r="AD16"/>
      <c r="AN16" s="1"/>
    </row>
    <row r="17" spans="1:30" ht="40.200000000000003" hidden="1" customHeight="1" x14ac:dyDescent="0.3">
      <c r="A17" s="44">
        <v>10</v>
      </c>
      <c r="B17" s="84">
        <f t="shared" si="3"/>
        <v>43240</v>
      </c>
      <c r="C17" s="40">
        <v>1</v>
      </c>
      <c r="D17" s="41" t="str">
        <f>INDEX('CADASTRO DE PRODUTO '!$B$13:$B$171,MATCH(C17,IND,0))</f>
        <v>Costela com espinha e com lombo</v>
      </c>
      <c r="E17" s="42" t="str">
        <f>INDEX('CADASTRO DE PRODUTO '!$C$13:$C$171,MATCH(C17,IND,0))</f>
        <v>Kg</v>
      </c>
      <c r="F17" s="477">
        <f t="shared" si="4"/>
        <v>1.0644067796610168</v>
      </c>
      <c r="G17" s="43">
        <f>INDEX('CADASTRO DE PRODUTO '!$E$13:$E$171,MATCH(C17,IND,0))</f>
        <v>29.5</v>
      </c>
      <c r="H17" s="45">
        <v>31.4</v>
      </c>
      <c r="I17" s="35" t="s">
        <v>4</v>
      </c>
      <c r="K17">
        <v>1</v>
      </c>
      <c r="AD17"/>
    </row>
    <row r="18" spans="1:30" ht="40.200000000000003" hidden="1" customHeight="1" x14ac:dyDescent="0.3">
      <c r="A18" s="44">
        <v>11</v>
      </c>
      <c r="B18" s="84">
        <f t="shared" si="3"/>
        <v>43240</v>
      </c>
      <c r="C18" s="40">
        <v>8</v>
      </c>
      <c r="D18" s="41" t="str">
        <f>INDEX('CADASTRO DE PRODUTO '!$B$13:$B$171,MATCH(C18,IND,0))</f>
        <v>Cabeça de pacu</v>
      </c>
      <c r="E18" s="42" t="str">
        <f>INDEX('CADASTRO DE PRODUTO '!$C$13:$C$171,MATCH(C18,IND,0))</f>
        <v>Kg</v>
      </c>
      <c r="F18" s="477">
        <f t="shared" si="4"/>
        <v>2.8285714285714287</v>
      </c>
      <c r="G18" s="43">
        <f>INDEX('CADASTRO DE PRODUTO '!$E$13:$E$171,MATCH(C18,IND,0))</f>
        <v>7</v>
      </c>
      <c r="H18" s="45">
        <v>19.8</v>
      </c>
      <c r="I18" s="35" t="s">
        <v>12</v>
      </c>
      <c r="AD18"/>
    </row>
    <row r="19" spans="1:30" ht="40.200000000000003" hidden="1" customHeight="1" x14ac:dyDescent="0.3">
      <c r="A19" s="44">
        <v>12</v>
      </c>
      <c r="B19" s="84">
        <f t="shared" si="3"/>
        <v>43240</v>
      </c>
      <c r="C19" s="40">
        <v>1</v>
      </c>
      <c r="D19" s="41" t="str">
        <f>INDEX('CADASTRO DE PRODUTO '!$B$13:$B$171,MATCH(C19,IND,0))</f>
        <v>Costela com espinha e com lombo</v>
      </c>
      <c r="E19" s="42" t="str">
        <f>INDEX('CADASTRO DE PRODUTO '!$C$13:$C$171,MATCH(C19,IND,0))</f>
        <v>Kg</v>
      </c>
      <c r="F19" s="477">
        <f t="shared" si="4"/>
        <v>1.0169491525423728</v>
      </c>
      <c r="G19" s="43">
        <f>INDEX('CADASTRO DE PRODUTO '!$E$13:$E$171,MATCH(C19,IND,0))</f>
        <v>29.5</v>
      </c>
      <c r="H19" s="45">
        <v>30</v>
      </c>
      <c r="I19" s="35" t="s">
        <v>4</v>
      </c>
      <c r="AD19"/>
    </row>
    <row r="20" spans="1:30" ht="40.200000000000003" hidden="1" customHeight="1" x14ac:dyDescent="0.3">
      <c r="A20" s="44">
        <v>13</v>
      </c>
      <c r="B20" s="84">
        <f t="shared" si="3"/>
        <v>43240</v>
      </c>
      <c r="C20" s="40">
        <v>8</v>
      </c>
      <c r="D20" s="41" t="str">
        <f>INDEX('CADASTRO DE PRODUTO '!$B$13:$B$171,MATCH(C20,IND,0))</f>
        <v>Cabeça de pacu</v>
      </c>
      <c r="E20" s="42" t="str">
        <f>INDEX('CADASTRO DE PRODUTO '!$C$13:$C$171,MATCH(C20,IND,0))</f>
        <v>Kg</v>
      </c>
      <c r="F20" s="477">
        <f t="shared" si="4"/>
        <v>3.1428571428571428</v>
      </c>
      <c r="G20" s="43">
        <f>INDEX('CADASTRO DE PRODUTO '!$E$13:$E$171,MATCH(C20,IND,0))</f>
        <v>7</v>
      </c>
      <c r="H20" s="45">
        <v>22</v>
      </c>
      <c r="I20" s="35" t="s">
        <v>8</v>
      </c>
      <c r="AD20"/>
    </row>
    <row r="21" spans="1:30" ht="40.200000000000003" hidden="1" customHeight="1" x14ac:dyDescent="0.3">
      <c r="A21" s="44">
        <v>14</v>
      </c>
      <c r="B21" s="84">
        <f t="shared" si="3"/>
        <v>43240</v>
      </c>
      <c r="C21" s="40">
        <v>1</v>
      </c>
      <c r="D21" s="41" t="str">
        <f>INDEX('CADASTRO DE PRODUTO '!$B$13:$B$171,MATCH(C21,IND,0))</f>
        <v>Costela com espinha e com lombo</v>
      </c>
      <c r="E21" s="42" t="str">
        <f>INDEX('CADASTRO DE PRODUTO '!$C$13:$C$171,MATCH(C21,IND,0))</f>
        <v>Kg</v>
      </c>
      <c r="F21" s="477">
        <f t="shared" si="4"/>
        <v>2.1684745762711866</v>
      </c>
      <c r="G21" s="43">
        <f>INDEX('CADASTRO DE PRODUTO '!$E$13:$E$171,MATCH(C21,IND,0))</f>
        <v>29.5</v>
      </c>
      <c r="H21" s="45">
        <v>63.97</v>
      </c>
      <c r="I21" s="35" t="s">
        <v>8</v>
      </c>
      <c r="AD21"/>
    </row>
    <row r="22" spans="1:30" ht="40.200000000000003" hidden="1" customHeight="1" x14ac:dyDescent="0.3">
      <c r="A22" s="44">
        <v>15</v>
      </c>
      <c r="B22" s="84">
        <f t="shared" si="3"/>
        <v>43240</v>
      </c>
      <c r="C22" s="40">
        <v>2</v>
      </c>
      <c r="D22" s="41" t="str">
        <f>INDEX('CADASTRO DE PRODUTO '!$B$13:$B$171,MATCH(C22,IND,0))</f>
        <v>Costela sem espinha</v>
      </c>
      <c r="E22" s="42" t="str">
        <f>INDEX('CADASTRO DE PRODUTO '!$C$13:$C$171,MATCH(C22,IND,0))</f>
        <v>Kg</v>
      </c>
      <c r="F22" s="477">
        <f t="shared" si="4"/>
        <v>1.9088607594936711</v>
      </c>
      <c r="G22" s="43">
        <f>INDEX('CADASTRO DE PRODUTO '!$E$13:$E$171,MATCH(C22,IND,0))</f>
        <v>39.5</v>
      </c>
      <c r="H22" s="45">
        <v>75.400000000000006</v>
      </c>
      <c r="I22" s="35" t="s">
        <v>4</v>
      </c>
      <c r="AD22"/>
    </row>
    <row r="23" spans="1:30" ht="40.200000000000003" hidden="1" customHeight="1" x14ac:dyDescent="0.3">
      <c r="A23" s="44">
        <v>16</v>
      </c>
      <c r="B23" s="84">
        <f t="shared" si="3"/>
        <v>43240</v>
      </c>
      <c r="C23" s="40">
        <v>16</v>
      </c>
      <c r="D23" s="41" t="str">
        <f>INDEX('CADASTRO DE PRODUTO '!$B$13:$B$171,MATCH(C23,IND,0))</f>
        <v>Peixe moído</v>
      </c>
      <c r="E23" s="42" t="str">
        <f>INDEX('CADASTRO DE PRODUTO '!$C$13:$C$171,MATCH(C23,IND,0))</f>
        <v>Kg</v>
      </c>
      <c r="F23" s="477">
        <f t="shared" si="4"/>
        <v>2.8605555555555555</v>
      </c>
      <c r="G23" s="43">
        <f>INDEX('CADASTRO DE PRODUTO '!$E$13:$E$171,MATCH(C23,IND,0))</f>
        <v>18</v>
      </c>
      <c r="H23" s="45">
        <v>51.49</v>
      </c>
      <c r="I23" s="35" t="s">
        <v>8</v>
      </c>
      <c r="AD23"/>
    </row>
    <row r="24" spans="1:30" ht="40.200000000000003" hidden="1" customHeight="1" x14ac:dyDescent="0.3">
      <c r="A24" s="44">
        <v>17</v>
      </c>
      <c r="B24" s="84">
        <f t="shared" si="3"/>
        <v>43240</v>
      </c>
      <c r="C24" s="40">
        <v>2</v>
      </c>
      <c r="D24" s="41" t="str">
        <f>INDEX('CADASTRO DE PRODUTO '!$B$13:$B$171,MATCH(C24,IND,0))</f>
        <v>Costela sem espinha</v>
      </c>
      <c r="E24" s="42" t="str">
        <f>INDEX('CADASTRO DE PRODUTO '!$C$13:$C$171,MATCH(C24,IND,0))</f>
        <v>Kg</v>
      </c>
      <c r="F24" s="477">
        <f t="shared" si="4"/>
        <v>1.1245569620253164</v>
      </c>
      <c r="G24" s="43">
        <f>INDEX('CADASTRO DE PRODUTO '!$E$13:$E$171,MATCH(C24,IND,0))</f>
        <v>39.5</v>
      </c>
      <c r="H24" s="45">
        <v>44.42</v>
      </c>
      <c r="I24" s="35" t="s">
        <v>12</v>
      </c>
      <c r="AD24"/>
    </row>
    <row r="25" spans="1:30" ht="40.200000000000003" hidden="1" customHeight="1" x14ac:dyDescent="0.3">
      <c r="A25" s="44">
        <v>18</v>
      </c>
      <c r="B25" s="84">
        <f t="shared" si="3"/>
        <v>43240</v>
      </c>
      <c r="C25" s="40">
        <v>12</v>
      </c>
      <c r="D25" s="41" t="str">
        <f>INDEX('CADASTRO DE PRODUTO '!$B$13:$B$171,MATCH(C25,IND,0))</f>
        <v>Carcaça de pacu</v>
      </c>
      <c r="E25" s="42" t="str">
        <f>INDEX('CADASTRO DE PRODUTO '!$C$13:$C$171,MATCH(C25,IND,0))</f>
        <v>Kg</v>
      </c>
      <c r="F25" s="477">
        <f t="shared" si="4"/>
        <v>5.8</v>
      </c>
      <c r="G25" s="43">
        <f>INDEX('CADASTRO DE PRODUTO '!$E$13:$E$171,MATCH(C25,IND,0))</f>
        <v>5</v>
      </c>
      <c r="H25" s="45">
        <v>29</v>
      </c>
      <c r="I25" s="35" t="s">
        <v>4</v>
      </c>
      <c r="AD25"/>
    </row>
    <row r="26" spans="1:30" ht="40.200000000000003" hidden="1" customHeight="1" x14ac:dyDescent="0.3">
      <c r="A26" s="44">
        <v>19</v>
      </c>
      <c r="B26" s="84">
        <f t="shared" si="3"/>
        <v>43240</v>
      </c>
      <c r="C26" s="40">
        <v>19</v>
      </c>
      <c r="D26" s="41" t="str">
        <f>INDEX('CADASTRO DE PRODUTO '!$B$13:$B$171,MATCH(C26,IND,0))</f>
        <v>Posta de pintado rio</v>
      </c>
      <c r="E26" s="42" t="str">
        <f>INDEX('CADASTRO DE PRODUTO '!$C$13:$C$171,MATCH(C26,IND,0))</f>
        <v>Kg</v>
      </c>
      <c r="F26" s="477">
        <f t="shared" si="4"/>
        <v>1.0181818181818181</v>
      </c>
      <c r="G26" s="43">
        <f>INDEX('CADASTRO DE PRODUTO '!$E$13:$E$171,MATCH(C26,IND,0))</f>
        <v>49.5</v>
      </c>
      <c r="H26" s="45">
        <v>50.4</v>
      </c>
      <c r="I26" s="35" t="s">
        <v>4</v>
      </c>
      <c r="AD26"/>
    </row>
    <row r="27" spans="1:30" ht="40.200000000000003" hidden="1" customHeight="1" x14ac:dyDescent="0.3">
      <c r="A27" s="44">
        <v>20</v>
      </c>
      <c r="B27" s="84">
        <f t="shared" si="3"/>
        <v>43240</v>
      </c>
      <c r="C27" s="40">
        <v>16</v>
      </c>
      <c r="D27" s="41" t="str">
        <f>INDEX('CADASTRO DE PRODUTO '!$B$13:$B$171,MATCH(C27,IND,0))</f>
        <v>Peixe moído</v>
      </c>
      <c r="E27" s="42" t="str">
        <f>INDEX('CADASTRO DE PRODUTO '!$C$13:$C$171,MATCH(C27,IND,0))</f>
        <v>Kg</v>
      </c>
      <c r="F27" s="477">
        <f t="shared" si="4"/>
        <v>1</v>
      </c>
      <c r="G27" s="43">
        <f>INDEX('CADASTRO DE PRODUTO '!$E$13:$E$171,MATCH(C27,IND,0))</f>
        <v>18</v>
      </c>
      <c r="H27" s="45">
        <v>18</v>
      </c>
      <c r="I27" s="35" t="s">
        <v>4</v>
      </c>
      <c r="AD27"/>
    </row>
    <row r="28" spans="1:30" ht="40.200000000000003" hidden="1" customHeight="1" x14ac:dyDescent="0.3">
      <c r="A28" s="44">
        <v>21</v>
      </c>
      <c r="B28" s="84">
        <f t="shared" si="3"/>
        <v>43240</v>
      </c>
      <c r="C28" s="40">
        <v>1</v>
      </c>
      <c r="D28" s="41" t="str">
        <f>INDEX('CADASTRO DE PRODUTO '!$B$13:$B$171,MATCH(C28,IND,0))</f>
        <v>Costela com espinha e com lombo</v>
      </c>
      <c r="E28" s="42" t="str">
        <f>INDEX('CADASTRO DE PRODUTO '!$C$13:$C$171,MATCH(C28,IND,0))</f>
        <v>Kg</v>
      </c>
      <c r="F28" s="477">
        <f t="shared" si="4"/>
        <v>2.7796610169491527</v>
      </c>
      <c r="G28" s="43">
        <f>INDEX('CADASTRO DE PRODUTO '!$E$13:$E$171,MATCH(C28,IND,0))</f>
        <v>29.5</v>
      </c>
      <c r="H28" s="45">
        <v>82</v>
      </c>
      <c r="I28" s="35" t="s">
        <v>4</v>
      </c>
    </row>
    <row r="29" spans="1:30" ht="40.200000000000003" hidden="1" customHeight="1" x14ac:dyDescent="0.3">
      <c r="A29" s="44">
        <v>22</v>
      </c>
      <c r="B29" s="84">
        <f t="shared" si="3"/>
        <v>43240</v>
      </c>
      <c r="C29" s="40">
        <v>1</v>
      </c>
      <c r="D29" s="41" t="str">
        <f>INDEX('CADASTRO DE PRODUTO '!$B$13:$B$171,MATCH(C29,IND,0))</f>
        <v>Costela com espinha e com lombo</v>
      </c>
      <c r="E29" s="42" t="str">
        <f>INDEX('CADASTRO DE PRODUTO '!$C$13:$C$171,MATCH(C29,IND,0))</f>
        <v>Kg</v>
      </c>
      <c r="F29" s="477">
        <f t="shared" si="4"/>
        <v>1.5389830508474576</v>
      </c>
      <c r="G29" s="43">
        <f>INDEX('CADASTRO DE PRODUTO '!$E$13:$E$171,MATCH(C29,IND,0))</f>
        <v>29.5</v>
      </c>
      <c r="H29" s="45">
        <v>45.4</v>
      </c>
      <c r="I29" s="35" t="s">
        <v>12</v>
      </c>
    </row>
    <row r="30" spans="1:30" ht="40.200000000000003" hidden="1" customHeight="1" x14ac:dyDescent="0.3">
      <c r="A30" s="44">
        <v>23</v>
      </c>
      <c r="B30" s="84">
        <f t="shared" si="3"/>
        <v>43240</v>
      </c>
      <c r="C30" s="40">
        <v>1</v>
      </c>
      <c r="D30" s="41" t="str">
        <f>INDEX('CADASTRO DE PRODUTO '!$B$13:$B$171,MATCH(C30,IND,0))</f>
        <v>Costela com espinha e com lombo</v>
      </c>
      <c r="E30" s="42" t="str">
        <f>INDEX('CADASTRO DE PRODUTO '!$C$13:$C$171,MATCH(C30,IND,0))</f>
        <v>Kg</v>
      </c>
      <c r="F30" s="477">
        <f t="shared" si="4"/>
        <v>0.67118644067796618</v>
      </c>
      <c r="G30" s="43">
        <f>INDEX('CADASTRO DE PRODUTO '!$E$13:$E$171,MATCH(C30,IND,0))</f>
        <v>29.5</v>
      </c>
      <c r="H30" s="45">
        <v>19.8</v>
      </c>
      <c r="I30" s="35" t="s">
        <v>12</v>
      </c>
    </row>
    <row r="31" spans="1:30" ht="40.200000000000003" hidden="1" customHeight="1" x14ac:dyDescent="0.3">
      <c r="A31" s="44">
        <v>24</v>
      </c>
      <c r="B31" s="84">
        <f t="shared" si="3"/>
        <v>43240</v>
      </c>
      <c r="C31" s="40">
        <v>1</v>
      </c>
      <c r="D31" s="41" t="str">
        <f>INDEX('CADASTRO DE PRODUTO '!$B$13:$B$171,MATCH(C31,IND,0))</f>
        <v>Costela com espinha e com lombo</v>
      </c>
      <c r="E31" s="42" t="str">
        <f>INDEX('CADASTRO DE PRODUTO '!$C$13:$C$171,MATCH(C31,IND,0))</f>
        <v>Kg</v>
      </c>
      <c r="F31" s="477">
        <f t="shared" si="4"/>
        <v>0.33898305084745761</v>
      </c>
      <c r="G31" s="43">
        <f>INDEX('CADASTRO DE PRODUTO '!$E$13:$E$171,MATCH(C31,IND,0))</f>
        <v>29.5</v>
      </c>
      <c r="H31" s="45">
        <v>10</v>
      </c>
      <c r="I31" s="35" t="s">
        <v>4</v>
      </c>
    </row>
    <row r="32" spans="1:30" ht="40.200000000000003" hidden="1" customHeight="1" x14ac:dyDescent="0.3">
      <c r="A32" s="44">
        <v>25</v>
      </c>
      <c r="B32" s="84">
        <f t="shared" si="3"/>
        <v>43240</v>
      </c>
      <c r="C32" s="40">
        <v>1</v>
      </c>
      <c r="D32" s="41" t="str">
        <f>INDEX('CADASTRO DE PRODUTO '!$B$13:$B$171,MATCH(C32,IND,0))</f>
        <v>Costela com espinha e com lombo</v>
      </c>
      <c r="E32" s="42" t="str">
        <f>INDEX('CADASTRO DE PRODUTO '!$C$13:$C$171,MATCH(C32,IND,0))</f>
        <v>Kg</v>
      </c>
      <c r="F32" s="477">
        <f t="shared" si="4"/>
        <v>1.0169491525423728</v>
      </c>
      <c r="G32" s="43">
        <f>INDEX('CADASTRO DE PRODUTO '!$E$13:$E$171,MATCH(C32,IND,0))</f>
        <v>29.5</v>
      </c>
      <c r="H32" s="45">
        <v>30</v>
      </c>
      <c r="I32" s="35" t="s">
        <v>4</v>
      </c>
    </row>
    <row r="33" spans="1:30" ht="40.200000000000003" hidden="1" customHeight="1" x14ac:dyDescent="0.3">
      <c r="A33" s="44">
        <v>26</v>
      </c>
      <c r="B33" s="84">
        <f t="shared" ref="B33:B53" si="5">B32</f>
        <v>43240</v>
      </c>
      <c r="C33" s="40">
        <v>19</v>
      </c>
      <c r="D33" s="41" t="str">
        <f>INDEX('CADASTRO DE PRODUTO '!$B$13:$B$171,MATCH(C33,IND,0))</f>
        <v>Posta de pintado rio</v>
      </c>
      <c r="E33" s="42" t="str">
        <f>INDEX('CADASTRO DE PRODUTO '!$C$13:$C$171,MATCH(C33,IND,0))</f>
        <v>Kg</v>
      </c>
      <c r="F33" s="477">
        <f t="shared" si="4"/>
        <v>1.1250505050505051</v>
      </c>
      <c r="G33" s="43">
        <f>INDEX('CADASTRO DE PRODUTO '!$E$13:$E$171,MATCH(C33,IND,0))</f>
        <v>49.5</v>
      </c>
      <c r="H33" s="45">
        <v>55.69</v>
      </c>
      <c r="I33" s="35" t="s">
        <v>12</v>
      </c>
    </row>
    <row r="34" spans="1:30" ht="40.200000000000003" hidden="1" customHeight="1" x14ac:dyDescent="0.3">
      <c r="A34" s="44">
        <v>27</v>
      </c>
      <c r="B34" s="84">
        <f t="shared" si="5"/>
        <v>43240</v>
      </c>
      <c r="C34" s="40">
        <v>19</v>
      </c>
      <c r="D34" s="41" t="str">
        <f>INDEX('CADASTRO DE PRODUTO '!$B$13:$B$171,MATCH(C34,IND,0))</f>
        <v>Posta de pintado rio</v>
      </c>
      <c r="E34" s="42" t="str">
        <f>INDEX('CADASTRO DE PRODUTO '!$C$13:$C$171,MATCH(C34,IND,0))</f>
        <v>Kg</v>
      </c>
      <c r="F34" s="477">
        <f t="shared" si="4"/>
        <v>1.0101010101010102</v>
      </c>
      <c r="G34" s="43">
        <f>INDEX('CADASTRO DE PRODUTO '!$E$13:$E$171,MATCH(C34,IND,0))</f>
        <v>49.5</v>
      </c>
      <c r="H34" s="45">
        <v>50</v>
      </c>
      <c r="I34" s="35" t="s">
        <v>4</v>
      </c>
    </row>
    <row r="35" spans="1:30" ht="40.200000000000003" hidden="1" customHeight="1" x14ac:dyDescent="0.3">
      <c r="A35" s="44">
        <v>28</v>
      </c>
      <c r="B35" s="84">
        <f t="shared" si="5"/>
        <v>43240</v>
      </c>
      <c r="C35" s="40">
        <v>76</v>
      </c>
      <c r="D35" s="41" t="str">
        <f>INDEX('CADASTRO DE PRODUTO '!$B$13:$B$171,MATCH(C35,IND,0))</f>
        <v xml:space="preserve">Tempero do rancho </v>
      </c>
      <c r="E35" s="42" t="str">
        <f>INDEX('CADASTRO DE PRODUTO '!$C$13:$C$171,MATCH(C35,IND,0))</f>
        <v>unidade</v>
      </c>
      <c r="F35" s="477">
        <f t="shared" si="4"/>
        <v>1</v>
      </c>
      <c r="G35" s="43">
        <v>11.5</v>
      </c>
      <c r="H35" s="45">
        <v>11.5</v>
      </c>
      <c r="I35" s="35" t="s">
        <v>4</v>
      </c>
    </row>
    <row r="36" spans="1:30" ht="40.200000000000003" hidden="1" customHeight="1" x14ac:dyDescent="0.3">
      <c r="A36" s="44">
        <v>29</v>
      </c>
      <c r="B36" s="84">
        <f t="shared" si="5"/>
        <v>43240</v>
      </c>
      <c r="C36" s="40">
        <v>1</v>
      </c>
      <c r="D36" s="41" t="str">
        <f>INDEX('CADASTRO DE PRODUTO '!$B$13:$B$171,MATCH(C36,IND,0))</f>
        <v>Costela com espinha e com lombo</v>
      </c>
      <c r="E36" s="42" t="str">
        <f>INDEX('CADASTRO DE PRODUTO '!$C$13:$C$171,MATCH(C36,IND,0))</f>
        <v>Kg</v>
      </c>
      <c r="F36" s="477"/>
      <c r="G36" s="43">
        <f>INDEX('CADASTRO DE PRODUTO '!$E$13:$E$171,MATCH(C36,IND,0))</f>
        <v>29.5</v>
      </c>
      <c r="H36" s="45">
        <v>34.5</v>
      </c>
      <c r="I36" s="35" t="s">
        <v>4</v>
      </c>
    </row>
    <row r="37" spans="1:30" ht="40.200000000000003" hidden="1" customHeight="1" x14ac:dyDescent="0.3">
      <c r="A37" s="44">
        <v>30</v>
      </c>
      <c r="B37" s="84">
        <f t="shared" si="5"/>
        <v>43240</v>
      </c>
      <c r="C37" s="40">
        <v>120</v>
      </c>
      <c r="D37" s="41" t="str">
        <f>INDEX('CADASTRO DE PRODUTO '!$B$13:$B$171,MATCH(C37,IND,0))</f>
        <v>Chiclete mentos</v>
      </c>
      <c r="E37" s="42" t="str">
        <f>INDEX('CADASTRO DE PRODUTO '!$C$13:$C$171,MATCH(C37,IND,0))</f>
        <v>unidade</v>
      </c>
      <c r="F37" s="477">
        <f t="shared" si="4"/>
        <v>1</v>
      </c>
      <c r="G37" s="43">
        <f>INDEX('CADASTRO DE PRODUTO '!$E$13:$E$171,MATCH(C37,IND,0))</f>
        <v>2.5</v>
      </c>
      <c r="H37" s="45">
        <v>2.5</v>
      </c>
      <c r="I37" s="35" t="s">
        <v>4</v>
      </c>
    </row>
    <row r="38" spans="1:30" ht="40.200000000000003" hidden="1" customHeight="1" x14ac:dyDescent="0.3">
      <c r="A38" s="44">
        <v>31</v>
      </c>
      <c r="B38" s="84">
        <f t="shared" si="5"/>
        <v>43240</v>
      </c>
      <c r="C38" s="40">
        <v>19</v>
      </c>
      <c r="D38" s="41" t="str">
        <f>INDEX('CADASTRO DE PRODUTO '!$B$13:$B$171,MATCH(C38,IND,0))</f>
        <v>Posta de pintado rio</v>
      </c>
      <c r="E38" s="42" t="str">
        <f>INDEX('CADASTRO DE PRODUTO '!$C$13:$C$171,MATCH(C38,IND,0))</f>
        <v>Kg</v>
      </c>
      <c r="F38" s="477">
        <f t="shared" si="4"/>
        <v>0.92929292929292928</v>
      </c>
      <c r="G38" s="43">
        <f>INDEX('CADASTRO DE PRODUTO '!$E$13:$E$171,MATCH(C38,IND,0))</f>
        <v>49.5</v>
      </c>
      <c r="H38" s="45">
        <v>46</v>
      </c>
      <c r="I38" s="35" t="s">
        <v>4</v>
      </c>
    </row>
    <row r="39" spans="1:30" ht="40.200000000000003" hidden="1" customHeight="1" x14ac:dyDescent="0.3">
      <c r="A39" s="44">
        <v>32</v>
      </c>
      <c r="B39" s="84">
        <f t="shared" si="5"/>
        <v>43240</v>
      </c>
      <c r="C39" s="40">
        <v>1</v>
      </c>
      <c r="D39" s="41" t="str">
        <f>INDEX('CADASTRO DE PRODUTO '!$B$13:$B$171,MATCH(C39,IND,0))</f>
        <v>Costela com espinha e com lombo</v>
      </c>
      <c r="E39" s="42" t="str">
        <f>INDEX('CADASTRO DE PRODUTO '!$C$13:$C$171,MATCH(C39,IND,0))</f>
        <v>Kg</v>
      </c>
      <c r="F39" s="477">
        <f t="shared" si="4"/>
        <v>1.4728813559322036</v>
      </c>
      <c r="G39" s="43">
        <f>INDEX('CADASTRO DE PRODUTO '!$E$13:$E$171,MATCH(C39,IND,0))</f>
        <v>29.5</v>
      </c>
      <c r="H39" s="45">
        <v>43.45</v>
      </c>
      <c r="I39" s="35" t="s">
        <v>4</v>
      </c>
    </row>
    <row r="40" spans="1:30" ht="40.200000000000003" hidden="1" customHeight="1" x14ac:dyDescent="0.3">
      <c r="A40" s="44">
        <v>33</v>
      </c>
      <c r="B40" s="84">
        <f t="shared" si="5"/>
        <v>43240</v>
      </c>
      <c r="C40" s="40">
        <v>19</v>
      </c>
      <c r="D40" s="41" t="str">
        <f>INDEX('CADASTRO DE PRODUTO '!$B$13:$B$171,MATCH(C40,IND,0))</f>
        <v>Posta de pintado rio</v>
      </c>
      <c r="E40" s="42" t="str">
        <f>INDEX('CADASTRO DE PRODUTO '!$C$13:$C$171,MATCH(C40,IND,0))</f>
        <v>Kg</v>
      </c>
      <c r="F40" s="477">
        <f t="shared" si="4"/>
        <v>3.2323232323232323</v>
      </c>
      <c r="G40" s="43">
        <f>INDEX('CADASTRO DE PRODUTO '!$E$13:$E$171,MATCH(C40,IND,0))</f>
        <v>49.5</v>
      </c>
      <c r="H40" s="45">
        <v>160</v>
      </c>
      <c r="I40" s="35" t="s">
        <v>8</v>
      </c>
    </row>
    <row r="41" spans="1:30" ht="40.200000000000003" hidden="1" customHeight="1" x14ac:dyDescent="0.3">
      <c r="A41" s="44">
        <v>34</v>
      </c>
      <c r="B41" s="84">
        <f t="shared" si="5"/>
        <v>43240</v>
      </c>
      <c r="C41" s="40">
        <v>19</v>
      </c>
      <c r="D41" s="41" t="str">
        <f>INDEX('CADASTRO DE PRODUTO '!$B$13:$B$171,MATCH(C41,IND,0))</f>
        <v>Posta de pintado rio</v>
      </c>
      <c r="E41" s="42" t="str">
        <f>INDEX('CADASTRO DE PRODUTO '!$C$13:$C$171,MATCH(C41,IND,0))</f>
        <v>Kg</v>
      </c>
      <c r="F41" s="477">
        <f t="shared" si="4"/>
        <v>1.3535353535353536</v>
      </c>
      <c r="G41" s="43">
        <f>INDEX('CADASTRO DE PRODUTO '!$E$13:$E$171,MATCH(C41,IND,0))</f>
        <v>49.5</v>
      </c>
      <c r="H41" s="45">
        <v>67</v>
      </c>
      <c r="I41" s="35" t="s">
        <v>4</v>
      </c>
    </row>
    <row r="42" spans="1:30" ht="40.200000000000003" hidden="1" customHeight="1" x14ac:dyDescent="0.3">
      <c r="A42" s="44">
        <v>35</v>
      </c>
      <c r="B42" s="84">
        <f t="shared" si="5"/>
        <v>43240</v>
      </c>
      <c r="C42" s="40">
        <v>8</v>
      </c>
      <c r="D42" s="41" t="str">
        <f>INDEX('CADASTRO DE PRODUTO '!$B$13:$B$171,MATCH(C42,IND,0))</f>
        <v>Cabeça de pacu</v>
      </c>
      <c r="E42" s="42" t="str">
        <f>INDEX('CADASTRO DE PRODUTO '!$C$13:$C$171,MATCH(C42,IND,0))</f>
        <v>Kg</v>
      </c>
      <c r="F42" s="477">
        <f t="shared" si="4"/>
        <v>4.8714285714285719</v>
      </c>
      <c r="G42" s="43">
        <f>INDEX('CADASTRO DE PRODUTO '!$E$13:$E$171,MATCH(C42,IND,0))</f>
        <v>7</v>
      </c>
      <c r="H42" s="45">
        <v>34.1</v>
      </c>
      <c r="I42" s="35" t="s">
        <v>4</v>
      </c>
    </row>
    <row r="43" spans="1:30" ht="40.200000000000003" hidden="1" customHeight="1" x14ac:dyDescent="0.3">
      <c r="A43" s="44">
        <v>36</v>
      </c>
      <c r="B43" s="84">
        <f t="shared" si="5"/>
        <v>43240</v>
      </c>
      <c r="C43" s="40">
        <v>29</v>
      </c>
      <c r="D43" s="41" t="str">
        <f>INDEX('CADASTRO DE PRODUTO '!$B$13:$B$171,MATCH(C43,IND,0))</f>
        <v>Colarinho de Pacu</v>
      </c>
      <c r="E43" s="42" t="str">
        <f>INDEX('CADASTRO DE PRODUTO '!$C$13:$C$171,MATCH(C43,IND,0))</f>
        <v>Kg</v>
      </c>
      <c r="F43" s="477">
        <f t="shared" si="4"/>
        <v>1.0833333333333333</v>
      </c>
      <c r="G43" s="43">
        <f>INDEX('CADASTRO DE PRODUTO '!$E$13:$E$171,MATCH(C43,IND,0))</f>
        <v>12</v>
      </c>
      <c r="H43" s="45">
        <v>13</v>
      </c>
      <c r="I43" s="35" t="s">
        <v>4</v>
      </c>
    </row>
    <row r="44" spans="1:30" ht="40.200000000000003" hidden="1" customHeight="1" x14ac:dyDescent="0.3">
      <c r="A44" s="44">
        <v>37</v>
      </c>
      <c r="B44" s="84">
        <f t="shared" si="5"/>
        <v>43240</v>
      </c>
      <c r="C44" s="40">
        <v>8</v>
      </c>
      <c r="D44" s="41" t="str">
        <f>INDEX('CADASTRO DE PRODUTO '!$B$13:$B$171,MATCH(C44,IND,0))</f>
        <v>Cabeça de pacu</v>
      </c>
      <c r="E44" s="42" t="str">
        <f>INDEX('CADASTRO DE PRODUTO '!$C$13:$C$171,MATCH(C44,IND,0))</f>
        <v>Kg</v>
      </c>
      <c r="F44" s="477">
        <f t="shared" si="4"/>
        <v>1.3842857142857141</v>
      </c>
      <c r="G44" s="43">
        <f>INDEX('CADASTRO DE PRODUTO '!$E$13:$E$171,MATCH(C44,IND,0))</f>
        <v>7</v>
      </c>
      <c r="H44" s="45">
        <v>9.69</v>
      </c>
      <c r="I44" s="35" t="s">
        <v>4</v>
      </c>
    </row>
    <row r="45" spans="1:30" ht="40.200000000000003" hidden="1" customHeight="1" x14ac:dyDescent="0.3">
      <c r="A45" s="44">
        <v>38</v>
      </c>
      <c r="B45" s="84">
        <f t="shared" si="5"/>
        <v>43240</v>
      </c>
      <c r="C45" s="40">
        <v>10</v>
      </c>
      <c r="D45" s="41" t="str">
        <f>INDEX('CADASTRO DE PRODUTO '!$B$13:$B$171,MATCH(C45,IND,0))</f>
        <v>Retalho de filé de pacu com espinha</v>
      </c>
      <c r="E45" s="42" t="str">
        <f>INDEX('CADASTRO DE PRODUTO '!$C$13:$C$171,MATCH(C45,IND,0))</f>
        <v>Kg</v>
      </c>
      <c r="F45" s="477" t="e">
        <f t="shared" si="4"/>
        <v>#DIV/0!</v>
      </c>
      <c r="G45" s="43"/>
      <c r="H45" s="45">
        <v>10</v>
      </c>
      <c r="I45" s="35" t="s">
        <v>4</v>
      </c>
    </row>
    <row r="46" spans="1:30" ht="40.200000000000003" hidden="1" customHeight="1" x14ac:dyDescent="0.3">
      <c r="A46" s="44">
        <v>39</v>
      </c>
      <c r="B46" s="84">
        <f t="shared" si="5"/>
        <v>43240</v>
      </c>
      <c r="C46" s="40">
        <v>1</v>
      </c>
      <c r="D46" s="41" t="str">
        <f>INDEX('CADASTRO DE PRODUTO '!$B$13:$B$171,MATCH(C46,IND,0))</f>
        <v>Costela com espinha e com lombo</v>
      </c>
      <c r="E46" s="42" t="str">
        <f>INDEX('CADASTRO DE PRODUTO '!$C$13:$C$171,MATCH(C46,IND,0))</f>
        <v>Kg</v>
      </c>
      <c r="F46" s="477">
        <f t="shared" si="4"/>
        <v>1.6701694915254239</v>
      </c>
      <c r="G46" s="43">
        <f>INDEX('CADASTRO DE PRODUTO '!$E$13:$E$171,MATCH(C46,IND,0))</f>
        <v>29.5</v>
      </c>
      <c r="H46" s="45">
        <v>49.27</v>
      </c>
      <c r="I46" s="35" t="s">
        <v>8</v>
      </c>
      <c r="AD46" s="1">
        <v>34</v>
      </c>
    </row>
    <row r="47" spans="1:30" ht="40.200000000000003" hidden="1" customHeight="1" x14ac:dyDescent="0.3">
      <c r="A47" s="44">
        <v>40</v>
      </c>
      <c r="B47" s="84">
        <f t="shared" si="5"/>
        <v>43240</v>
      </c>
      <c r="C47" s="40">
        <v>7</v>
      </c>
      <c r="D47" s="41" t="str">
        <f>INDEX('CADASTRO DE PRODUTO '!$B$13:$B$171,MATCH(C47,IND,0))</f>
        <v>Carcaça de pintado</v>
      </c>
      <c r="E47" s="42" t="str">
        <f>INDEX('CADASTRO DE PRODUTO '!$C$13:$C$171,MATCH(C47,IND,0))</f>
        <v>Kg</v>
      </c>
      <c r="F47" s="477">
        <f t="shared" si="4"/>
        <v>1.3333333333333333</v>
      </c>
      <c r="G47" s="43">
        <f>INDEX('CADASTRO DE PRODUTO '!$E$13:$E$171,MATCH(C47,IND,0))</f>
        <v>15</v>
      </c>
      <c r="H47" s="45">
        <v>20</v>
      </c>
      <c r="I47" s="35" t="s">
        <v>4</v>
      </c>
      <c r="AD47" s="1">
        <v>35</v>
      </c>
    </row>
    <row r="48" spans="1:30" ht="40.200000000000003" hidden="1" customHeight="1" x14ac:dyDescent="0.3">
      <c r="A48" s="44">
        <v>41</v>
      </c>
      <c r="B48" s="84">
        <f t="shared" si="5"/>
        <v>43240</v>
      </c>
      <c r="C48" s="40">
        <v>32</v>
      </c>
      <c r="D48" s="41" t="str">
        <f>INDEX('CADASTRO DE PRODUTO '!$B$13:$B$171,MATCH(C48,IND,0))</f>
        <v>Filé de tilápia</v>
      </c>
      <c r="E48" s="42" t="str">
        <f>INDEX('CADASTRO DE PRODUTO '!$C$13:$C$171,MATCH(C48,IND,0))</f>
        <v>Kg</v>
      </c>
      <c r="F48" s="477">
        <f t="shared" si="4"/>
        <v>1.5833333333333333</v>
      </c>
      <c r="G48" s="43">
        <f>INDEX('CADASTRO DE PRODUTO '!$E$13:$E$171,MATCH(C48,IND,0))</f>
        <v>48</v>
      </c>
      <c r="H48" s="45">
        <v>76</v>
      </c>
      <c r="I48" s="35" t="s">
        <v>4</v>
      </c>
      <c r="AD48" s="1">
        <v>36</v>
      </c>
    </row>
    <row r="49" spans="1:15" ht="40.200000000000003" hidden="1" customHeight="1" x14ac:dyDescent="0.3">
      <c r="A49" s="44">
        <v>42</v>
      </c>
      <c r="B49" s="84">
        <f t="shared" si="5"/>
        <v>43240</v>
      </c>
      <c r="C49" s="40">
        <v>1</v>
      </c>
      <c r="D49" s="41" t="str">
        <f>INDEX('CADASTRO DE PRODUTO '!$B$13:$B$171,MATCH(C49,IND,0))</f>
        <v>Costela com espinha e com lombo</v>
      </c>
      <c r="E49" s="42" t="str">
        <f>INDEX('CADASTRO DE PRODUTO '!$C$13:$C$171,MATCH(C49,IND,0))</f>
        <v>Kg</v>
      </c>
      <c r="F49" s="477">
        <f t="shared" si="4"/>
        <v>0.93220338983050843</v>
      </c>
      <c r="G49" s="43">
        <f>INDEX('CADASTRO DE PRODUTO '!$E$13:$E$171,MATCH(C49,IND,0))</f>
        <v>29.5</v>
      </c>
      <c r="H49" s="45">
        <v>27.5</v>
      </c>
      <c r="I49" s="35" t="s">
        <v>4</v>
      </c>
    </row>
    <row r="50" spans="1:15" ht="40.200000000000003" hidden="1" customHeight="1" x14ac:dyDescent="0.3">
      <c r="A50" s="44">
        <v>43</v>
      </c>
      <c r="B50" s="84">
        <f t="shared" si="5"/>
        <v>43240</v>
      </c>
      <c r="C50" s="40">
        <v>126</v>
      </c>
      <c r="D50" s="41" t="str">
        <f>INDEX('CADASTRO DE PRODUTO '!$B$13:$B$171,MATCH(C50,IND,0))</f>
        <v>SAIDA</v>
      </c>
      <c r="E50" s="42" t="str">
        <f>INDEX('CADASTRO DE PRODUTO '!$C$13:$C$171,MATCH(C50,IND,0))</f>
        <v>unidade</v>
      </c>
      <c r="F50" s="477" t="e">
        <f t="shared" si="4"/>
        <v>#DIV/0!</v>
      </c>
      <c r="G50" s="43">
        <f>INDEX('CADASTRO DE PRODUTO '!$E$13:$E$171,MATCH(C50,IND,0))</f>
        <v>0</v>
      </c>
      <c r="H50" s="45">
        <v>350</v>
      </c>
      <c r="I50" s="35" t="s">
        <v>22</v>
      </c>
    </row>
    <row r="51" spans="1:15" ht="40.200000000000003" hidden="1" customHeight="1" x14ac:dyDescent="0.3">
      <c r="A51" s="44">
        <v>44</v>
      </c>
      <c r="B51" s="84">
        <f t="shared" si="5"/>
        <v>43240</v>
      </c>
      <c r="C51" s="40">
        <v>126</v>
      </c>
      <c r="D51" s="41" t="str">
        <f>INDEX('CADASTRO DE PRODUTO '!$B$13:$B$171,MATCH(C51,IND,0))</f>
        <v>SAIDA</v>
      </c>
      <c r="E51" s="42" t="str">
        <f>INDEX('CADASTRO DE PRODUTO '!$C$13:$C$171,MATCH(C51,IND,0))</f>
        <v>unidade</v>
      </c>
      <c r="F51" s="477" t="e">
        <f t="shared" si="4"/>
        <v>#DIV/0!</v>
      </c>
      <c r="G51" s="43">
        <f>INDEX('CADASTRO DE PRODUTO '!$E$13:$E$171,MATCH(C51,IND,0))</f>
        <v>0</v>
      </c>
      <c r="H51" s="45">
        <v>40</v>
      </c>
      <c r="I51" s="35" t="s">
        <v>22</v>
      </c>
    </row>
    <row r="52" spans="1:15" ht="40.200000000000003" hidden="1" customHeight="1" x14ac:dyDescent="0.3">
      <c r="A52" s="44">
        <v>45</v>
      </c>
      <c r="B52" s="84">
        <f t="shared" si="5"/>
        <v>43240</v>
      </c>
      <c r="C52" s="40">
        <v>1</v>
      </c>
      <c r="D52" s="41" t="str">
        <f>INDEX('CADASTRO DE PRODUTO '!$B$13:$B$171,MATCH(C52,IND,0))</f>
        <v>Costela com espinha e com lombo</v>
      </c>
      <c r="E52" s="42" t="str">
        <f>INDEX('CADASTRO DE PRODUTO '!$C$13:$C$171,MATCH(C52,IND,0))</f>
        <v>Kg</v>
      </c>
      <c r="F52" s="477">
        <f t="shared" si="4"/>
        <v>0.93220338983050843</v>
      </c>
      <c r="G52" s="43">
        <f>INDEX('CADASTRO DE PRODUTO '!$E$13:$E$171,MATCH(C52,IND,0))</f>
        <v>29.5</v>
      </c>
      <c r="H52" s="45">
        <v>27.5</v>
      </c>
      <c r="I52" s="35" t="s">
        <v>4</v>
      </c>
    </row>
    <row r="53" spans="1:15" ht="40.200000000000003" hidden="1" customHeight="1" x14ac:dyDescent="0.3">
      <c r="A53" s="44">
        <v>46</v>
      </c>
      <c r="B53" s="84">
        <f t="shared" si="5"/>
        <v>43240</v>
      </c>
      <c r="C53" s="40">
        <v>8</v>
      </c>
      <c r="D53" s="41" t="str">
        <f>INDEX('CADASTRO DE PRODUTO '!$B$13:$B$171,MATCH(C53,IND,0))</f>
        <v>Cabeça de pacu</v>
      </c>
      <c r="E53" s="42" t="str">
        <f>INDEX('CADASTRO DE PRODUTO '!$C$13:$C$171,MATCH(C53,IND,0))</f>
        <v>Kg</v>
      </c>
      <c r="F53" s="477">
        <f t="shared" si="4"/>
        <v>1.1714285714285713</v>
      </c>
      <c r="G53" s="43">
        <f>INDEX('CADASTRO DE PRODUTO '!$E$13:$E$171,MATCH(C53,IND,0))</f>
        <v>7</v>
      </c>
      <c r="H53" s="45">
        <v>8.1999999999999993</v>
      </c>
      <c r="I53" s="35" t="s">
        <v>4</v>
      </c>
    </row>
    <row r="54" spans="1:15" ht="40.200000000000003" hidden="1" customHeight="1" x14ac:dyDescent="0.3">
      <c r="A54" s="44">
        <v>47</v>
      </c>
      <c r="B54" s="84">
        <f t="shared" ref="B54:B57" si="6">B49</f>
        <v>43240</v>
      </c>
      <c r="C54" s="40">
        <v>2</v>
      </c>
      <c r="D54" s="41" t="str">
        <f>INDEX('CADASTRO DE PRODUTO '!$B$13:$B$171,MATCH(C54,IND,0))</f>
        <v>Costela sem espinha</v>
      </c>
      <c r="E54" s="42" t="str">
        <f>INDEX('CADASTRO DE PRODUTO '!$C$13:$C$171,MATCH(C54,IND,0))</f>
        <v>Kg</v>
      </c>
      <c r="F54" s="477">
        <f t="shared" ref="F54:F57" si="7">H54/G54</f>
        <v>1.1139240506329113</v>
      </c>
      <c r="G54" s="43">
        <f>INDEX('CADASTRO DE PRODUTO '!$E$13:$E$171,MATCH(C54,IND,0))</f>
        <v>39.5</v>
      </c>
      <c r="H54" s="45">
        <v>44</v>
      </c>
      <c r="I54" s="35" t="s">
        <v>4</v>
      </c>
    </row>
    <row r="55" spans="1:15" ht="40.200000000000003" hidden="1" customHeight="1" x14ac:dyDescent="0.3">
      <c r="A55" s="44">
        <v>48</v>
      </c>
      <c r="B55" s="84">
        <f t="shared" si="6"/>
        <v>43240</v>
      </c>
      <c r="C55" s="40">
        <v>23</v>
      </c>
      <c r="D55" s="41" t="str">
        <f>INDEX('CADASTRO DE PRODUTO '!$B$13:$B$171,MATCH(C55,IND,0))</f>
        <v>Filé de pintado sem o couro e sem gordura</v>
      </c>
      <c r="E55" s="42" t="str">
        <f>INDEX('CADASTRO DE PRODUTO '!$C$13:$C$171,MATCH(C55,IND,0))</f>
        <v>Kg</v>
      </c>
      <c r="F55" s="477">
        <f t="shared" si="7"/>
        <v>3.0991596638655463</v>
      </c>
      <c r="G55" s="43">
        <f>INDEX('CADASTRO DE PRODUTO '!$E$13:$E$171,MATCH(C55,IND,0))</f>
        <v>59.5</v>
      </c>
      <c r="H55" s="45">
        <v>184.4</v>
      </c>
      <c r="I55" s="35" t="s">
        <v>4</v>
      </c>
    </row>
    <row r="56" spans="1:15" ht="40.200000000000003" hidden="1" customHeight="1" x14ac:dyDescent="0.3">
      <c r="A56" s="44">
        <v>49</v>
      </c>
      <c r="B56" s="84">
        <f t="shared" si="6"/>
        <v>43240</v>
      </c>
      <c r="C56" s="40">
        <v>22</v>
      </c>
      <c r="D56" s="41" t="str">
        <f>INDEX('CADASTRO DE PRODUTO '!$B$13:$B$171,MATCH(C56,IND,0))</f>
        <v>Camarão Rosa G</v>
      </c>
      <c r="E56" s="42" t="str">
        <f>INDEX('CADASTRO DE PRODUTO '!$C$13:$C$171,MATCH(C56,IND,0))</f>
        <v>Kg</v>
      </c>
      <c r="F56" s="477">
        <f t="shared" si="7"/>
        <v>2.5208333333333335</v>
      </c>
      <c r="G56" s="43">
        <f>INDEX('CADASTRO DE PRODUTO '!$E$13:$E$171,MATCH(C56,IND,0))</f>
        <v>120</v>
      </c>
      <c r="H56" s="45">
        <v>302.5</v>
      </c>
      <c r="I56" s="35" t="s">
        <v>8</v>
      </c>
    </row>
    <row r="57" spans="1:15" ht="40.200000000000003" hidden="1" customHeight="1" x14ac:dyDescent="0.3">
      <c r="A57" s="44">
        <v>50</v>
      </c>
      <c r="B57" s="84">
        <f t="shared" si="6"/>
        <v>43240</v>
      </c>
      <c r="C57" s="40">
        <v>2</v>
      </c>
      <c r="D57" s="41" t="s">
        <v>45</v>
      </c>
      <c r="E57" s="42" t="str">
        <f>INDEX('CADASTRO DE PRODUTO '!$C$13:$C$171,MATCH(C57,IND,0))</f>
        <v>Kg</v>
      </c>
      <c r="F57" s="477">
        <f t="shared" si="7"/>
        <v>1.1139240506329113</v>
      </c>
      <c r="G57" s="43">
        <f>INDEX('CADASTRO DE PRODUTO '!$E$13:$E$171,MATCH(C57,IND,0))</f>
        <v>39.5</v>
      </c>
      <c r="H57" s="45">
        <v>44</v>
      </c>
      <c r="I57" s="35" t="s">
        <v>4</v>
      </c>
    </row>
    <row r="58" spans="1:15" ht="40.200000000000003" hidden="1" customHeight="1" thickBot="1" x14ac:dyDescent="0.35">
      <c r="A58" s="44">
        <v>51</v>
      </c>
      <c r="B58" s="84">
        <f>B53</f>
        <v>43240</v>
      </c>
      <c r="C58" s="40">
        <v>0</v>
      </c>
      <c r="D58" s="41"/>
      <c r="E58" s="42" t="str">
        <f>INDEX('CADASTRO DE PRODUTO '!$C$13:$C$171,MATCH(C58,IND,0))</f>
        <v>-</v>
      </c>
      <c r="F58" s="477" t="e">
        <f t="shared" si="4"/>
        <v>#DIV/0!</v>
      </c>
      <c r="G58" s="43">
        <f>INDEX('CADASTRO DE PRODUTO '!$E$13:$E$171,MATCH(C58,IND,0))</f>
        <v>0</v>
      </c>
      <c r="H58" s="45">
        <v>0</v>
      </c>
      <c r="I58" s="35" t="s">
        <v>38</v>
      </c>
    </row>
    <row r="59" spans="1:15" ht="40.200000000000003" hidden="1" customHeight="1" thickBot="1" x14ac:dyDescent="0.35">
      <c r="A59" s="44">
        <v>1</v>
      </c>
      <c r="B59" s="84">
        <f>B9+1</f>
        <v>43241</v>
      </c>
      <c r="C59" s="40">
        <v>19</v>
      </c>
      <c r="D59" s="41" t="str">
        <f>INDEX('CADASTRO DE PRODUTO '!$B$13:$B$171,MATCH(C59,IND,0))</f>
        <v>Posta de pintado rio</v>
      </c>
      <c r="E59" s="42" t="str">
        <f>INDEX('CADASTRO DE PRODUTO '!$C$13:$C$171,MATCH(C59,IND,0))</f>
        <v>Kg</v>
      </c>
      <c r="F59" s="477">
        <f t="shared" si="4"/>
        <v>1.2242424242424244</v>
      </c>
      <c r="G59" s="43">
        <f>INDEX('CADASTRO DE PRODUTO '!$E$13:$E$171,MATCH(C59,IND,0))</f>
        <v>49.5</v>
      </c>
      <c r="H59" s="45">
        <v>60.6</v>
      </c>
      <c r="I59" s="35" t="s">
        <v>8</v>
      </c>
      <c r="J59" s="254" t="s">
        <v>6</v>
      </c>
      <c r="K59" s="255" t="s">
        <v>35</v>
      </c>
      <c r="L59" s="256" t="s">
        <v>36</v>
      </c>
      <c r="M59" s="257" t="s">
        <v>19</v>
      </c>
      <c r="N59" s="258" t="s">
        <v>37</v>
      </c>
    </row>
    <row r="60" spans="1:15" ht="40.200000000000003" hidden="1" customHeight="1" thickBot="1" x14ac:dyDescent="0.55000000000000004">
      <c r="A60" s="44">
        <v>2</v>
      </c>
      <c r="B60" s="84">
        <f>B59</f>
        <v>43241</v>
      </c>
      <c r="C60" s="40">
        <v>2</v>
      </c>
      <c r="D60" s="41" t="str">
        <f>INDEX('CADASTRO DE PRODUTO '!$B$13:$B$171,MATCH(C60,IND,0))</f>
        <v>Costela sem espinha</v>
      </c>
      <c r="E60" s="42" t="str">
        <f>INDEX('CADASTRO DE PRODUTO '!$C$13:$C$171,MATCH(C60,IND,0))</f>
        <v>Kg</v>
      </c>
      <c r="F60" s="477">
        <f t="shared" si="4"/>
        <v>2.3126582278481012</v>
      </c>
      <c r="G60" s="43">
        <f>INDEX('CADASTRO DE PRODUTO '!$E$13:$E$171,MATCH(C60,IND,0))</f>
        <v>39.5</v>
      </c>
      <c r="H60" s="45">
        <v>91.35</v>
      </c>
      <c r="I60" s="35" t="s">
        <v>8</v>
      </c>
      <c r="J60" s="498">
        <f>((SUMPRODUCT($H59:$H96*($I59:$I96=LISTA!$M$1))))</f>
        <v>1347.15</v>
      </c>
      <c r="K60" s="251">
        <f>SUMPRODUCT($H59:$H96*($I59:$I96=LISTA!$M$2))</f>
        <v>1149.75</v>
      </c>
      <c r="L60" s="251">
        <f>SUMPRODUCT($H59:$H96*($I59:$I96=LISTA!$M$3))</f>
        <v>463.92999999999995</v>
      </c>
      <c r="M60" s="252">
        <f>SUMPRODUCT($H59:$H96*($I59:$I96=LISTA!$M$5))</f>
        <v>0</v>
      </c>
      <c r="N60" s="253">
        <f>J60+K60+L60+K62-L62-N62+M62</f>
        <v>2290.13</v>
      </c>
    </row>
    <row r="61" spans="1:15" ht="40.200000000000003" hidden="1" customHeight="1" thickBot="1" x14ac:dyDescent="0.35">
      <c r="A61" s="44">
        <v>3</v>
      </c>
      <c r="B61" s="84">
        <f>B60</f>
        <v>43241</v>
      </c>
      <c r="C61" s="40">
        <v>2</v>
      </c>
      <c r="D61" s="41" t="str">
        <f>INDEX('CADASTRO DE PRODUTO '!$B$13:$B$171,MATCH(C61,IND,0))</f>
        <v>Costela sem espinha</v>
      </c>
      <c r="E61" s="42" t="str">
        <f>INDEX('CADASTRO DE PRODUTO '!$C$13:$C$171,MATCH(C61,IND,0))</f>
        <v>Kg</v>
      </c>
      <c r="F61" s="477">
        <f t="shared" si="4"/>
        <v>4.8101265822784809</v>
      </c>
      <c r="G61" s="43">
        <f>INDEX('CADASTRO DE PRODUTO '!$E$13:$E$171,MATCH(C61,IND,0))</f>
        <v>39.5</v>
      </c>
      <c r="H61" s="45">
        <v>190</v>
      </c>
      <c r="I61" s="35" t="s">
        <v>4</v>
      </c>
      <c r="J61" s="259" t="s">
        <v>40</v>
      </c>
      <c r="K61" s="260" t="s">
        <v>41</v>
      </c>
      <c r="L61" s="261" t="s">
        <v>22</v>
      </c>
      <c r="M61" s="262" t="s">
        <v>33</v>
      </c>
      <c r="N61" s="491" t="s">
        <v>385</v>
      </c>
      <c r="O61" s="500" t="s">
        <v>387</v>
      </c>
    </row>
    <row r="62" spans="1:15" ht="40.200000000000003" hidden="1" customHeight="1" thickBot="1" x14ac:dyDescent="0.35">
      <c r="A62" s="44">
        <v>4</v>
      </c>
      <c r="B62" s="84">
        <f t="shared" ref="B62:B110" si="8">B61</f>
        <v>43241</v>
      </c>
      <c r="C62" s="40">
        <v>24</v>
      </c>
      <c r="D62" s="41" t="str">
        <f>INDEX('CADASTRO DE PRODUTO '!$B$13:$B$171,MATCH(C62,IND,0))</f>
        <v>Isca de pintado</v>
      </c>
      <c r="E62" s="42" t="str">
        <f>INDEX('CADASTRO DE PRODUTO '!$C$13:$C$171,MATCH(C62,IND,0))</f>
        <v>Kg</v>
      </c>
      <c r="F62" s="477">
        <f t="shared" si="4"/>
        <v>1.4750000000000001</v>
      </c>
      <c r="G62" s="43">
        <f>INDEX('CADASTRO DE PRODUTO '!$E$13:$E$171,MATCH(C62,IND,0))</f>
        <v>60</v>
      </c>
      <c r="H62" s="45">
        <v>88.5</v>
      </c>
      <c r="I62" s="35" t="s">
        <v>4</v>
      </c>
      <c r="J62" s="251">
        <f>IF(J60&gt;=$AI$5,J60-$AJ$5,IF(J60&gt;=$AI$4,J60-$AJ$4,IF(J60&gt;=$AI$3,J60-$AJ$3,J60)))</f>
        <v>1347.15</v>
      </c>
      <c r="K62" s="251">
        <f>SUMPRODUCT($H61:$H96*($I61:$I96=LISTA!$M$4))</f>
        <v>0</v>
      </c>
      <c r="L62" s="251">
        <f>SUMPRODUCT($H59:$H96*($I59:$I96=LISTA!$M$6))</f>
        <v>670.7</v>
      </c>
      <c r="M62" s="252">
        <f>SUMPRODUCT($H63:$H98*($I63:$I98=LISTA!$M$7))</f>
        <v>0</v>
      </c>
      <c r="N62" s="251">
        <f>SUMPRODUCT($H59:$H96*($I59:$I96=LISTA!$M$8))</f>
        <v>0</v>
      </c>
      <c r="O62" s="252">
        <f>J60-J62</f>
        <v>0</v>
      </c>
    </row>
    <row r="63" spans="1:15" ht="40.200000000000003" hidden="1" customHeight="1" x14ac:dyDescent="0.3">
      <c r="A63" s="44">
        <v>5</v>
      </c>
      <c r="B63" s="84">
        <f t="shared" si="8"/>
        <v>43241</v>
      </c>
      <c r="C63" s="40">
        <v>14</v>
      </c>
      <c r="D63" s="41" t="str">
        <f>INDEX('CADASTRO DE PRODUTO '!$B$13:$B$171,MATCH(C63,IND,0))</f>
        <v>Banda de Pacu desossada</v>
      </c>
      <c r="E63" s="42" t="str">
        <f>INDEX('CADASTRO DE PRODUTO '!$C$13:$C$171,MATCH(C63,IND,0))</f>
        <v>Kg</v>
      </c>
      <c r="F63" s="477">
        <f t="shared" si="4"/>
        <v>5.5194805194805197</v>
      </c>
      <c r="G63" s="43">
        <f>INDEX('CADASTRO DE PRODUTO '!$E$13:$E$171,MATCH(C63,IND,0))</f>
        <v>38.5</v>
      </c>
      <c r="H63" s="45">
        <v>212.5</v>
      </c>
      <c r="I63" s="35" t="s">
        <v>4</v>
      </c>
    </row>
    <row r="64" spans="1:15" ht="40.200000000000003" hidden="1" customHeight="1" x14ac:dyDescent="0.3">
      <c r="A64" s="44">
        <v>6</v>
      </c>
      <c r="B64" s="84">
        <f t="shared" si="8"/>
        <v>43241</v>
      </c>
      <c r="C64" s="40">
        <v>3</v>
      </c>
      <c r="D64" s="41" t="str">
        <f>INDEX('CADASTRO DE PRODUTO '!$B$13:$B$171,MATCH(C64,IND,0))</f>
        <v xml:space="preserve">Pacu inteiro </v>
      </c>
      <c r="E64" s="42" t="str">
        <f>INDEX('CADASTRO DE PRODUTO '!$C$13:$C$171,MATCH(C64,IND,0))</f>
        <v>Kg</v>
      </c>
      <c r="F64" s="477">
        <f t="shared" si="4"/>
        <v>4.9811320754716979</v>
      </c>
      <c r="G64" s="43">
        <f>INDEX('CADASTRO DE PRODUTO '!$E$13:$E$171,MATCH(C64,IND,0))</f>
        <v>26.5</v>
      </c>
      <c r="H64" s="45">
        <v>132</v>
      </c>
      <c r="I64" s="35" t="s">
        <v>4</v>
      </c>
    </row>
    <row r="65" spans="1:9" ht="40.200000000000003" hidden="1" customHeight="1" x14ac:dyDescent="0.3">
      <c r="A65" s="44">
        <v>7</v>
      </c>
      <c r="B65" s="84">
        <f t="shared" si="8"/>
        <v>43241</v>
      </c>
      <c r="C65" s="40">
        <v>1</v>
      </c>
      <c r="D65" s="41" t="str">
        <f>INDEX('CADASTRO DE PRODUTO '!$B$13:$B$171,MATCH(C65,IND,0))</f>
        <v>Costela com espinha e com lombo</v>
      </c>
      <c r="E65" s="42" t="str">
        <f>INDEX('CADASTRO DE PRODUTO '!$C$13:$C$171,MATCH(C65,IND,0))</f>
        <v>Kg</v>
      </c>
      <c r="F65" s="477">
        <f t="shared" si="4"/>
        <v>5.5322033898305083</v>
      </c>
      <c r="G65" s="43">
        <f>INDEX('CADASTRO DE PRODUTO '!$E$13:$E$171,MATCH(C65,IND,0))</f>
        <v>29.5</v>
      </c>
      <c r="H65" s="45">
        <v>163.19999999999999</v>
      </c>
      <c r="I65" s="35" t="s">
        <v>4</v>
      </c>
    </row>
    <row r="66" spans="1:9" ht="40.200000000000003" hidden="1" customHeight="1" x14ac:dyDescent="0.3">
      <c r="A66" s="44">
        <v>8</v>
      </c>
      <c r="B66" s="84">
        <f t="shared" si="8"/>
        <v>43241</v>
      </c>
      <c r="C66" s="40">
        <v>19</v>
      </c>
      <c r="D66" s="41" t="str">
        <f>INDEX('CADASTRO DE PRODUTO '!$B$13:$B$171,MATCH(C66,IND,0))</f>
        <v>Posta de pintado rio</v>
      </c>
      <c r="E66" s="42" t="str">
        <f>INDEX('CADASTRO DE PRODUTO '!$C$13:$C$171,MATCH(C66,IND,0))</f>
        <v>Kg</v>
      </c>
      <c r="F66" s="477">
        <f t="shared" si="4"/>
        <v>1.0101010101010102</v>
      </c>
      <c r="G66" s="43">
        <f>INDEX('CADASTRO DE PRODUTO '!$E$13:$E$171,MATCH(C66,IND,0))</f>
        <v>49.5</v>
      </c>
      <c r="H66" s="45">
        <v>50</v>
      </c>
      <c r="I66" s="35" t="s">
        <v>4</v>
      </c>
    </row>
    <row r="67" spans="1:9" ht="40.200000000000003" hidden="1" customHeight="1" x14ac:dyDescent="0.3">
      <c r="A67" s="44">
        <v>9</v>
      </c>
      <c r="B67" s="84">
        <f t="shared" si="8"/>
        <v>43241</v>
      </c>
      <c r="C67" s="40">
        <v>2</v>
      </c>
      <c r="D67" s="41" t="str">
        <f>INDEX('CADASTRO DE PRODUTO '!$B$13:$B$171,MATCH(C67,IND,0))</f>
        <v>Costela sem espinha</v>
      </c>
      <c r="E67" s="42" t="str">
        <f>INDEX('CADASTRO DE PRODUTO '!$C$13:$C$171,MATCH(C67,IND,0))</f>
        <v>Kg</v>
      </c>
      <c r="F67" s="477">
        <f t="shared" si="4"/>
        <v>7.7139240506329108</v>
      </c>
      <c r="G67" s="43">
        <f>INDEX('CADASTRO DE PRODUTO '!$E$13:$E$171,MATCH(C67,IND,0))</f>
        <v>39.5</v>
      </c>
      <c r="H67" s="45">
        <v>304.7</v>
      </c>
      <c r="I67" s="35" t="s">
        <v>12</v>
      </c>
    </row>
    <row r="68" spans="1:9" ht="40.200000000000003" hidden="1" customHeight="1" x14ac:dyDescent="0.3">
      <c r="A68" s="44">
        <v>10</v>
      </c>
      <c r="B68" s="84">
        <f t="shared" si="8"/>
        <v>43241</v>
      </c>
      <c r="C68" s="40">
        <v>126</v>
      </c>
      <c r="D68" s="41" t="str">
        <f>INDEX('CADASTRO DE PRODUTO '!$B$13:$B$171,MATCH(C68,IND,0))</f>
        <v>SAIDA</v>
      </c>
      <c r="E68" s="42" t="str">
        <f>INDEX('CADASTRO DE PRODUTO '!$C$13:$C$171,MATCH(C68,IND,0))</f>
        <v>unidade</v>
      </c>
      <c r="F68" s="477" t="e">
        <f t="shared" si="4"/>
        <v>#DIV/0!</v>
      </c>
      <c r="G68" s="43">
        <f>INDEX('CADASTRO DE PRODUTO '!$E$13:$E$171,MATCH(C68,IND,0))</f>
        <v>0</v>
      </c>
      <c r="H68" s="45">
        <v>16.5</v>
      </c>
      <c r="I68" s="35" t="s">
        <v>22</v>
      </c>
    </row>
    <row r="69" spans="1:9" ht="40.200000000000003" hidden="1" customHeight="1" x14ac:dyDescent="0.3">
      <c r="A69" s="44">
        <v>11</v>
      </c>
      <c r="B69" s="84">
        <f t="shared" si="8"/>
        <v>43241</v>
      </c>
      <c r="C69" s="40">
        <v>1</v>
      </c>
      <c r="D69" s="41" t="str">
        <f>INDEX('CADASTRO DE PRODUTO '!$B$13:$B$171,MATCH(C69,IND,0))</f>
        <v>Costela com espinha e com lombo</v>
      </c>
      <c r="E69" s="42" t="str">
        <f>INDEX('CADASTRO DE PRODUTO '!$C$13:$C$171,MATCH(C69,IND,0))</f>
        <v>Kg</v>
      </c>
      <c r="F69" s="477">
        <f t="shared" si="4"/>
        <v>3.3898305084745761</v>
      </c>
      <c r="G69" s="43">
        <f>INDEX('CADASTRO DE PRODUTO '!$E$13:$E$171,MATCH(C69,IND,0))</f>
        <v>29.5</v>
      </c>
      <c r="H69" s="45">
        <v>100</v>
      </c>
      <c r="I69" s="35" t="s">
        <v>8</v>
      </c>
    </row>
    <row r="70" spans="1:9" ht="40.200000000000003" hidden="1" customHeight="1" x14ac:dyDescent="0.3">
      <c r="A70" s="44">
        <v>12</v>
      </c>
      <c r="B70" s="84">
        <f t="shared" si="8"/>
        <v>43241</v>
      </c>
      <c r="C70" s="40">
        <v>19</v>
      </c>
      <c r="D70" s="41" t="str">
        <f>INDEX('CADASTRO DE PRODUTO '!$B$13:$B$171,MATCH(C70,IND,0))</f>
        <v>Posta de pintado rio</v>
      </c>
      <c r="E70" s="42" t="str">
        <f>INDEX('CADASTRO DE PRODUTO '!$C$13:$C$171,MATCH(C70,IND,0))</f>
        <v>Kg</v>
      </c>
      <c r="F70" s="477">
        <f t="shared" si="4"/>
        <v>1.2121212121212122</v>
      </c>
      <c r="G70" s="43">
        <f>INDEX('CADASTRO DE PRODUTO '!$E$13:$E$171,MATCH(C70,IND,0))</f>
        <v>49.5</v>
      </c>
      <c r="H70" s="45">
        <v>60</v>
      </c>
      <c r="I70" s="35" t="s">
        <v>4</v>
      </c>
    </row>
    <row r="71" spans="1:9" ht="40.200000000000003" hidden="1" customHeight="1" x14ac:dyDescent="0.3">
      <c r="A71" s="44">
        <v>13</v>
      </c>
      <c r="B71" s="84">
        <f t="shared" si="8"/>
        <v>43241</v>
      </c>
      <c r="C71" s="40">
        <v>1</v>
      </c>
      <c r="D71" s="41" t="str">
        <f>INDEX('CADASTRO DE PRODUTO '!$B$13:$B$171,MATCH(C71,IND,0))</f>
        <v>Costela com espinha e com lombo</v>
      </c>
      <c r="E71" s="42" t="str">
        <f>INDEX('CADASTRO DE PRODUTO '!$C$13:$C$171,MATCH(C71,IND,0))</f>
        <v>Kg</v>
      </c>
      <c r="F71" s="477">
        <f t="shared" si="4"/>
        <v>1.0508474576271187</v>
      </c>
      <c r="G71" s="43">
        <f>INDEX('CADASTRO DE PRODUTO '!$E$13:$E$171,MATCH(C71,IND,0))</f>
        <v>29.5</v>
      </c>
      <c r="H71" s="45">
        <v>31</v>
      </c>
      <c r="I71" s="35" t="s">
        <v>4</v>
      </c>
    </row>
    <row r="72" spans="1:9" ht="40.200000000000003" hidden="1" customHeight="1" x14ac:dyDescent="0.3">
      <c r="A72" s="44">
        <v>14</v>
      </c>
      <c r="B72" s="84">
        <f t="shared" si="8"/>
        <v>43241</v>
      </c>
      <c r="C72" s="40">
        <v>3</v>
      </c>
      <c r="D72" s="41" t="str">
        <f>INDEX('CADASTRO DE PRODUTO '!$B$13:$B$171,MATCH(C72,IND,0))</f>
        <v xml:space="preserve">Pacu inteiro </v>
      </c>
      <c r="E72" s="42" t="str">
        <f>INDEX('CADASTRO DE PRODUTO '!$C$13:$C$171,MATCH(C72,IND,0))</f>
        <v>Kg</v>
      </c>
      <c r="F72" s="477">
        <f t="shared" si="4"/>
        <v>2.1509433962264151</v>
      </c>
      <c r="G72" s="43">
        <f>INDEX('CADASTRO DE PRODUTO '!$E$13:$E$171,MATCH(C72,IND,0))</f>
        <v>26.5</v>
      </c>
      <c r="H72" s="45">
        <v>57</v>
      </c>
      <c r="I72" s="35" t="s">
        <v>8</v>
      </c>
    </row>
    <row r="73" spans="1:9" ht="40.200000000000003" hidden="1" customHeight="1" x14ac:dyDescent="0.3">
      <c r="A73" s="44">
        <v>15</v>
      </c>
      <c r="B73" s="84">
        <f t="shared" si="8"/>
        <v>43241</v>
      </c>
      <c r="C73" s="40">
        <v>2</v>
      </c>
      <c r="D73" s="41" t="str">
        <f>INDEX('CADASTRO DE PRODUTO '!$B$13:$B$171,MATCH(C73,IND,0))</f>
        <v>Costela sem espinha</v>
      </c>
      <c r="E73" s="42" t="str">
        <f>INDEX('CADASTRO DE PRODUTO '!$C$13:$C$171,MATCH(C73,IND,0))</f>
        <v>Kg</v>
      </c>
      <c r="F73" s="477">
        <f t="shared" si="4"/>
        <v>3.6759493670886072</v>
      </c>
      <c r="G73" s="43">
        <f>INDEX('CADASTRO DE PRODUTO '!$E$13:$E$171,MATCH(C73,IND,0))</f>
        <v>39.5</v>
      </c>
      <c r="H73" s="45">
        <v>145.19999999999999</v>
      </c>
      <c r="I73" s="35" t="s">
        <v>8</v>
      </c>
    </row>
    <row r="74" spans="1:9" ht="40.200000000000003" hidden="1" customHeight="1" x14ac:dyDescent="0.3">
      <c r="A74" s="44">
        <v>16</v>
      </c>
      <c r="B74" s="84">
        <f t="shared" si="8"/>
        <v>43241</v>
      </c>
      <c r="C74" s="40">
        <v>1</v>
      </c>
      <c r="D74" s="41" t="str">
        <f>INDEX('CADASTRO DE PRODUTO '!$B$13:$B$171,MATCH(C74,IND,0))</f>
        <v>Costela com espinha e com lombo</v>
      </c>
      <c r="E74" s="42" t="str">
        <f>INDEX('CADASTRO DE PRODUTO '!$C$13:$C$171,MATCH(C74,IND,0))</f>
        <v>Kg</v>
      </c>
      <c r="F74" s="477">
        <f t="shared" si="4"/>
        <v>1.0644067796610168</v>
      </c>
      <c r="G74" s="43">
        <f>INDEX('CADASTRO DE PRODUTO '!$E$13:$E$171,MATCH(C74,IND,0))</f>
        <v>29.5</v>
      </c>
      <c r="H74" s="45">
        <v>31.4</v>
      </c>
      <c r="I74" s="35" t="s">
        <v>8</v>
      </c>
    </row>
    <row r="75" spans="1:9" ht="40.200000000000003" hidden="1" customHeight="1" x14ac:dyDescent="0.3">
      <c r="A75" s="44">
        <v>17</v>
      </c>
      <c r="B75" s="84">
        <f t="shared" si="8"/>
        <v>43241</v>
      </c>
      <c r="C75" s="40">
        <v>3</v>
      </c>
      <c r="D75" s="41" t="str">
        <f>INDEX('CADASTRO DE PRODUTO '!$B$13:$B$171,MATCH(C75,IND,0))</f>
        <v xml:space="preserve">Pacu inteiro </v>
      </c>
      <c r="E75" s="42" t="str">
        <f>INDEX('CADASTRO DE PRODUTO '!$C$13:$C$171,MATCH(C75,IND,0))</f>
        <v>Kg</v>
      </c>
      <c r="F75" s="477">
        <f t="shared" si="4"/>
        <v>3.4471698113207543</v>
      </c>
      <c r="G75" s="43">
        <f>INDEX('CADASTRO DE PRODUTO '!$E$13:$E$171,MATCH(C75,IND,0))</f>
        <v>26.5</v>
      </c>
      <c r="H75" s="45">
        <v>91.35</v>
      </c>
      <c r="I75" s="35" t="s">
        <v>8</v>
      </c>
    </row>
    <row r="76" spans="1:9" ht="40.200000000000003" hidden="1" customHeight="1" x14ac:dyDescent="0.3">
      <c r="A76" s="44">
        <v>18</v>
      </c>
      <c r="B76" s="84">
        <f t="shared" si="8"/>
        <v>43241</v>
      </c>
      <c r="C76" s="40">
        <v>8</v>
      </c>
      <c r="D76" s="41" t="str">
        <f>INDEX('CADASTRO DE PRODUTO '!$B$13:$B$171,MATCH(C76,IND,0))</f>
        <v>Cabeça de pacu</v>
      </c>
      <c r="E76" s="42" t="str">
        <f>INDEX('CADASTRO DE PRODUTO '!$C$13:$C$171,MATCH(C76,IND,0))</f>
        <v>Kg</v>
      </c>
      <c r="F76" s="477">
        <f t="shared" si="4"/>
        <v>2.8571428571428572</v>
      </c>
      <c r="G76" s="43">
        <f>INDEX('CADASTRO DE PRODUTO '!$E$13:$E$171,MATCH(C76,IND,0))</f>
        <v>7</v>
      </c>
      <c r="H76" s="45">
        <v>20</v>
      </c>
      <c r="I76" s="35" t="s">
        <v>8</v>
      </c>
    </row>
    <row r="77" spans="1:9" ht="40.200000000000003" hidden="1" customHeight="1" x14ac:dyDescent="0.3">
      <c r="A77" s="44">
        <v>19</v>
      </c>
      <c r="B77" s="84">
        <f t="shared" si="8"/>
        <v>43241</v>
      </c>
      <c r="C77" s="40">
        <v>1</v>
      </c>
      <c r="D77" s="41" t="str">
        <f>INDEX('CADASTRO DE PRODUTO '!$B$13:$B$171,MATCH(C77,IND,0))</f>
        <v>Costela com espinha e com lombo</v>
      </c>
      <c r="E77" s="42" t="str">
        <f>INDEX('CADASTRO DE PRODUTO '!$C$13:$C$171,MATCH(C77,IND,0))</f>
        <v>Kg</v>
      </c>
      <c r="F77" s="477">
        <f t="shared" si="4"/>
        <v>2.7118644067796609</v>
      </c>
      <c r="G77" s="43">
        <f>INDEX('CADASTRO DE PRODUTO '!$E$13:$E$171,MATCH(C77,IND,0))</f>
        <v>29.5</v>
      </c>
      <c r="H77" s="45">
        <v>80</v>
      </c>
      <c r="I77" s="35" t="s">
        <v>8</v>
      </c>
    </row>
    <row r="78" spans="1:9" ht="40.200000000000003" hidden="1" customHeight="1" x14ac:dyDescent="0.3">
      <c r="A78" s="44">
        <v>20</v>
      </c>
      <c r="B78" s="84">
        <f t="shared" si="8"/>
        <v>43241</v>
      </c>
      <c r="C78" s="40">
        <v>1</v>
      </c>
      <c r="D78" s="41" t="str">
        <f>INDEX('CADASTRO DE PRODUTO '!$B$13:$B$171,MATCH(C78,IND,0))</f>
        <v>Costela com espinha e com lombo</v>
      </c>
      <c r="E78" s="42" t="str">
        <f>INDEX('CADASTRO DE PRODUTO '!$C$13:$C$171,MATCH(C78,IND,0))</f>
        <v>Kg</v>
      </c>
      <c r="F78" s="477">
        <f t="shared" si="4"/>
        <v>1.0644067796610168</v>
      </c>
      <c r="G78" s="43">
        <f>INDEX('CADASTRO DE PRODUTO '!$E$13:$E$171,MATCH(C78,IND,0))</f>
        <v>29.5</v>
      </c>
      <c r="H78" s="45">
        <v>31.4</v>
      </c>
      <c r="I78" s="35" t="s">
        <v>8</v>
      </c>
    </row>
    <row r="79" spans="1:9" ht="40.200000000000003" hidden="1" customHeight="1" x14ac:dyDescent="0.3">
      <c r="A79" s="44">
        <v>21</v>
      </c>
      <c r="B79" s="84">
        <f t="shared" si="8"/>
        <v>43241</v>
      </c>
      <c r="C79" s="40">
        <v>2</v>
      </c>
      <c r="D79" s="41" t="str">
        <f>INDEX('CADASTRO DE PRODUTO '!$B$13:$B$171,MATCH(C79,IND,0))</f>
        <v>Costela sem espinha</v>
      </c>
      <c r="E79" s="42" t="str">
        <f>INDEX('CADASTRO DE PRODUTO '!$C$13:$C$171,MATCH(C79,IND,0))</f>
        <v>Kg</v>
      </c>
      <c r="F79" s="477">
        <f t="shared" si="4"/>
        <v>1.1746835443037975</v>
      </c>
      <c r="G79" s="43">
        <f>INDEX('CADASTRO DE PRODUTO '!$E$13:$E$171,MATCH(C79,IND,0))</f>
        <v>39.5</v>
      </c>
      <c r="H79" s="45">
        <v>46.4</v>
      </c>
      <c r="I79" s="35" t="s">
        <v>4</v>
      </c>
    </row>
    <row r="80" spans="1:9" ht="40.200000000000003" hidden="1" customHeight="1" x14ac:dyDescent="0.3">
      <c r="A80" s="44">
        <v>22</v>
      </c>
      <c r="B80" s="84">
        <f t="shared" si="8"/>
        <v>43241</v>
      </c>
      <c r="C80" s="40">
        <v>1</v>
      </c>
      <c r="D80" s="41" t="str">
        <f>INDEX('CADASTRO DE PRODUTO '!$B$13:$B$171,MATCH(C80,IND,0))</f>
        <v>Costela com espinha e com lombo</v>
      </c>
      <c r="E80" s="42" t="str">
        <f>INDEX('CADASTRO DE PRODUTO '!$C$13:$C$171,MATCH(C80,IND,0))</f>
        <v>Kg</v>
      </c>
      <c r="F80" s="477">
        <f t="shared" si="4"/>
        <v>2.8254237288135591</v>
      </c>
      <c r="G80" s="43">
        <f>INDEX('CADASTRO DE PRODUTO '!$E$13:$E$171,MATCH(C80,IND,0))</f>
        <v>29.5</v>
      </c>
      <c r="H80" s="45">
        <v>83.35</v>
      </c>
      <c r="I80" s="35" t="s">
        <v>4</v>
      </c>
    </row>
    <row r="81" spans="1:14" ht="40.200000000000003" hidden="1" customHeight="1" x14ac:dyDescent="0.3">
      <c r="A81" s="44">
        <v>23</v>
      </c>
      <c r="B81" s="84">
        <f t="shared" si="8"/>
        <v>43241</v>
      </c>
      <c r="C81" s="40">
        <v>1</v>
      </c>
      <c r="D81" s="41" t="str">
        <f>INDEX('CADASTRO DE PRODUTO '!$B$13:$B$171,MATCH(C81,IND,0))</f>
        <v>Costela com espinha e com lombo</v>
      </c>
      <c r="E81" s="42" t="str">
        <f>INDEX('CADASTRO DE PRODUTO '!$C$13:$C$171,MATCH(C81,IND,0))</f>
        <v>Kg</v>
      </c>
      <c r="F81" s="477">
        <f t="shared" ref="F81:F123" si="9">H81/G81</f>
        <v>5.5796610169491521</v>
      </c>
      <c r="G81" s="43">
        <f>INDEX('CADASTRO DE PRODUTO '!$E$13:$E$171,MATCH(C81,IND,0))</f>
        <v>29.5</v>
      </c>
      <c r="H81" s="45">
        <v>164.6</v>
      </c>
      <c r="I81" s="35" t="s">
        <v>8</v>
      </c>
    </row>
    <row r="82" spans="1:14" ht="40.200000000000003" hidden="1" customHeight="1" x14ac:dyDescent="0.3">
      <c r="A82" s="44">
        <v>24</v>
      </c>
      <c r="B82" s="84">
        <f t="shared" si="8"/>
        <v>43241</v>
      </c>
      <c r="C82" s="40">
        <v>19</v>
      </c>
      <c r="D82" s="41" t="str">
        <f>INDEX('CADASTRO DE PRODUTO '!$B$13:$B$171,MATCH(C82,IND,0))</f>
        <v>Posta de pintado rio</v>
      </c>
      <c r="E82" s="42" t="str">
        <f>INDEX('CADASTRO DE PRODUTO '!$C$13:$C$171,MATCH(C82,IND,0))</f>
        <v>Kg</v>
      </c>
      <c r="F82" s="477">
        <f t="shared" si="9"/>
        <v>1</v>
      </c>
      <c r="G82" s="43">
        <f>INDEX('CADASTRO DE PRODUTO '!$E$13:$E$171,MATCH(C82,IND,0))</f>
        <v>49.5</v>
      </c>
      <c r="H82" s="45">
        <v>49.5</v>
      </c>
      <c r="I82" s="35" t="s">
        <v>4</v>
      </c>
    </row>
    <row r="83" spans="1:14" ht="40.200000000000003" hidden="1" customHeight="1" x14ac:dyDescent="0.3">
      <c r="A83" s="44">
        <v>25</v>
      </c>
      <c r="B83" s="84">
        <f t="shared" si="8"/>
        <v>43241</v>
      </c>
      <c r="C83" s="40">
        <v>14</v>
      </c>
      <c r="D83" s="41" t="str">
        <f>INDEX('CADASTRO DE PRODUTO '!$B$13:$B$171,MATCH(C83,IND,0))</f>
        <v>Banda de Pacu desossada</v>
      </c>
      <c r="E83" s="42" t="str">
        <f>INDEX('CADASTRO DE PRODUTO '!$C$13:$C$171,MATCH(C83,IND,0))</f>
        <v>Kg</v>
      </c>
      <c r="F83" s="477">
        <f t="shared" si="9"/>
        <v>1.9599999999999997</v>
      </c>
      <c r="G83" s="43">
        <f>INDEX('CADASTRO DE PRODUTO '!$E$13:$E$171,MATCH(C83,IND,0))</f>
        <v>38.5</v>
      </c>
      <c r="H83" s="45">
        <v>75.459999999999994</v>
      </c>
      <c r="I83" s="35" t="s">
        <v>12</v>
      </c>
    </row>
    <row r="84" spans="1:14" ht="40.200000000000003" hidden="1" customHeight="1" x14ac:dyDescent="0.3">
      <c r="A84" s="44">
        <v>26</v>
      </c>
      <c r="B84" s="84">
        <f t="shared" si="8"/>
        <v>43241</v>
      </c>
      <c r="C84" s="40">
        <v>1</v>
      </c>
      <c r="D84" s="41" t="str">
        <f>INDEX('CADASTRO DE PRODUTO '!$B$13:$B$171,MATCH(C84,IND,0))</f>
        <v>Costela com espinha e com lombo</v>
      </c>
      <c r="E84" s="42" t="str">
        <f>INDEX('CADASTRO DE PRODUTO '!$C$13:$C$171,MATCH(C84,IND,0))</f>
        <v>Kg</v>
      </c>
      <c r="F84" s="477">
        <f t="shared" si="9"/>
        <v>1.4847457627118643</v>
      </c>
      <c r="G84" s="43">
        <f>INDEX('CADASTRO DE PRODUTO '!$E$13:$E$171,MATCH(C84,IND,0))</f>
        <v>29.5</v>
      </c>
      <c r="H84" s="45">
        <v>43.8</v>
      </c>
      <c r="I84" s="35" t="s">
        <v>12</v>
      </c>
    </row>
    <row r="85" spans="1:14" ht="40.200000000000003" hidden="1" customHeight="1" x14ac:dyDescent="0.3">
      <c r="A85" s="44">
        <v>27</v>
      </c>
      <c r="B85" s="84">
        <f t="shared" si="8"/>
        <v>43241</v>
      </c>
      <c r="C85" s="40">
        <v>1</v>
      </c>
      <c r="D85" s="41" t="str">
        <f>INDEX('CADASTRO DE PRODUTO '!$B$13:$B$171,MATCH(C85,IND,0))</f>
        <v>Costela com espinha e com lombo</v>
      </c>
      <c r="E85" s="42" t="str">
        <f>INDEX('CADASTRO DE PRODUTO '!$C$13:$C$171,MATCH(C85,IND,0))</f>
        <v>Kg</v>
      </c>
      <c r="F85" s="477">
        <f t="shared" si="9"/>
        <v>1.3549152542372882</v>
      </c>
      <c r="G85" s="43">
        <f>INDEX('CADASTRO DE PRODUTO '!$E$13:$E$171,MATCH(C85,IND,0))</f>
        <v>29.5</v>
      </c>
      <c r="H85" s="45">
        <v>39.97</v>
      </c>
      <c r="I85" s="35" t="s">
        <v>12</v>
      </c>
    </row>
    <row r="86" spans="1:14" ht="40.200000000000003" hidden="1" customHeight="1" x14ac:dyDescent="0.3">
      <c r="A86" s="44">
        <v>28</v>
      </c>
      <c r="B86" s="84">
        <f t="shared" si="8"/>
        <v>43241</v>
      </c>
      <c r="C86" s="40">
        <v>23</v>
      </c>
      <c r="D86" s="41" t="str">
        <f>INDEX('CADASTRO DE PRODUTO '!$B$13:$B$171,MATCH(C86,IND,0))</f>
        <v>Filé de pintado sem o couro e sem gordura</v>
      </c>
      <c r="E86" s="42" t="str">
        <f>INDEX('CADASTRO DE PRODUTO '!$C$13:$C$171,MATCH(C86,IND,0))</f>
        <v>Kg</v>
      </c>
      <c r="F86" s="477">
        <f t="shared" si="9"/>
        <v>1.7058823529411764</v>
      </c>
      <c r="G86" s="43">
        <f>INDEX('CADASTRO DE PRODUTO '!$E$13:$E$171,MATCH(C86,IND,0))</f>
        <v>59.5</v>
      </c>
      <c r="H86" s="45">
        <v>101.5</v>
      </c>
      <c r="I86" s="35" t="s">
        <v>8</v>
      </c>
    </row>
    <row r="87" spans="1:14" ht="40.200000000000003" hidden="1" customHeight="1" x14ac:dyDescent="0.3">
      <c r="A87" s="44">
        <v>29</v>
      </c>
      <c r="B87" s="84">
        <f t="shared" si="8"/>
        <v>43241</v>
      </c>
      <c r="C87" s="40">
        <v>1</v>
      </c>
      <c r="D87" s="41" t="str">
        <f>INDEX('CADASTRO DE PRODUTO '!$B$13:$B$171,MATCH(C87,IND,0))</f>
        <v>Costela com espinha e com lombo</v>
      </c>
      <c r="E87" s="42" t="str">
        <f>INDEX('CADASTRO DE PRODUTO '!$C$13:$C$171,MATCH(C87,IND,0))</f>
        <v>Kg</v>
      </c>
      <c r="F87" s="477">
        <f t="shared" si="9"/>
        <v>1.3525423728813559</v>
      </c>
      <c r="G87" s="43">
        <f>INDEX('CADASTRO DE PRODUTO '!$E$13:$E$171,MATCH(C87,IND,0))</f>
        <v>29.5</v>
      </c>
      <c r="H87" s="45">
        <v>39.9</v>
      </c>
      <c r="I87" s="35" t="s">
        <v>4</v>
      </c>
    </row>
    <row r="88" spans="1:14" ht="40.200000000000003" hidden="1" customHeight="1" x14ac:dyDescent="0.3">
      <c r="A88" s="44">
        <v>30</v>
      </c>
      <c r="B88" s="84">
        <f t="shared" si="8"/>
        <v>43241</v>
      </c>
      <c r="C88" s="40">
        <v>105</v>
      </c>
      <c r="D88" s="41" t="str">
        <f>INDEX('CADASTRO DE PRODUTO '!$B$13:$B$171,MATCH(C88,IND,0))</f>
        <v>Guaraná 2 litros</v>
      </c>
      <c r="E88" s="42" t="str">
        <f>INDEX('CADASTRO DE PRODUTO '!$C$13:$C$171,MATCH(C88,IND,0))</f>
        <v>unidade</v>
      </c>
      <c r="F88" s="477">
        <f t="shared" si="9"/>
        <v>1.6666666666666667</v>
      </c>
      <c r="G88" s="43">
        <f>INDEX('CADASTRO DE PRODUTO '!$E$13:$E$171,MATCH(C88,IND,0))</f>
        <v>7.5</v>
      </c>
      <c r="H88" s="45">
        <v>12.5</v>
      </c>
      <c r="I88" s="35" t="s">
        <v>4</v>
      </c>
    </row>
    <row r="89" spans="1:14" ht="40.200000000000003" hidden="1" customHeight="1" x14ac:dyDescent="0.3">
      <c r="A89" s="44">
        <v>31</v>
      </c>
      <c r="B89" s="84">
        <f t="shared" si="8"/>
        <v>43241</v>
      </c>
      <c r="C89" s="40">
        <v>2</v>
      </c>
      <c r="D89" s="41" t="str">
        <f>INDEX('CADASTRO DE PRODUTO '!$B$13:$B$171,MATCH(C89,IND,0))</f>
        <v>Costela sem espinha</v>
      </c>
      <c r="E89" s="42" t="str">
        <f>INDEX('CADASTRO DE PRODUTO '!$C$13:$C$171,MATCH(C89,IND,0))</f>
        <v>Kg</v>
      </c>
      <c r="F89" s="477">
        <f t="shared" si="9"/>
        <v>2.240506329113924</v>
      </c>
      <c r="G89" s="43">
        <f>INDEX('CADASTRO DE PRODUTO '!$E$13:$E$171,MATCH(C89,IND,0))</f>
        <v>39.5</v>
      </c>
      <c r="H89" s="45">
        <v>88.5</v>
      </c>
      <c r="I89" s="35" t="s">
        <v>4</v>
      </c>
    </row>
    <row r="90" spans="1:14" ht="40.200000000000003" hidden="1" customHeight="1" x14ac:dyDescent="0.3">
      <c r="A90" s="44">
        <v>32</v>
      </c>
      <c r="B90" s="84">
        <f t="shared" si="8"/>
        <v>43241</v>
      </c>
      <c r="C90" s="40">
        <v>24</v>
      </c>
      <c r="D90" s="41" t="str">
        <f>INDEX('CADASTRO DE PRODUTO '!$B$13:$B$171,MATCH(C90,IND,0))</f>
        <v>Isca de pintado</v>
      </c>
      <c r="E90" s="42" t="str">
        <f>INDEX('CADASTRO DE PRODUTO '!$C$13:$C$171,MATCH(C90,IND,0))</f>
        <v>Kg</v>
      </c>
      <c r="F90" s="477">
        <f t="shared" si="9"/>
        <v>2.7766666666666664</v>
      </c>
      <c r="G90" s="43">
        <f>INDEX('CADASTRO DE PRODUTO '!$E$13:$E$171,MATCH(C90,IND,0))</f>
        <v>60</v>
      </c>
      <c r="H90" s="45">
        <v>166.6</v>
      </c>
      <c r="I90" s="35" t="s">
        <v>8</v>
      </c>
    </row>
    <row r="91" spans="1:14" ht="40.200000000000003" hidden="1" customHeight="1" x14ac:dyDescent="0.3">
      <c r="A91" s="44">
        <v>33</v>
      </c>
      <c r="B91" s="84">
        <f t="shared" si="8"/>
        <v>43241</v>
      </c>
      <c r="C91" s="40">
        <v>8</v>
      </c>
      <c r="D91" s="41" t="str">
        <f>INDEX('CADASTRO DE PRODUTO '!$B$13:$B$171,MATCH(C91,IND,0))</f>
        <v>Cabeça de pacu</v>
      </c>
      <c r="E91" s="42" t="str">
        <f>INDEX('CADASTRO DE PRODUTO '!$C$13:$C$171,MATCH(C91,IND,0))</f>
        <v>Kg</v>
      </c>
      <c r="F91" s="477">
        <f t="shared" si="9"/>
        <v>1.25</v>
      </c>
      <c r="G91" s="43">
        <f>INDEX('CADASTRO DE PRODUTO '!$E$13:$E$171,MATCH(C91,IND,0))</f>
        <v>7</v>
      </c>
      <c r="H91" s="45">
        <v>8.75</v>
      </c>
      <c r="I91" s="35" t="s">
        <v>8</v>
      </c>
    </row>
    <row r="92" spans="1:14" ht="40.200000000000003" hidden="1" customHeight="1" x14ac:dyDescent="0.3">
      <c r="A92" s="44">
        <v>34</v>
      </c>
      <c r="B92" s="84">
        <f t="shared" si="8"/>
        <v>43241</v>
      </c>
      <c r="C92" s="40"/>
      <c r="D92" s="41" t="s">
        <v>46</v>
      </c>
      <c r="E92" s="42" t="str">
        <f>INDEX('CADASTRO DE PRODUTO '!$C$13:$C$171,MATCH(C92,IND,0))</f>
        <v>-</v>
      </c>
      <c r="F92" s="477" t="e">
        <f t="shared" si="9"/>
        <v>#DIV/0!</v>
      </c>
      <c r="G92" s="43">
        <f>INDEX('CADASTRO DE PRODUTO '!$E$13:$E$171,MATCH(C92,IND,0))</f>
        <v>0</v>
      </c>
      <c r="H92" s="45">
        <v>654.20000000000005</v>
      </c>
      <c r="I92" s="35" t="s">
        <v>22</v>
      </c>
    </row>
    <row r="93" spans="1:14" ht="40.200000000000003" hidden="1" customHeight="1" x14ac:dyDescent="0.3">
      <c r="A93" s="44">
        <v>35</v>
      </c>
      <c r="B93" s="84">
        <f t="shared" si="8"/>
        <v>43241</v>
      </c>
      <c r="C93" s="40">
        <v>1</v>
      </c>
      <c r="D93" s="41" t="str">
        <f>INDEX('CADASTRO DE PRODUTO '!$B$13:$B$171,MATCH(C93,IND,0))</f>
        <v>Costela com espinha e com lombo</v>
      </c>
      <c r="E93" s="42" t="str">
        <f>INDEX('CADASTRO DE PRODUTO '!$C$13:$C$171,MATCH(C93,IND,0))</f>
        <v>Kg</v>
      </c>
      <c r="F93" s="477">
        <f t="shared" si="9"/>
        <v>1.6779661016949152</v>
      </c>
      <c r="G93" s="43">
        <f>INDEX('CADASTRO DE PRODUTO '!$E$13:$E$171,MATCH(C93,IND,0))</f>
        <v>29.5</v>
      </c>
      <c r="H93" s="45">
        <v>49.5</v>
      </c>
      <c r="I93" s="35" t="s">
        <v>4</v>
      </c>
    </row>
    <row r="94" spans="1:14" ht="40.200000000000003" hidden="1" customHeight="1" thickBot="1" x14ac:dyDescent="0.35">
      <c r="A94" s="44">
        <v>36</v>
      </c>
      <c r="B94" s="84">
        <f t="shared" si="8"/>
        <v>43241</v>
      </c>
      <c r="C94" s="40"/>
      <c r="D94" s="41" t="str">
        <f>INDEX('CADASTRO DE PRODUTO '!$B$13:$B$171,MATCH(C94,IND,0))</f>
        <v>AD</v>
      </c>
      <c r="E94" s="42" t="str">
        <f>INDEX('CADASTRO DE PRODUTO '!$C$13:$C$171,MATCH(C94,IND,0))</f>
        <v>-</v>
      </c>
      <c r="F94" s="477" t="e">
        <f t="shared" si="9"/>
        <v>#DIV/0!</v>
      </c>
      <c r="G94" s="43">
        <f>INDEX('CADASTRO DE PRODUTO '!$E$13:$E$171,MATCH(C94,IND,0))</f>
        <v>0</v>
      </c>
      <c r="H94" s="45">
        <v>0</v>
      </c>
      <c r="I94" s="35" t="s">
        <v>38</v>
      </c>
    </row>
    <row r="95" spans="1:14" ht="46.2" hidden="1" thickBot="1" x14ac:dyDescent="0.35">
      <c r="A95" s="44">
        <v>1</v>
      </c>
      <c r="B95" s="84">
        <f>B60+1</f>
        <v>43242</v>
      </c>
      <c r="C95" s="40">
        <v>8</v>
      </c>
      <c r="D95" s="41" t="str">
        <f>INDEX('CADASTRO DE PRODUTO '!$B$13:$B$171,MATCH(C95,IND,0))</f>
        <v>Cabeça de pacu</v>
      </c>
      <c r="E95" s="42" t="str">
        <f>INDEX('CADASTRO DE PRODUTO '!$C$13:$C$171,MATCH(C95,IND,0))</f>
        <v>Kg</v>
      </c>
      <c r="F95" s="477">
        <f t="shared" si="9"/>
        <v>2.1428571428571428</v>
      </c>
      <c r="G95" s="43">
        <f>INDEX('CADASTRO DE PRODUTO '!$E$13:$E$171,MATCH(C95,IND,0))</f>
        <v>7</v>
      </c>
      <c r="H95" s="45">
        <v>15</v>
      </c>
      <c r="I95" s="35" t="s">
        <v>4</v>
      </c>
      <c r="J95" s="254" t="s">
        <v>6</v>
      </c>
      <c r="K95" s="255" t="s">
        <v>35</v>
      </c>
      <c r="L95" s="256" t="s">
        <v>36</v>
      </c>
      <c r="M95" s="257" t="s">
        <v>19</v>
      </c>
      <c r="N95" s="258" t="s">
        <v>37</v>
      </c>
    </row>
    <row r="96" spans="1:14" ht="40.200000000000003" hidden="1" customHeight="1" thickBot="1" x14ac:dyDescent="0.55000000000000004">
      <c r="A96" s="44">
        <v>2</v>
      </c>
      <c r="B96" s="84">
        <f>B95</f>
        <v>43242</v>
      </c>
      <c r="C96" s="40">
        <v>1</v>
      </c>
      <c r="D96" s="41" t="str">
        <f>INDEX('CADASTRO DE PRODUTO '!$B$13:$B$171,MATCH(C96,IND,0))</f>
        <v>Costela com espinha e com lombo</v>
      </c>
      <c r="E96" s="42" t="str">
        <f>INDEX('CADASTRO DE PRODUTO '!$C$13:$C$171,MATCH(C96,IND,0))</f>
        <v>Kg</v>
      </c>
      <c r="F96" s="477">
        <f t="shared" si="9"/>
        <v>1.1966101694915254</v>
      </c>
      <c r="G96" s="43">
        <f>INDEX('CADASTRO DE PRODUTO '!$E$13:$E$171,MATCH(C96,IND,0))</f>
        <v>29.5</v>
      </c>
      <c r="H96" s="45">
        <v>35.299999999999997</v>
      </c>
      <c r="I96" s="35" t="s">
        <v>4</v>
      </c>
      <c r="J96" s="498">
        <f>((SUMPRODUCT($H95:$H132*($I95:$I132=LISTA!$M$1))))</f>
        <v>691.84999999999991</v>
      </c>
      <c r="K96" s="251">
        <f>SUMPRODUCT($H95:$H132*($I95:$I132=LISTA!$M$2))</f>
        <v>1739.8600000000001</v>
      </c>
      <c r="L96" s="251">
        <f>SUMPRODUCT($H95:$H132*($I95:$I132=LISTA!$M$3))</f>
        <v>481.11999999999995</v>
      </c>
      <c r="M96" s="252">
        <f>SUMPRODUCT($H95:$H132*($I95:$I132=LISTA!$M$5))</f>
        <v>0</v>
      </c>
      <c r="N96" s="253">
        <f>J96+K96+L96+K98-L98-N98+M98</f>
        <v>3262.83</v>
      </c>
    </row>
    <row r="97" spans="1:15" ht="40.200000000000003" hidden="1" customHeight="1" thickBot="1" x14ac:dyDescent="0.35">
      <c r="A97" s="44">
        <v>3</v>
      </c>
      <c r="B97" s="84">
        <f>B96</f>
        <v>43242</v>
      </c>
      <c r="C97" s="40">
        <v>24</v>
      </c>
      <c r="D97" s="41" t="str">
        <f>INDEX('CADASTRO DE PRODUTO '!$B$13:$B$171,MATCH(C97,IND,0))</f>
        <v>Isca de pintado</v>
      </c>
      <c r="E97" s="42" t="str">
        <f>INDEX('CADASTRO DE PRODUTO '!$C$13:$C$171,MATCH(C97,IND,0))</f>
        <v>Kg</v>
      </c>
      <c r="F97" s="477">
        <f t="shared" si="9"/>
        <v>0.78333333333333333</v>
      </c>
      <c r="G97" s="43">
        <f>INDEX('CADASTRO DE PRODUTO '!$E$13:$E$171,MATCH(C97,IND,0))</f>
        <v>60</v>
      </c>
      <c r="H97" s="45">
        <v>47</v>
      </c>
      <c r="I97" s="35" t="s">
        <v>4</v>
      </c>
      <c r="J97" s="259" t="s">
        <v>40</v>
      </c>
      <c r="K97" s="260" t="s">
        <v>41</v>
      </c>
      <c r="L97" s="261" t="s">
        <v>22</v>
      </c>
      <c r="M97" s="262" t="s">
        <v>33</v>
      </c>
      <c r="N97" s="491" t="s">
        <v>385</v>
      </c>
      <c r="O97" s="500" t="s">
        <v>387</v>
      </c>
    </row>
    <row r="98" spans="1:15" ht="40.200000000000003" hidden="1" customHeight="1" thickBot="1" x14ac:dyDescent="0.35">
      <c r="A98" s="44">
        <v>4</v>
      </c>
      <c r="B98" s="84">
        <f t="shared" si="8"/>
        <v>43242</v>
      </c>
      <c r="C98" s="40">
        <v>1</v>
      </c>
      <c r="D98" s="41" t="str">
        <f>INDEX('CADASTRO DE PRODUTO '!$B$13:$B$171,MATCH(C98,IND,0))</f>
        <v>Costela com espinha e com lombo</v>
      </c>
      <c r="E98" s="42" t="str">
        <f>INDEX('CADASTRO DE PRODUTO '!$C$13:$C$171,MATCH(C98,IND,0))</f>
        <v>Kg</v>
      </c>
      <c r="F98" s="477">
        <f t="shared" si="9"/>
        <v>1.5932203389830508</v>
      </c>
      <c r="G98" s="43">
        <f>INDEX('CADASTRO DE PRODUTO '!$E$13:$E$171,MATCH(C98,IND,0))</f>
        <v>29.5</v>
      </c>
      <c r="H98" s="45">
        <v>47</v>
      </c>
      <c r="I98" s="35" t="s">
        <v>4</v>
      </c>
      <c r="J98" s="251">
        <f>IF(J96&gt;=$AI$5,J96-$AJ$5,IF(J96&gt;=$AI$4,J96-$AJ$4,IF(J96&gt;=$AI$3,J96-$AJ$3,J96)))</f>
        <v>691.84999999999991</v>
      </c>
      <c r="K98" s="251">
        <f>SUMPRODUCT($H97:$H132*($I97:$I132=LISTA!$M$4))</f>
        <v>204</v>
      </c>
      <c r="L98" s="251">
        <f>SUMPRODUCT($H95:$H132*($I95:$I132=LISTA!$M$6))</f>
        <v>0</v>
      </c>
      <c r="M98" s="252">
        <f>SUMPRODUCT($H99:$H134*($I99:$I134=LISTA!$M$7))</f>
        <v>146</v>
      </c>
      <c r="N98" s="251">
        <f>SUMPRODUCT($H95:$H132*($I95:$I132=LISTA!$M$8))</f>
        <v>0</v>
      </c>
      <c r="O98" s="252">
        <f>J96-J98</f>
        <v>0</v>
      </c>
    </row>
    <row r="99" spans="1:15" ht="40.200000000000003" hidden="1" customHeight="1" x14ac:dyDescent="0.3">
      <c r="A99" s="44">
        <v>5</v>
      </c>
      <c r="B99" s="84">
        <f t="shared" si="8"/>
        <v>43242</v>
      </c>
      <c r="C99" s="40">
        <v>8</v>
      </c>
      <c r="D99" s="41" t="str">
        <f>INDEX('CADASTRO DE PRODUTO '!$B$13:$B$171,MATCH(C99,IND,0))</f>
        <v>Cabeça de pacu</v>
      </c>
      <c r="E99" s="42" t="str">
        <f>INDEX('CADASTRO DE PRODUTO '!$C$13:$C$171,MATCH(C99,IND,0))</f>
        <v>Kg</v>
      </c>
      <c r="F99" s="477">
        <f t="shared" si="9"/>
        <v>1</v>
      </c>
      <c r="G99" s="43">
        <f>INDEX('CADASTRO DE PRODUTO '!$E$13:$E$171,MATCH(C99,IND,0))</f>
        <v>7</v>
      </c>
      <c r="H99" s="45">
        <v>7</v>
      </c>
      <c r="I99" s="35" t="s">
        <v>4</v>
      </c>
      <c r="J99" s="490"/>
    </row>
    <row r="100" spans="1:15" ht="40.200000000000003" hidden="1" customHeight="1" x14ac:dyDescent="0.3">
      <c r="A100" s="44">
        <v>6</v>
      </c>
      <c r="B100" s="84">
        <f t="shared" si="8"/>
        <v>43242</v>
      </c>
      <c r="C100" s="40">
        <v>11</v>
      </c>
      <c r="D100" s="41" t="str">
        <f>INDEX('CADASTRO DE PRODUTO '!$B$13:$B$171,MATCH(C100,IND,0))</f>
        <v>Rabo de pacu</v>
      </c>
      <c r="E100" s="42" t="str">
        <f>INDEX('CADASTRO DE PRODUTO '!$C$13:$C$171,MATCH(C100,IND,0))</f>
        <v>Kg</v>
      </c>
      <c r="F100" s="477">
        <f t="shared" si="9"/>
        <v>0.84166666666666667</v>
      </c>
      <c r="G100" s="43">
        <f>INDEX('CADASTRO DE PRODUTO '!$E$13:$E$171,MATCH(C100,IND,0))</f>
        <v>12</v>
      </c>
      <c r="H100" s="45">
        <v>10.1</v>
      </c>
      <c r="I100" s="35" t="s">
        <v>8</v>
      </c>
      <c r="K100" s="198"/>
      <c r="L100" s="198"/>
    </row>
    <row r="101" spans="1:15" ht="40.200000000000003" hidden="1" customHeight="1" x14ac:dyDescent="0.3">
      <c r="A101" s="44">
        <v>7</v>
      </c>
      <c r="B101" s="84">
        <f t="shared" si="8"/>
        <v>43242</v>
      </c>
      <c r="C101" s="40">
        <v>7</v>
      </c>
      <c r="D101" s="41" t="str">
        <f>INDEX('CADASTRO DE PRODUTO '!$B$13:$B$171,MATCH(C101,IND,0))</f>
        <v>Carcaça de pintado</v>
      </c>
      <c r="E101" s="42" t="str">
        <f>INDEX('CADASTRO DE PRODUTO '!$C$13:$C$171,MATCH(C101,IND,0))</f>
        <v>Kg</v>
      </c>
      <c r="F101" s="477">
        <f t="shared" si="9"/>
        <v>2.5333333333333332</v>
      </c>
      <c r="G101" s="43">
        <f>INDEX('CADASTRO DE PRODUTO '!$E$13:$E$171,MATCH(C101,IND,0))</f>
        <v>15</v>
      </c>
      <c r="H101" s="45">
        <v>38</v>
      </c>
      <c r="I101" s="35" t="s">
        <v>8</v>
      </c>
      <c r="K101" s="198"/>
      <c r="L101" s="198"/>
    </row>
    <row r="102" spans="1:15" ht="40.200000000000003" hidden="1" customHeight="1" x14ac:dyDescent="0.3">
      <c r="A102" s="44">
        <v>8</v>
      </c>
      <c r="B102" s="84">
        <f t="shared" si="8"/>
        <v>43242</v>
      </c>
      <c r="C102" s="40">
        <v>16</v>
      </c>
      <c r="D102" s="41" t="str">
        <f>INDEX('CADASTRO DE PRODUTO '!$B$13:$B$171,MATCH(C102,IND,0))</f>
        <v>Peixe moído</v>
      </c>
      <c r="E102" s="42" t="str">
        <f>INDEX('CADASTRO DE PRODUTO '!$C$13:$C$171,MATCH(C102,IND,0))</f>
        <v>Kg</v>
      </c>
      <c r="F102" s="477">
        <f t="shared" si="9"/>
        <v>1.0111111111111111</v>
      </c>
      <c r="G102" s="43">
        <f>INDEX('CADASTRO DE PRODUTO '!$E$13:$E$171,MATCH(C102,IND,0))</f>
        <v>18</v>
      </c>
      <c r="H102" s="45">
        <v>18.2</v>
      </c>
      <c r="I102" s="35" t="s">
        <v>4</v>
      </c>
    </row>
    <row r="103" spans="1:15" ht="40.200000000000003" hidden="1" customHeight="1" x14ac:dyDescent="0.3">
      <c r="A103" s="44">
        <v>9</v>
      </c>
      <c r="B103" s="84">
        <f t="shared" si="8"/>
        <v>43242</v>
      </c>
      <c r="C103" s="40">
        <v>3</v>
      </c>
      <c r="D103" s="41" t="str">
        <f>INDEX('CADASTRO DE PRODUTO '!$B$13:$B$171,MATCH(C103,IND,0))</f>
        <v xml:space="preserve">Pacu inteiro </v>
      </c>
      <c r="E103" s="42" t="str">
        <f>INDEX('CADASTRO DE PRODUTO '!$C$13:$C$171,MATCH(C103,IND,0))</f>
        <v>Kg</v>
      </c>
      <c r="F103" s="477">
        <f t="shared" si="9"/>
        <v>1.479245283018868</v>
      </c>
      <c r="G103" s="43">
        <f>INDEX('CADASTRO DE PRODUTO '!$E$13:$E$171,MATCH(C103,IND,0))</f>
        <v>26.5</v>
      </c>
      <c r="H103" s="45">
        <v>39.200000000000003</v>
      </c>
      <c r="I103" s="35" t="s">
        <v>4</v>
      </c>
    </row>
    <row r="104" spans="1:15" ht="40.200000000000003" hidden="1" customHeight="1" x14ac:dyDescent="0.3">
      <c r="A104" s="44">
        <v>10</v>
      </c>
      <c r="B104" s="84">
        <f t="shared" si="8"/>
        <v>43242</v>
      </c>
      <c r="C104" s="40">
        <v>1</v>
      </c>
      <c r="D104" s="41" t="str">
        <f>INDEX('CADASTRO DE PRODUTO '!$B$13:$B$171,MATCH(C104,IND,0))</f>
        <v>Costela com espinha e com lombo</v>
      </c>
      <c r="E104" s="42" t="str">
        <f>INDEX('CADASTRO DE PRODUTO '!$C$13:$C$171,MATCH(C104,IND,0))</f>
        <v>Kg</v>
      </c>
      <c r="F104" s="477"/>
      <c r="G104" s="43">
        <f>INDEX('CADASTRO DE PRODUTO '!$E$13:$E$171,MATCH(C104,IND,0))</f>
        <v>29.5</v>
      </c>
      <c r="H104" s="45">
        <v>245.26</v>
      </c>
      <c r="I104" s="35" t="s">
        <v>8</v>
      </c>
    </row>
    <row r="105" spans="1:15" ht="40.200000000000003" hidden="1" customHeight="1" x14ac:dyDescent="0.3">
      <c r="A105" s="44">
        <v>11</v>
      </c>
      <c r="B105" s="84">
        <f t="shared" si="8"/>
        <v>43242</v>
      </c>
      <c r="C105" s="40">
        <v>1</v>
      </c>
      <c r="D105" s="41" t="str">
        <f>INDEX('CADASTRO DE PRODUTO '!$B$13:$B$171,MATCH(C105,IND,0))</f>
        <v>Costela com espinha e com lombo</v>
      </c>
      <c r="E105" s="42" t="str">
        <f>INDEX('CADASTRO DE PRODUTO '!$C$13:$C$171,MATCH(C105,IND,0))</f>
        <v>Kg</v>
      </c>
      <c r="F105" s="477">
        <f t="shared" si="9"/>
        <v>1.0576271186440678</v>
      </c>
      <c r="G105" s="43">
        <f>INDEX('CADASTRO DE PRODUTO '!$E$13:$E$171,MATCH(C105,IND,0))</f>
        <v>29.5</v>
      </c>
      <c r="H105" s="45">
        <v>31.2</v>
      </c>
      <c r="I105" s="35" t="s">
        <v>12</v>
      </c>
    </row>
    <row r="106" spans="1:15" ht="40.200000000000003" hidden="1" customHeight="1" x14ac:dyDescent="0.3">
      <c r="A106" s="44">
        <v>12</v>
      </c>
      <c r="B106" s="84">
        <f t="shared" si="8"/>
        <v>43242</v>
      </c>
      <c r="C106" s="40">
        <v>107</v>
      </c>
      <c r="D106" s="41" t="str">
        <f>INDEX('CADASTRO DE PRODUTO '!$B$13:$B$171,MATCH(C106,IND,0))</f>
        <v>Sukita 2 litros</v>
      </c>
      <c r="E106" s="42" t="str">
        <f>INDEX('CADASTRO DE PRODUTO '!$C$13:$C$171,MATCH(C106,IND,0))</f>
        <v>unidade</v>
      </c>
      <c r="F106" s="477">
        <f t="shared" si="9"/>
        <v>1</v>
      </c>
      <c r="G106" s="43">
        <f>INDEX('CADASTRO DE PRODUTO '!$E$13:$E$171,MATCH(C106,IND,0))</f>
        <v>7.5</v>
      </c>
      <c r="H106" s="45">
        <v>7.5</v>
      </c>
      <c r="I106" s="35" t="s">
        <v>12</v>
      </c>
    </row>
    <row r="107" spans="1:15" ht="40.200000000000003" hidden="1" customHeight="1" x14ac:dyDescent="0.3">
      <c r="A107" s="44">
        <v>13</v>
      </c>
      <c r="B107" s="84">
        <f t="shared" si="8"/>
        <v>43242</v>
      </c>
      <c r="C107" s="40">
        <v>107</v>
      </c>
      <c r="D107" s="41" t="str">
        <f>INDEX('CADASTRO DE PRODUTO '!$B$13:$B$171,MATCH(C107,IND,0))</f>
        <v>Sukita 2 litros</v>
      </c>
      <c r="E107" s="42" t="str">
        <f>INDEX('CADASTRO DE PRODUTO '!$C$13:$C$171,MATCH(C107,IND,0))</f>
        <v>unidade</v>
      </c>
      <c r="F107" s="477">
        <f t="shared" si="9"/>
        <v>0</v>
      </c>
      <c r="G107" s="43">
        <f>INDEX('CADASTRO DE PRODUTO '!$E$13:$E$171,MATCH(C107,IND,0))</f>
        <v>7.5</v>
      </c>
      <c r="H107" s="45"/>
      <c r="I107" s="35" t="s">
        <v>4</v>
      </c>
    </row>
    <row r="108" spans="1:15" ht="40.200000000000003" hidden="1" customHeight="1" x14ac:dyDescent="0.3">
      <c r="A108" s="44">
        <v>14</v>
      </c>
      <c r="B108" s="84">
        <f t="shared" si="8"/>
        <v>43242</v>
      </c>
      <c r="C108" s="40">
        <v>132</v>
      </c>
      <c r="D108" s="41" t="str">
        <f>INDEX('CADASTRO DE PRODUTO '!$B$13:$B$171,MATCH(C108,IND,0))</f>
        <v>ENTRADA TROCO</v>
      </c>
      <c r="E108" s="42" t="str">
        <f>INDEX('CADASTRO DE PRODUTO '!$C$13:$C$171,MATCH(C108,IND,0))</f>
        <v>unidade</v>
      </c>
      <c r="F108" s="477" t="e">
        <f t="shared" si="9"/>
        <v>#DIV/0!</v>
      </c>
      <c r="G108" s="43">
        <f>INDEX('CADASTRO DE PRODUTO '!$E$13:$E$171,MATCH(C108,IND,0))</f>
        <v>0</v>
      </c>
      <c r="H108" s="45">
        <v>146</v>
      </c>
      <c r="I108" s="35" t="s">
        <v>33</v>
      </c>
    </row>
    <row r="109" spans="1:15" ht="40.200000000000003" hidden="1" customHeight="1" x14ac:dyDescent="0.3">
      <c r="A109" s="44">
        <v>15</v>
      </c>
      <c r="B109" s="84">
        <f t="shared" si="8"/>
        <v>43242</v>
      </c>
      <c r="C109" s="40">
        <v>1</v>
      </c>
      <c r="D109" s="41" t="str">
        <f>INDEX('CADASTRO DE PRODUTO '!$B$13:$B$171,MATCH(C109,IND,0))</f>
        <v>Costela com espinha e com lombo</v>
      </c>
      <c r="E109" s="42" t="str">
        <f>INDEX('CADASTRO DE PRODUTO '!$C$13:$C$171,MATCH(C109,IND,0))</f>
        <v>Kg</v>
      </c>
      <c r="F109" s="477">
        <f t="shared" si="9"/>
        <v>3.7305084745762711</v>
      </c>
      <c r="G109" s="43">
        <f>INDEX('CADASTRO DE PRODUTO '!$E$13:$E$171,MATCH(C109,IND,0))</f>
        <v>29.5</v>
      </c>
      <c r="H109" s="45">
        <v>110.05</v>
      </c>
      <c r="I109" s="35" t="s">
        <v>4</v>
      </c>
    </row>
    <row r="110" spans="1:15" ht="40.200000000000003" hidden="1" customHeight="1" thickBot="1" x14ac:dyDescent="0.35">
      <c r="A110" s="44">
        <v>16</v>
      </c>
      <c r="B110" s="84">
        <f t="shared" si="8"/>
        <v>43242</v>
      </c>
      <c r="C110" s="40"/>
      <c r="D110" s="41" t="str">
        <f>INDEX('CADASTRO DE PRODUTO '!$B$13:$B$171,MATCH(C110,IND,0))</f>
        <v>AD</v>
      </c>
      <c r="E110" s="42" t="str">
        <f>INDEX('CADASTRO DE PRODUTO '!$C$13:$C$171,MATCH(C110,IND,0))</f>
        <v>-</v>
      </c>
      <c r="F110" s="477" t="e">
        <f t="shared" si="9"/>
        <v>#DIV/0!</v>
      </c>
      <c r="G110" s="43">
        <f>INDEX('CADASTRO DE PRODUTO '!$E$13:$E$171,MATCH(C110,IND,0))</f>
        <v>0</v>
      </c>
      <c r="H110" s="45">
        <v>0</v>
      </c>
      <c r="I110" s="35" t="s">
        <v>38</v>
      </c>
    </row>
    <row r="111" spans="1:15" ht="40.200000000000003" hidden="1" customHeight="1" thickBot="1" x14ac:dyDescent="0.35">
      <c r="A111" s="44">
        <v>1</v>
      </c>
      <c r="B111" s="84">
        <f>B110+1</f>
        <v>43243</v>
      </c>
      <c r="C111" s="40">
        <v>1</v>
      </c>
      <c r="D111" s="41" t="str">
        <f>INDEX('CADASTRO DE PRODUTO '!$B$13:$B$171,MATCH(C111,IND,0))</f>
        <v>Costela com espinha e com lombo</v>
      </c>
      <c r="E111" s="42" t="str">
        <f>INDEX('CADASTRO DE PRODUTO '!$C$13:$C$171,MATCH(C111,IND,0))</f>
        <v>Kg</v>
      </c>
      <c r="F111" s="477">
        <f t="shared" si="9"/>
        <v>3.0508474576271185</v>
      </c>
      <c r="G111" s="43">
        <f>INDEX('CADASTRO DE PRODUTO '!$E$13:$E$171,MATCH(C111,IND,0))</f>
        <v>29.5</v>
      </c>
      <c r="H111" s="45">
        <v>90</v>
      </c>
      <c r="I111" s="35" t="s">
        <v>8</v>
      </c>
      <c r="J111" s="254" t="s">
        <v>6</v>
      </c>
      <c r="K111" s="255" t="s">
        <v>35</v>
      </c>
      <c r="L111" s="256" t="s">
        <v>36</v>
      </c>
      <c r="M111" s="257" t="s">
        <v>19</v>
      </c>
      <c r="N111" s="258" t="s">
        <v>37</v>
      </c>
    </row>
    <row r="112" spans="1:15" ht="40.200000000000003" hidden="1" customHeight="1" thickBot="1" x14ac:dyDescent="0.55000000000000004">
      <c r="A112" s="44">
        <v>2</v>
      </c>
      <c r="B112" s="84">
        <f>B111</f>
        <v>43243</v>
      </c>
      <c r="C112" s="40">
        <v>4</v>
      </c>
      <c r="D112" s="41" t="str">
        <f>INDEX('CADASTRO DE PRODUTO '!$B$13:$B$171,MATCH(C112,IND,0))</f>
        <v>Pacu inteiro desossado</v>
      </c>
      <c r="E112" s="42" t="str">
        <f>INDEX('CADASTRO DE PRODUTO '!$C$13:$C$171,MATCH(C112,IND,0))</f>
        <v>Kg</v>
      </c>
      <c r="F112" s="477">
        <f t="shared" si="9"/>
        <v>5.5126190476190473</v>
      </c>
      <c r="G112" s="43">
        <f>INDEX('CADASTRO DE PRODUTO '!$E$13:$E$171,MATCH(C112,IND,0))</f>
        <v>42</v>
      </c>
      <c r="H112" s="45">
        <v>231.53</v>
      </c>
      <c r="I112" s="35" t="s">
        <v>8</v>
      </c>
      <c r="J112" s="498">
        <f>((SUMPRODUCT($H111:$H148*($I111:$I148=LISTA!$M$1))))</f>
        <v>779.65</v>
      </c>
      <c r="K112" s="251">
        <f>SUMPRODUCT($H111:$H148*($I111:$I148=LISTA!$M$2))</f>
        <v>1788.7</v>
      </c>
      <c r="L112" s="251">
        <f>SUMPRODUCT($H111:$H148*($I111:$I148=LISTA!$M$3))</f>
        <v>657.04000000000008</v>
      </c>
      <c r="M112" s="252">
        <f>SUMPRODUCT($H111:$H148*($I111:$I148=LISTA!$M$5))</f>
        <v>0</v>
      </c>
      <c r="N112" s="253">
        <f>J112+K112+L112+K114-L114-N114+M114</f>
        <v>3257.74</v>
      </c>
    </row>
    <row r="113" spans="1:15" ht="40.200000000000003" hidden="1" customHeight="1" thickBot="1" x14ac:dyDescent="0.35">
      <c r="A113" s="44">
        <v>3</v>
      </c>
      <c r="B113" s="84">
        <f>B112</f>
        <v>43243</v>
      </c>
      <c r="C113" s="40">
        <v>23</v>
      </c>
      <c r="D113" s="41" t="str">
        <f>INDEX('CADASTRO DE PRODUTO '!$B$13:$B$171,MATCH(C113,IND,0))</f>
        <v>Filé de pintado sem o couro e sem gordura</v>
      </c>
      <c r="E113" s="42" t="str">
        <f>INDEX('CADASTRO DE PRODUTO '!$C$13:$C$171,MATCH(C113,IND,0))</f>
        <v>Kg</v>
      </c>
      <c r="F113" s="477">
        <f t="shared" si="9"/>
        <v>5.6690756302521006</v>
      </c>
      <c r="G113" s="43">
        <f>INDEX('CADASTRO DE PRODUTO '!$E$13:$E$171,MATCH(C113,IND,0))</f>
        <v>59.5</v>
      </c>
      <c r="H113" s="45">
        <v>337.31</v>
      </c>
      <c r="I113" s="35" t="s">
        <v>12</v>
      </c>
      <c r="J113" s="259" t="s">
        <v>40</v>
      </c>
      <c r="K113" s="260" t="s">
        <v>41</v>
      </c>
      <c r="L113" s="261" t="s">
        <v>22</v>
      </c>
      <c r="M113" s="262" t="s">
        <v>33</v>
      </c>
      <c r="N113" s="491" t="s">
        <v>385</v>
      </c>
      <c r="O113" s="500" t="s">
        <v>387</v>
      </c>
    </row>
    <row r="114" spans="1:15" ht="40.200000000000003" hidden="1" customHeight="1" thickBot="1" x14ac:dyDescent="0.35">
      <c r="A114" s="44">
        <v>4</v>
      </c>
      <c r="B114" s="84">
        <f t="shared" ref="B114:B127" si="10">B113</f>
        <v>43243</v>
      </c>
      <c r="C114" s="40">
        <v>8</v>
      </c>
      <c r="D114" s="41" t="str">
        <f>INDEX('CADASTRO DE PRODUTO '!$B$13:$B$171,MATCH(C114,IND,0))</f>
        <v>Cabeça de pacu</v>
      </c>
      <c r="E114" s="42" t="str">
        <f>INDEX('CADASTRO DE PRODUTO '!$C$13:$C$171,MATCH(C114,IND,0))</f>
        <v>Kg</v>
      </c>
      <c r="F114" s="477">
        <f t="shared" si="9"/>
        <v>2.8571428571428572</v>
      </c>
      <c r="G114" s="43">
        <f>INDEX('CADASTRO DE PRODUTO '!$E$13:$E$171,MATCH(C114,IND,0))</f>
        <v>7</v>
      </c>
      <c r="H114" s="45">
        <v>20</v>
      </c>
      <c r="I114" s="35" t="s">
        <v>4</v>
      </c>
      <c r="J114" s="251">
        <f>IF(J112&gt;=$AI$5,J112-$AJ$5,IF(J112&gt;=$AI$4,J112-$AJ$4,IF(J112&gt;=$AI$3,J112-$AJ$3,J112)))</f>
        <v>779.65</v>
      </c>
      <c r="K114" s="251">
        <f>SUMPRODUCT($H113:$H148*($I113:$I148=LISTA!$M$4))</f>
        <v>204</v>
      </c>
      <c r="L114" s="251">
        <f>SUMPRODUCT($H111:$H148*($I111:$I148=LISTA!$M$6))</f>
        <v>171.65</v>
      </c>
      <c r="M114" s="252">
        <f>SUMPRODUCT($H115:$H150*($I115:$I150=LISTA!$M$7))</f>
        <v>0</v>
      </c>
      <c r="N114" s="251">
        <f>SUMPRODUCT($H111:$H148*($I111:$I148=LISTA!$M$8))</f>
        <v>0</v>
      </c>
      <c r="O114" s="252">
        <f>J112-J114</f>
        <v>0</v>
      </c>
    </row>
    <row r="115" spans="1:15" ht="40.200000000000003" hidden="1" customHeight="1" x14ac:dyDescent="0.3">
      <c r="A115" s="44">
        <v>5</v>
      </c>
      <c r="B115" s="84">
        <f t="shared" si="10"/>
        <v>43243</v>
      </c>
      <c r="C115" s="40">
        <v>108</v>
      </c>
      <c r="D115" s="41" t="str">
        <f>INDEX('CADASTRO DE PRODUTO '!$B$13:$B$171,MATCH(C115,IND,0))</f>
        <v>Coca cola 350ml</v>
      </c>
      <c r="E115" s="42" t="str">
        <f>INDEX('CADASTRO DE PRODUTO '!$C$13:$C$171,MATCH(C115,IND,0))</f>
        <v>unidade</v>
      </c>
      <c r="F115" s="477">
        <f t="shared" si="9"/>
        <v>2</v>
      </c>
      <c r="G115" s="43">
        <f>INDEX('CADASTRO DE PRODUTO '!$E$13:$E$171,MATCH(C115,IND,0))</f>
        <v>4</v>
      </c>
      <c r="H115" s="45">
        <v>8</v>
      </c>
      <c r="I115" s="35" t="s">
        <v>4</v>
      </c>
    </row>
    <row r="116" spans="1:15" ht="40.200000000000003" hidden="1" customHeight="1" x14ac:dyDescent="0.3">
      <c r="A116" s="44">
        <v>6</v>
      </c>
      <c r="B116" s="84">
        <f t="shared" si="10"/>
        <v>43243</v>
      </c>
      <c r="C116" s="40">
        <v>19</v>
      </c>
      <c r="D116" s="41" t="str">
        <f>INDEX('CADASTRO DE PRODUTO '!$B$13:$B$171,MATCH(C116,IND,0))</f>
        <v>Posta de pintado rio</v>
      </c>
      <c r="E116" s="42" t="str">
        <f>INDEX('CADASTRO DE PRODUTO '!$C$13:$C$171,MATCH(C116,IND,0))</f>
        <v>Kg</v>
      </c>
      <c r="F116" s="477">
        <f t="shared" si="9"/>
        <v>1.0505050505050506</v>
      </c>
      <c r="G116" s="43">
        <f>INDEX('CADASTRO DE PRODUTO '!$E$13:$E$171,MATCH(C116,IND,0))</f>
        <v>49.5</v>
      </c>
      <c r="H116" s="45">
        <v>52</v>
      </c>
      <c r="I116" s="35" t="s">
        <v>4</v>
      </c>
    </row>
    <row r="117" spans="1:15" ht="40.200000000000003" hidden="1" customHeight="1" x14ac:dyDescent="0.3">
      <c r="A117" s="44">
        <v>7</v>
      </c>
      <c r="B117" s="84">
        <f t="shared" si="10"/>
        <v>43243</v>
      </c>
      <c r="C117" s="40">
        <v>1</v>
      </c>
      <c r="D117" s="41" t="str">
        <f>INDEX('CADASTRO DE PRODUTO '!$B$13:$B$171,MATCH(C117,IND,0))</f>
        <v>Costela com espinha e com lombo</v>
      </c>
      <c r="E117" s="42" t="str">
        <f>INDEX('CADASTRO DE PRODUTO '!$C$13:$C$171,MATCH(C117,IND,0))</f>
        <v>Kg</v>
      </c>
      <c r="F117" s="477">
        <f t="shared" si="9"/>
        <v>0.88135593220338981</v>
      </c>
      <c r="G117" s="43">
        <f>INDEX('CADASTRO DE PRODUTO '!$E$13:$E$171,MATCH(C117,IND,0))</f>
        <v>29.5</v>
      </c>
      <c r="H117" s="45">
        <v>26</v>
      </c>
      <c r="I117" s="35" t="s">
        <v>4</v>
      </c>
    </row>
    <row r="118" spans="1:15" ht="40.200000000000003" hidden="1" customHeight="1" x14ac:dyDescent="0.3">
      <c r="A118" s="44">
        <v>8</v>
      </c>
      <c r="B118" s="84">
        <f t="shared" si="10"/>
        <v>43243</v>
      </c>
      <c r="C118" s="40">
        <v>7</v>
      </c>
      <c r="D118" s="41" t="str">
        <f>INDEX('CADASTRO DE PRODUTO '!$B$13:$B$171,MATCH(C118,IND,0))</f>
        <v>Carcaça de pintado</v>
      </c>
      <c r="E118" s="42" t="str">
        <f>INDEX('CADASTRO DE PRODUTO '!$C$13:$C$171,MATCH(C118,IND,0))</f>
        <v>Kg</v>
      </c>
      <c r="F118" s="477">
        <f t="shared" si="9"/>
        <v>1.3333333333333333</v>
      </c>
      <c r="G118" s="43">
        <f>INDEX('CADASTRO DE PRODUTO '!$E$13:$E$171,MATCH(C118,IND,0))</f>
        <v>15</v>
      </c>
      <c r="H118" s="45">
        <v>20</v>
      </c>
      <c r="I118" s="35" t="s">
        <v>4</v>
      </c>
    </row>
    <row r="119" spans="1:15" ht="40.200000000000003" hidden="1" customHeight="1" x14ac:dyDescent="0.3">
      <c r="A119" s="44">
        <v>9</v>
      </c>
      <c r="B119" s="84">
        <f t="shared" si="10"/>
        <v>43243</v>
      </c>
      <c r="C119" s="40">
        <v>2</v>
      </c>
      <c r="D119" s="41" t="str">
        <f>INDEX('CADASTRO DE PRODUTO '!$B$13:$B$171,MATCH(C119,IND,0))</f>
        <v>Costela sem espinha</v>
      </c>
      <c r="E119" s="42" t="str">
        <f>INDEX('CADASTRO DE PRODUTO '!$C$13:$C$171,MATCH(C119,IND,0))</f>
        <v>Kg</v>
      </c>
      <c r="F119" s="477">
        <f t="shared" si="9"/>
        <v>1.589873417721519</v>
      </c>
      <c r="G119" s="43">
        <f>INDEX('CADASTRO DE PRODUTO '!$E$13:$E$171,MATCH(C119,IND,0))</f>
        <v>39.5</v>
      </c>
      <c r="H119" s="45">
        <v>62.8</v>
      </c>
      <c r="I119" s="35" t="s">
        <v>4</v>
      </c>
    </row>
    <row r="120" spans="1:15" ht="40.200000000000003" hidden="1" customHeight="1" x14ac:dyDescent="0.3">
      <c r="A120" s="44">
        <v>10</v>
      </c>
      <c r="B120" s="84">
        <f t="shared" si="10"/>
        <v>43243</v>
      </c>
      <c r="C120" s="40">
        <v>5</v>
      </c>
      <c r="D120" s="41" t="str">
        <f>INDEX('CADASTRO DE PRODUTO '!$B$13:$B$171,MATCH(C120,IND,0))</f>
        <v>Costela atacado com toco</v>
      </c>
      <c r="E120" s="42" t="str">
        <f>INDEX('CADASTRO DE PRODUTO '!$C$13:$C$171,MATCH(C120,IND,0))</f>
        <v>Kg</v>
      </c>
      <c r="F120" s="477">
        <f t="shared" si="9"/>
        <v>1.3648148148148149</v>
      </c>
      <c r="G120" s="43">
        <f>INDEX('CADASTRO DE PRODUTO '!$E$13:$E$171,MATCH(C120,IND,0))</f>
        <v>27</v>
      </c>
      <c r="H120" s="45">
        <v>36.85</v>
      </c>
      <c r="I120" s="35" t="s">
        <v>8</v>
      </c>
    </row>
    <row r="121" spans="1:15" ht="40.200000000000003" hidden="1" customHeight="1" x14ac:dyDescent="0.3">
      <c r="A121" s="44">
        <v>11</v>
      </c>
      <c r="B121" s="84">
        <f t="shared" si="10"/>
        <v>43243</v>
      </c>
      <c r="C121" s="40">
        <v>1</v>
      </c>
      <c r="D121" s="41" t="str">
        <f>INDEX('CADASTRO DE PRODUTO '!$B$13:$B$171,MATCH(C121,IND,0))</f>
        <v>Costela com espinha e com lombo</v>
      </c>
      <c r="E121" s="42" t="str">
        <f>INDEX('CADASTRO DE PRODUTO '!$C$13:$C$171,MATCH(C121,IND,0))</f>
        <v>Kg</v>
      </c>
      <c r="F121" s="477">
        <f t="shared" si="9"/>
        <v>4.6271186440677967</v>
      </c>
      <c r="G121" s="43">
        <f>INDEX('CADASTRO DE PRODUTO '!$E$13:$E$171,MATCH(C121,IND,0))</f>
        <v>29.5</v>
      </c>
      <c r="H121" s="45">
        <v>136.5</v>
      </c>
      <c r="I121" s="35" t="s">
        <v>4</v>
      </c>
    </row>
    <row r="122" spans="1:15" ht="40.200000000000003" hidden="1" customHeight="1" x14ac:dyDescent="0.3">
      <c r="A122" s="44">
        <v>12</v>
      </c>
      <c r="B122" s="84">
        <f t="shared" si="10"/>
        <v>43243</v>
      </c>
      <c r="C122" s="40">
        <v>1</v>
      </c>
      <c r="D122" s="41" t="str">
        <f>INDEX('CADASTRO DE PRODUTO '!$B$13:$B$171,MATCH(C122,IND,0))</f>
        <v>Costela com espinha e com lombo</v>
      </c>
      <c r="E122" s="42" t="str">
        <f>INDEX('CADASTRO DE PRODUTO '!$C$13:$C$171,MATCH(C122,IND,0))</f>
        <v>Kg</v>
      </c>
      <c r="F122" s="477">
        <f t="shared" si="9"/>
        <v>6.9152542372881358</v>
      </c>
      <c r="G122" s="43">
        <f>INDEX('CADASTRO DE PRODUTO '!$E$13:$E$171,MATCH(C122,IND,0))</f>
        <v>29.5</v>
      </c>
      <c r="H122" s="45">
        <v>204</v>
      </c>
      <c r="I122" s="35" t="s">
        <v>14</v>
      </c>
    </row>
    <row r="123" spans="1:15" ht="40.200000000000003" hidden="1" customHeight="1" thickBot="1" x14ac:dyDescent="0.35">
      <c r="A123" s="44">
        <v>13</v>
      </c>
      <c r="B123" s="84">
        <f t="shared" si="10"/>
        <v>43243</v>
      </c>
      <c r="C123" s="40">
        <v>0</v>
      </c>
      <c r="D123" s="41" t="str">
        <f>INDEX('CADASTRO DE PRODUTO '!$B$13:$B$171,MATCH(C123,IND,0))</f>
        <v>AD</v>
      </c>
      <c r="E123" s="42" t="str">
        <f>INDEX('CADASTRO DE PRODUTO '!$C$13:$C$171,MATCH(C123,IND,0))</f>
        <v>-</v>
      </c>
      <c r="F123" s="477" t="e">
        <f t="shared" si="9"/>
        <v>#DIV/0!</v>
      </c>
      <c r="G123" s="43">
        <f>INDEX('CADASTRO DE PRODUTO '!$E$13:$E$171,MATCH(C123,IND,0))</f>
        <v>0</v>
      </c>
      <c r="H123" s="45">
        <v>0</v>
      </c>
      <c r="I123" s="35" t="s">
        <v>38</v>
      </c>
    </row>
    <row r="124" spans="1:15" ht="46.2" hidden="1" thickBot="1" x14ac:dyDescent="0.35">
      <c r="A124" s="44">
        <v>1</v>
      </c>
      <c r="B124" s="84">
        <f>B123+1</f>
        <v>43244</v>
      </c>
      <c r="C124" s="40">
        <v>50</v>
      </c>
      <c r="D124" s="41" t="str">
        <f>INDEX('CADASTRO DE PRODUTO '!$B$13:$B$171,MATCH(C124,IND,0))</f>
        <v>Mostarda</v>
      </c>
      <c r="E124" s="42" t="str">
        <f>INDEX('CADASTRO DE PRODUTO '!$C$13:$C$171,MATCH(C124,IND,0))</f>
        <v>unidade</v>
      </c>
      <c r="F124" s="477">
        <v>2</v>
      </c>
      <c r="G124" s="43">
        <f>INDEX('CADASTRO DE PRODUTO '!$E$13:$E$171,MATCH(C124,IND,0))</f>
        <v>4</v>
      </c>
      <c r="H124" s="45">
        <v>8</v>
      </c>
      <c r="I124" s="35" t="s">
        <v>4</v>
      </c>
      <c r="J124" s="254" t="s">
        <v>6</v>
      </c>
      <c r="K124" s="255" t="s">
        <v>35</v>
      </c>
      <c r="L124" s="256" t="s">
        <v>36</v>
      </c>
      <c r="M124" s="257" t="s">
        <v>19</v>
      </c>
      <c r="N124" s="258" t="s">
        <v>37</v>
      </c>
    </row>
    <row r="125" spans="1:15" ht="40.200000000000003" hidden="1" customHeight="1" thickBot="1" x14ac:dyDescent="0.55000000000000004">
      <c r="A125" s="44">
        <v>2</v>
      </c>
      <c r="B125" s="84">
        <f>B124</f>
        <v>43244</v>
      </c>
      <c r="C125" s="40">
        <v>1</v>
      </c>
      <c r="D125" s="41" t="str">
        <f>INDEX('CADASTRO DE PRODUTO '!$B$13:$B$171,MATCH(C125,IND,0))</f>
        <v>Costela com espinha e com lombo</v>
      </c>
      <c r="E125" s="42" t="str">
        <f>INDEX('CADASTRO DE PRODUTO '!$C$13:$C$171,MATCH(C125,IND,0))</f>
        <v>Kg</v>
      </c>
      <c r="F125" s="477">
        <f t="shared" ref="F125:F153" si="11">H125/G125</f>
        <v>2.6440677966101696</v>
      </c>
      <c r="G125" s="43">
        <f>INDEX('CADASTRO DE PRODUTO '!$E$13:$E$171,MATCH(C125,IND,0))</f>
        <v>29.5</v>
      </c>
      <c r="H125" s="45">
        <v>78</v>
      </c>
      <c r="I125" s="35" t="s">
        <v>8</v>
      </c>
      <c r="J125" s="498">
        <f>((SUMPRODUCT($H124:$H161*($I124:$I161=LISTA!$M$1))))</f>
        <v>464.85</v>
      </c>
      <c r="K125" s="251">
        <f>SUMPRODUCT($H124:$H161*($I124:$I161=LISTA!$M$2))</f>
        <v>1527.04</v>
      </c>
      <c r="L125" s="251">
        <f>SUMPRODUCT($H124:$H161*($I124:$I161=LISTA!$M$3))</f>
        <v>1000.38</v>
      </c>
      <c r="M125" s="252">
        <f>SUMPRODUCT($H124:$H161*($I124:$I161=LISTA!$M$5))</f>
        <v>0</v>
      </c>
      <c r="N125" s="253">
        <f>J125+K125+L125+K127-L127-N127+M127</f>
        <v>2881.8199999999997</v>
      </c>
    </row>
    <row r="126" spans="1:15" ht="40.200000000000003" hidden="1" customHeight="1" thickBot="1" x14ac:dyDescent="0.35">
      <c r="A126" s="44">
        <v>3</v>
      </c>
      <c r="B126" s="84">
        <f>B125</f>
        <v>43244</v>
      </c>
      <c r="C126" s="40">
        <v>14</v>
      </c>
      <c r="D126" s="41" t="str">
        <f>INDEX('CADASTRO DE PRODUTO '!$B$13:$B$171,MATCH(C126,IND,0))</f>
        <v>Banda de Pacu desossada</v>
      </c>
      <c r="E126" s="42" t="str">
        <f>INDEX('CADASTRO DE PRODUTO '!$C$13:$C$171,MATCH(C126,IND,0))</f>
        <v>Kg</v>
      </c>
      <c r="F126" s="477">
        <f t="shared" si="11"/>
        <v>1.48</v>
      </c>
      <c r="G126" s="43">
        <f>INDEX('CADASTRO DE PRODUTO '!$E$13:$E$171,MATCH(C126,IND,0))</f>
        <v>38.5</v>
      </c>
      <c r="H126" s="45">
        <v>56.98</v>
      </c>
      <c r="I126" s="499" t="s">
        <v>8</v>
      </c>
      <c r="J126" s="259" t="s">
        <v>40</v>
      </c>
      <c r="K126" s="260" t="s">
        <v>41</v>
      </c>
      <c r="L126" s="261" t="s">
        <v>22</v>
      </c>
      <c r="M126" s="262" t="s">
        <v>33</v>
      </c>
      <c r="N126" s="491" t="s">
        <v>385</v>
      </c>
      <c r="O126" s="500" t="s">
        <v>387</v>
      </c>
    </row>
    <row r="127" spans="1:15" ht="40.200000000000003" hidden="1" customHeight="1" thickBot="1" x14ac:dyDescent="0.35">
      <c r="A127" s="44">
        <v>4</v>
      </c>
      <c r="B127" s="84">
        <f t="shared" si="10"/>
        <v>43244</v>
      </c>
      <c r="C127" s="40">
        <v>10</v>
      </c>
      <c r="D127" s="41" t="str">
        <f>INDEX('CADASTRO DE PRODUTO '!$B$13:$B$171,MATCH(C127,IND,0))</f>
        <v>Retalho de filé de pacu com espinha</v>
      </c>
      <c r="E127" s="42" t="str">
        <f>INDEX('CADASTRO DE PRODUTO '!$C$13:$C$171,MATCH(C127,IND,0))</f>
        <v>Kg</v>
      </c>
      <c r="F127" s="477">
        <f t="shared" si="11"/>
        <v>1.0842105263157895</v>
      </c>
      <c r="G127" s="43">
        <f>INDEX('CADASTRO DE PRODUTO '!$E$13:$E$171,MATCH(C127,IND,0))</f>
        <v>9.5</v>
      </c>
      <c r="H127" s="45">
        <v>10.3</v>
      </c>
      <c r="I127" s="499" t="s">
        <v>4</v>
      </c>
      <c r="J127" s="251">
        <f>IF(J125&gt;=$AI$5,J125-$AJ$5,IF(J125&gt;=$AI$4,J125-$AJ$4,IF(J125&gt;=$AI$3,J125-$AJ$3,J125)))</f>
        <v>464.85</v>
      </c>
      <c r="K127" s="251">
        <f>SUMPRODUCT($H126:$H161*($I126:$I161=LISTA!$M$4))</f>
        <v>0</v>
      </c>
      <c r="L127" s="251">
        <f>SUMPRODUCT($H124:$H161*($I124:$I161=LISTA!$M$6))</f>
        <v>171.65</v>
      </c>
      <c r="M127" s="252">
        <f>SUMPRODUCT($H128:$H163*($I128:$I163=LISTA!$M$7))</f>
        <v>61.2</v>
      </c>
      <c r="N127" s="251">
        <f>SUMPRODUCT($H124:$H161*($I124:$I161=LISTA!$M$8))</f>
        <v>0</v>
      </c>
      <c r="O127" s="252">
        <f>J125-J127</f>
        <v>0</v>
      </c>
    </row>
    <row r="128" spans="1:15" ht="40.200000000000003" hidden="1" customHeight="1" x14ac:dyDescent="0.3">
      <c r="A128" s="44">
        <v>5</v>
      </c>
      <c r="B128" s="84">
        <f t="shared" ref="B128:B153" si="12">B127</f>
        <v>43244</v>
      </c>
      <c r="C128" s="40">
        <v>19</v>
      </c>
      <c r="D128" s="41" t="str">
        <f>INDEX('CADASTRO DE PRODUTO '!$B$13:$B$171,MATCH(C128,IND,0))</f>
        <v>Posta de pintado rio</v>
      </c>
      <c r="E128" s="42" t="str">
        <f>INDEX('CADASTRO DE PRODUTO '!$C$13:$C$171,MATCH(C128,IND,0))</f>
        <v>Kg</v>
      </c>
      <c r="F128" s="477">
        <f t="shared" si="11"/>
        <v>1.0864646464646466</v>
      </c>
      <c r="G128" s="43">
        <f>INDEX('CADASTRO DE PRODUTO '!$E$13:$E$171,MATCH(C128,IND,0))</f>
        <v>49.5</v>
      </c>
      <c r="H128" s="45">
        <v>53.78</v>
      </c>
      <c r="I128" s="35" t="s">
        <v>12</v>
      </c>
    </row>
    <row r="129" spans="1:9" ht="40.200000000000003" hidden="1" customHeight="1" x14ac:dyDescent="0.3">
      <c r="A129" s="44">
        <v>6</v>
      </c>
      <c r="B129" s="84">
        <f t="shared" si="12"/>
        <v>43244</v>
      </c>
      <c r="C129" s="40">
        <v>1</v>
      </c>
      <c r="D129" s="41" t="str">
        <f>INDEX('CADASTRO DE PRODUTO '!$B$13:$B$171,MATCH(C129,IND,0))</f>
        <v>Costela com espinha e com lombo</v>
      </c>
      <c r="E129" s="42" t="str">
        <f>INDEX('CADASTRO DE PRODUTO '!$C$13:$C$171,MATCH(C129,IND,0))</f>
        <v>Kg</v>
      </c>
      <c r="F129" s="477">
        <f t="shared" si="11"/>
        <v>5.0657627118644069</v>
      </c>
      <c r="G129" s="43">
        <f>INDEX('CADASTRO DE PRODUTO '!$E$13:$E$171,MATCH(C129,IND,0))</f>
        <v>29.5</v>
      </c>
      <c r="H129" s="45">
        <v>149.44</v>
      </c>
      <c r="I129" s="35" t="s">
        <v>8</v>
      </c>
    </row>
    <row r="130" spans="1:9" ht="40.200000000000003" hidden="1" customHeight="1" x14ac:dyDescent="0.3">
      <c r="A130" s="44">
        <v>7</v>
      </c>
      <c r="B130" s="84">
        <f t="shared" si="12"/>
        <v>43244</v>
      </c>
      <c r="C130" s="40">
        <v>1</v>
      </c>
      <c r="D130" s="41" t="str">
        <f>INDEX('CADASTRO DE PRODUTO '!$B$13:$B$171,MATCH(C130,IND,0))</f>
        <v>Costela com espinha e com lombo</v>
      </c>
      <c r="E130" s="42" t="str">
        <f>INDEX('CADASTRO DE PRODUTO '!$C$13:$C$171,MATCH(C130,IND,0))</f>
        <v>Kg</v>
      </c>
      <c r="F130" s="477">
        <f t="shared" si="11"/>
        <v>1</v>
      </c>
      <c r="G130" s="43">
        <f>INDEX('CADASTRO DE PRODUTO '!$E$13:$E$171,MATCH(C130,IND,0))</f>
        <v>29.5</v>
      </c>
      <c r="H130" s="45">
        <v>29.5</v>
      </c>
      <c r="I130" s="35" t="s">
        <v>4</v>
      </c>
    </row>
    <row r="131" spans="1:9" ht="40.200000000000003" hidden="1" customHeight="1" x14ac:dyDescent="0.3">
      <c r="A131" s="44">
        <v>8</v>
      </c>
      <c r="B131" s="84">
        <f t="shared" si="12"/>
        <v>43244</v>
      </c>
      <c r="C131" s="40">
        <v>25</v>
      </c>
      <c r="D131" s="41" t="str">
        <f>INDEX('CADASTRO DE PRODUTO '!$B$13:$B$171,MATCH(C131,IND,0))</f>
        <v>Filé de pintado com o couro e sem gordura</v>
      </c>
      <c r="E131" s="42" t="str">
        <f>INDEX('CADASTRO DE PRODUTO '!$C$13:$C$171,MATCH(C131,IND,0))</f>
        <v>Kg</v>
      </c>
      <c r="F131" s="477">
        <f t="shared" si="11"/>
        <v>13.977391304347828</v>
      </c>
      <c r="G131" s="43">
        <f>INDEX('CADASTRO DE PRODUTO '!$E$13:$E$171,MATCH(C131,IND,0))</f>
        <v>57.5</v>
      </c>
      <c r="H131" s="45">
        <v>803.7</v>
      </c>
      <c r="I131" s="35" t="s">
        <v>8</v>
      </c>
    </row>
    <row r="132" spans="1:9" ht="40.200000000000003" hidden="1" customHeight="1" x14ac:dyDescent="0.3">
      <c r="A132" s="44">
        <v>9</v>
      </c>
      <c r="B132" s="84">
        <f t="shared" si="12"/>
        <v>43244</v>
      </c>
      <c r="C132" s="40">
        <v>2</v>
      </c>
      <c r="D132" s="41" t="str">
        <f>INDEX('CADASTRO DE PRODUTO '!$B$13:$B$171,MATCH(C132,IND,0))</f>
        <v>Costela sem espinha</v>
      </c>
      <c r="E132" s="42" t="str">
        <f>INDEX('CADASTRO DE PRODUTO '!$C$13:$C$171,MATCH(C132,IND,0))</f>
        <v>Kg</v>
      </c>
      <c r="F132" s="477">
        <f t="shared" si="11"/>
        <v>1.2994936708860758</v>
      </c>
      <c r="G132" s="43">
        <f>INDEX('CADASTRO DE PRODUTO '!$E$13:$E$171,MATCH(C132,IND,0))</f>
        <v>39.5</v>
      </c>
      <c r="H132" s="45">
        <v>51.33</v>
      </c>
      <c r="I132" s="35" t="s">
        <v>12</v>
      </c>
    </row>
    <row r="133" spans="1:9" ht="40.200000000000003" hidden="1" customHeight="1" x14ac:dyDescent="0.3">
      <c r="A133" s="44">
        <v>10</v>
      </c>
      <c r="B133" s="84">
        <f t="shared" si="12"/>
        <v>43244</v>
      </c>
      <c r="C133" s="40">
        <v>19</v>
      </c>
      <c r="D133" s="41" t="str">
        <f>INDEX('CADASTRO DE PRODUTO '!$B$13:$B$171,MATCH(C133,IND,0))</f>
        <v>Posta de pintado rio</v>
      </c>
      <c r="E133" s="42" t="str">
        <f>INDEX('CADASTRO DE PRODUTO '!$C$13:$C$171,MATCH(C133,IND,0))</f>
        <v>Kg</v>
      </c>
      <c r="F133" s="477">
        <f t="shared" si="11"/>
        <v>2.2121212121212119</v>
      </c>
      <c r="G133" s="43">
        <f>INDEX('CADASTRO DE PRODUTO '!$E$13:$E$171,MATCH(C133,IND,0))</f>
        <v>49.5</v>
      </c>
      <c r="H133" s="45">
        <v>109.5</v>
      </c>
      <c r="I133" s="35" t="s">
        <v>8</v>
      </c>
    </row>
    <row r="134" spans="1:9" ht="40.200000000000003" hidden="1" customHeight="1" x14ac:dyDescent="0.3">
      <c r="A134" s="44">
        <v>11</v>
      </c>
      <c r="B134" s="84">
        <f t="shared" si="12"/>
        <v>43244</v>
      </c>
      <c r="C134" s="40">
        <v>2</v>
      </c>
      <c r="D134" s="41" t="str">
        <f>INDEX('CADASTRO DE PRODUTO '!$B$13:$B$171,MATCH(C134,IND,0))</f>
        <v>Costela sem espinha</v>
      </c>
      <c r="E134" s="42" t="str">
        <f>INDEX('CADASTRO DE PRODUTO '!$C$13:$C$171,MATCH(C134,IND,0))</f>
        <v>Kg</v>
      </c>
      <c r="F134" s="477">
        <f t="shared" si="11"/>
        <v>1.0450632911392406</v>
      </c>
      <c r="G134" s="43">
        <f>INDEX('CADASTRO DE PRODUTO '!$E$13:$E$171,MATCH(C134,IND,0))</f>
        <v>39.5</v>
      </c>
      <c r="H134" s="45">
        <v>41.28</v>
      </c>
      <c r="I134" s="35" t="s">
        <v>12</v>
      </c>
    </row>
    <row r="135" spans="1:9" ht="40.200000000000003" hidden="1" customHeight="1" x14ac:dyDescent="0.3">
      <c r="A135" s="44">
        <v>12</v>
      </c>
      <c r="B135" s="84">
        <f t="shared" si="12"/>
        <v>43244</v>
      </c>
      <c r="C135" s="40">
        <v>6</v>
      </c>
      <c r="D135" s="41" t="str">
        <f>INDEX('CADASTRO DE PRODUTO '!$B$13:$B$171,MATCH(C135,IND,0))</f>
        <v>Pintado inteiro</v>
      </c>
      <c r="E135" s="42" t="str">
        <f>INDEX('CADASTRO DE PRODUTO '!$C$13:$C$171,MATCH(C135,IND,0))</f>
        <v>Kg</v>
      </c>
      <c r="F135" s="477">
        <f t="shared" si="11"/>
        <v>2.2826086956521738</v>
      </c>
      <c r="G135" s="43">
        <f>INDEX('CADASTRO DE PRODUTO '!$E$13:$E$171,MATCH(C135,IND,0))</f>
        <v>46</v>
      </c>
      <c r="H135" s="45">
        <v>105</v>
      </c>
      <c r="I135" s="35" t="s">
        <v>4</v>
      </c>
    </row>
    <row r="136" spans="1:9" ht="40.200000000000003" hidden="1" customHeight="1" x14ac:dyDescent="0.3">
      <c r="A136" s="44">
        <v>13</v>
      </c>
      <c r="B136" s="84">
        <f t="shared" si="12"/>
        <v>43244</v>
      </c>
      <c r="C136" s="40">
        <v>8</v>
      </c>
      <c r="D136" s="41" t="str">
        <f>INDEX('CADASTRO DE PRODUTO '!$B$13:$B$171,MATCH(C136,IND,0))</f>
        <v>Cabeça de pacu</v>
      </c>
      <c r="E136" s="42" t="str">
        <f>INDEX('CADASTRO DE PRODUTO '!$C$13:$C$171,MATCH(C136,IND,0))</f>
        <v>Kg</v>
      </c>
      <c r="F136" s="477">
        <f t="shared" si="11"/>
        <v>1.2428571428571427</v>
      </c>
      <c r="G136" s="43">
        <f>INDEX('CADASTRO DE PRODUTO '!$E$13:$E$171,MATCH(C136,IND,0))</f>
        <v>7</v>
      </c>
      <c r="H136" s="45">
        <v>8.6999999999999993</v>
      </c>
      <c r="I136" s="35" t="s">
        <v>4</v>
      </c>
    </row>
    <row r="137" spans="1:9" ht="40.200000000000003" hidden="1" customHeight="1" x14ac:dyDescent="0.3">
      <c r="A137" s="44">
        <v>14</v>
      </c>
      <c r="B137" s="84">
        <f t="shared" si="12"/>
        <v>43244</v>
      </c>
      <c r="C137" s="40">
        <v>1</v>
      </c>
      <c r="D137" s="41" t="str">
        <f>INDEX('CADASTRO DE PRODUTO '!$B$13:$B$171,MATCH(C137,IND,0))</f>
        <v>Costela com espinha e com lombo</v>
      </c>
      <c r="E137" s="42" t="str">
        <f>INDEX('CADASTRO DE PRODUTO '!$C$13:$C$171,MATCH(C137,IND,0))</f>
        <v>Kg</v>
      </c>
      <c r="F137" s="477">
        <f t="shared" si="11"/>
        <v>1.2491525423728813</v>
      </c>
      <c r="G137" s="43">
        <f>INDEX('CADASTRO DE PRODUTO '!$E$13:$E$171,MATCH(C137,IND,0))</f>
        <v>29.5</v>
      </c>
      <c r="H137" s="45">
        <v>36.85</v>
      </c>
      <c r="I137" s="35" t="s">
        <v>4</v>
      </c>
    </row>
    <row r="138" spans="1:9" ht="40.200000000000003" hidden="1" customHeight="1" x14ac:dyDescent="0.3">
      <c r="A138" s="44">
        <v>15</v>
      </c>
      <c r="B138" s="84">
        <f t="shared" si="12"/>
        <v>43244</v>
      </c>
      <c r="C138" s="40">
        <v>3</v>
      </c>
      <c r="D138" s="41" t="str">
        <f>INDEX('CADASTRO DE PRODUTO '!$B$13:$B$171,MATCH(C138,IND,0))</f>
        <v xml:space="preserve">Pacu inteiro </v>
      </c>
      <c r="E138" s="42" t="str">
        <f>INDEX('CADASTRO DE PRODUTO '!$C$13:$C$171,MATCH(C138,IND,0))</f>
        <v>Kg</v>
      </c>
      <c r="F138" s="477">
        <f t="shared" si="11"/>
        <v>5.0075471698113203</v>
      </c>
      <c r="G138" s="43">
        <f>INDEX('CADASTRO DE PRODUTO '!$E$13:$E$171,MATCH(C138,IND,0))</f>
        <v>26.5</v>
      </c>
      <c r="H138" s="45">
        <v>132.69999999999999</v>
      </c>
      <c r="I138" s="35" t="s">
        <v>8</v>
      </c>
    </row>
    <row r="139" spans="1:9" ht="40.200000000000003" hidden="1" customHeight="1" x14ac:dyDescent="0.3">
      <c r="A139" s="44">
        <v>16</v>
      </c>
      <c r="B139" s="84">
        <f t="shared" si="12"/>
        <v>43244</v>
      </c>
      <c r="C139" s="40">
        <v>0</v>
      </c>
      <c r="D139" s="41" t="s">
        <v>47</v>
      </c>
      <c r="E139" s="42" t="str">
        <f>INDEX('CADASTRO DE PRODUTO '!$C$13:$C$171,MATCH(C139,IND,0))</f>
        <v>-</v>
      </c>
      <c r="F139" s="477" t="e">
        <f t="shared" si="11"/>
        <v>#DIV/0!</v>
      </c>
      <c r="G139" s="43">
        <f>INDEX('CADASTRO DE PRODUTO '!$E$13:$E$171,MATCH(C139,IND,0))</f>
        <v>0</v>
      </c>
      <c r="H139" s="45">
        <v>48</v>
      </c>
      <c r="I139" s="35" t="s">
        <v>22</v>
      </c>
    </row>
    <row r="140" spans="1:9" ht="40.200000000000003" hidden="1" customHeight="1" x14ac:dyDescent="0.3">
      <c r="A140" s="44">
        <v>17</v>
      </c>
      <c r="B140" s="84">
        <f t="shared" si="12"/>
        <v>43244</v>
      </c>
      <c r="C140" s="40">
        <v>0</v>
      </c>
      <c r="D140" s="41" t="s">
        <v>48</v>
      </c>
      <c r="E140" s="42" t="str">
        <f>INDEX('CADASTRO DE PRODUTO '!$C$13:$C$171,MATCH(C140,IND,0))</f>
        <v>-</v>
      </c>
      <c r="F140" s="477" t="e">
        <f t="shared" si="11"/>
        <v>#DIV/0!</v>
      </c>
      <c r="G140" s="43">
        <f>INDEX('CADASTRO DE PRODUTO '!$E$13:$E$171,MATCH(C140,IND,0))</f>
        <v>0</v>
      </c>
      <c r="H140" s="45">
        <v>123.65</v>
      </c>
      <c r="I140" s="35" t="s">
        <v>22</v>
      </c>
    </row>
    <row r="141" spans="1:9" ht="40.200000000000003" hidden="1" customHeight="1" x14ac:dyDescent="0.3">
      <c r="A141" s="44">
        <v>18</v>
      </c>
      <c r="B141" s="84">
        <f t="shared" si="12"/>
        <v>43244</v>
      </c>
      <c r="C141" s="40">
        <v>1</v>
      </c>
      <c r="D141" s="41" t="str">
        <f>INDEX('CADASTRO DE PRODUTO '!$B$13:$B$171,MATCH(C141,IND,0))</f>
        <v>Costela com espinha e com lombo</v>
      </c>
      <c r="E141" s="42" t="str">
        <f>INDEX('CADASTRO DE PRODUTO '!$C$13:$C$171,MATCH(C141,IND,0))</f>
        <v>Kg</v>
      </c>
      <c r="F141" s="477">
        <f t="shared" si="11"/>
        <v>3.0508474576271185</v>
      </c>
      <c r="G141" s="43">
        <f>INDEX('CADASTRO DE PRODUTO '!$E$13:$E$171,MATCH(C141,IND,0))</f>
        <v>29.5</v>
      </c>
      <c r="H141" s="45">
        <v>90</v>
      </c>
      <c r="I141" s="35" t="s">
        <v>4</v>
      </c>
    </row>
    <row r="142" spans="1:9" ht="40.200000000000003" hidden="1" customHeight="1" x14ac:dyDescent="0.3">
      <c r="A142" s="44">
        <v>19</v>
      </c>
      <c r="B142" s="84">
        <f t="shared" si="12"/>
        <v>43244</v>
      </c>
      <c r="C142" s="40">
        <v>16</v>
      </c>
      <c r="D142" s="41" t="str">
        <f>INDEX('CADASTRO DE PRODUTO '!$B$13:$B$171,MATCH(C142,IND,0))</f>
        <v>Peixe moído</v>
      </c>
      <c r="E142" s="42" t="str">
        <f>INDEX('CADASTRO DE PRODUTO '!$C$13:$C$171,MATCH(C142,IND,0))</f>
        <v>Kg</v>
      </c>
      <c r="F142" s="477">
        <f t="shared" si="11"/>
        <v>1</v>
      </c>
      <c r="G142" s="43">
        <f>INDEX('CADASTRO DE PRODUTO '!$E$13:$E$171,MATCH(C142,IND,0))</f>
        <v>18</v>
      </c>
      <c r="H142" s="45">
        <v>18</v>
      </c>
      <c r="I142" s="35" t="s">
        <v>4</v>
      </c>
    </row>
    <row r="143" spans="1:9" ht="40.200000000000003" hidden="1" customHeight="1" x14ac:dyDescent="0.3">
      <c r="A143" s="517">
        <v>20</v>
      </c>
      <c r="B143" s="518">
        <v>43244</v>
      </c>
      <c r="C143" s="519">
        <v>19</v>
      </c>
      <c r="D143" s="520" t="s">
        <v>75</v>
      </c>
      <c r="E143" s="521" t="s">
        <v>34</v>
      </c>
      <c r="F143" s="522">
        <v>1.97</v>
      </c>
      <c r="G143" s="523">
        <v>49.5</v>
      </c>
      <c r="H143" s="523">
        <v>97.5</v>
      </c>
      <c r="I143" s="524" t="s">
        <v>12</v>
      </c>
    </row>
    <row r="144" spans="1:9" ht="40.200000000000003" hidden="1" customHeight="1" x14ac:dyDescent="0.3">
      <c r="A144" s="517">
        <v>21</v>
      </c>
      <c r="B144" s="518">
        <v>43244</v>
      </c>
      <c r="C144" s="519">
        <v>8</v>
      </c>
      <c r="D144" s="520" t="s">
        <v>64</v>
      </c>
      <c r="E144" s="521" t="s">
        <v>34</v>
      </c>
      <c r="F144" s="522">
        <v>1.64</v>
      </c>
      <c r="G144" s="523">
        <v>7</v>
      </c>
      <c r="H144" s="523">
        <v>11.48</v>
      </c>
      <c r="I144" s="524" t="s">
        <v>12</v>
      </c>
    </row>
    <row r="145" spans="1:14" ht="40.200000000000003" hidden="1" customHeight="1" x14ac:dyDescent="0.3">
      <c r="A145" s="517">
        <v>22</v>
      </c>
      <c r="B145" s="518">
        <v>43244</v>
      </c>
      <c r="C145" s="519">
        <v>8</v>
      </c>
      <c r="D145" s="520" t="s">
        <v>64</v>
      </c>
      <c r="E145" s="521" t="s">
        <v>34</v>
      </c>
      <c r="F145" s="522">
        <v>2.06</v>
      </c>
      <c r="G145" s="523">
        <v>7</v>
      </c>
      <c r="H145" s="523">
        <v>14.39</v>
      </c>
      <c r="I145" s="524" t="s">
        <v>12</v>
      </c>
    </row>
    <row r="146" spans="1:14" ht="40.200000000000003" hidden="1" customHeight="1" x14ac:dyDescent="0.3">
      <c r="A146" s="509">
        <v>23</v>
      </c>
      <c r="B146" s="510">
        <v>43244</v>
      </c>
      <c r="C146" s="511">
        <v>2</v>
      </c>
      <c r="D146" s="512" t="s">
        <v>58</v>
      </c>
      <c r="E146" s="513" t="s">
        <v>34</v>
      </c>
      <c r="F146" s="514">
        <v>2.5299999999999998</v>
      </c>
      <c r="G146" s="515">
        <v>39.5</v>
      </c>
      <c r="H146" s="515">
        <v>100</v>
      </c>
      <c r="I146" s="516" t="s">
        <v>8</v>
      </c>
    </row>
    <row r="147" spans="1:14" ht="40.200000000000003" hidden="1" customHeight="1" x14ac:dyDescent="0.3">
      <c r="A147" s="501">
        <v>24</v>
      </c>
      <c r="B147" s="502">
        <v>43244</v>
      </c>
      <c r="C147" s="503">
        <v>2</v>
      </c>
      <c r="D147" s="504" t="s">
        <v>58</v>
      </c>
      <c r="E147" s="505" t="s">
        <v>34</v>
      </c>
      <c r="F147" s="506">
        <v>3.75</v>
      </c>
      <c r="G147" s="507">
        <v>39.5</v>
      </c>
      <c r="H147" s="507">
        <v>148</v>
      </c>
      <c r="I147" s="508" t="s">
        <v>4</v>
      </c>
    </row>
    <row r="148" spans="1:14" ht="40.200000000000003" hidden="1" customHeight="1" x14ac:dyDescent="0.3">
      <c r="A148" s="517">
        <v>25</v>
      </c>
      <c r="B148" s="518">
        <v>43244</v>
      </c>
      <c r="C148" s="519">
        <v>2</v>
      </c>
      <c r="D148" s="520" t="s">
        <v>58</v>
      </c>
      <c r="E148" s="521" t="s">
        <v>34</v>
      </c>
      <c r="F148" s="522">
        <v>1.27</v>
      </c>
      <c r="G148" s="523">
        <v>39.5</v>
      </c>
      <c r="H148" s="523">
        <v>49.97</v>
      </c>
      <c r="I148" s="524" t="s">
        <v>12</v>
      </c>
    </row>
    <row r="149" spans="1:14" ht="40.200000000000003" hidden="1" customHeight="1" x14ac:dyDescent="0.3">
      <c r="A149" s="517">
        <v>26</v>
      </c>
      <c r="B149" s="518">
        <v>43244</v>
      </c>
      <c r="C149" s="519">
        <v>5</v>
      </c>
      <c r="D149" s="520" t="s">
        <v>61</v>
      </c>
      <c r="E149" s="521" t="s">
        <v>34</v>
      </c>
      <c r="F149" s="522">
        <v>25.21</v>
      </c>
      <c r="G149" s="523">
        <v>27</v>
      </c>
      <c r="H149" s="523">
        <v>680.65</v>
      </c>
      <c r="I149" s="524" t="s">
        <v>12</v>
      </c>
    </row>
    <row r="150" spans="1:14" ht="40.200000000000003" hidden="1" customHeight="1" x14ac:dyDescent="0.3">
      <c r="A150" s="509">
        <v>27</v>
      </c>
      <c r="B150" s="510">
        <v>43244</v>
      </c>
      <c r="C150" s="511">
        <v>32</v>
      </c>
      <c r="D150" s="512" t="s">
        <v>88</v>
      </c>
      <c r="E150" s="513" t="s">
        <v>34</v>
      </c>
      <c r="F150" s="514">
        <v>2.02</v>
      </c>
      <c r="G150" s="515">
        <v>48</v>
      </c>
      <c r="H150" s="515">
        <v>96.72</v>
      </c>
      <c r="I150" s="516" t="s">
        <v>8</v>
      </c>
    </row>
    <row r="151" spans="1:14" ht="40.200000000000003" hidden="1" customHeight="1" x14ac:dyDescent="0.3">
      <c r="A151" s="501">
        <v>28</v>
      </c>
      <c r="B151" s="502">
        <v>43244</v>
      </c>
      <c r="C151" s="503">
        <v>0</v>
      </c>
      <c r="D151" s="504" t="s">
        <v>56</v>
      </c>
      <c r="E151" s="505" t="s">
        <v>38</v>
      </c>
      <c r="F151" s="506" t="e">
        <v>#DIV/0!</v>
      </c>
      <c r="G151" s="505" t="s">
        <v>388</v>
      </c>
      <c r="H151" s="507">
        <v>10.5</v>
      </c>
      <c r="I151" s="508" t="s">
        <v>4</v>
      </c>
    </row>
    <row r="152" spans="1:14" ht="31.2" hidden="1" x14ac:dyDescent="0.3">
      <c r="A152" s="525">
        <v>29</v>
      </c>
      <c r="B152" s="526">
        <v>43244</v>
      </c>
      <c r="C152" s="527">
        <v>0</v>
      </c>
      <c r="D152" s="528" t="s">
        <v>389</v>
      </c>
      <c r="E152" s="529" t="s">
        <v>38</v>
      </c>
      <c r="F152" s="530" t="e">
        <v>#DIV/0!</v>
      </c>
      <c r="G152" s="529" t="s">
        <v>388</v>
      </c>
      <c r="H152" s="531">
        <v>61.2</v>
      </c>
      <c r="I152" s="532" t="s">
        <v>33</v>
      </c>
    </row>
    <row r="153" spans="1:14" ht="31.8" thickBot="1" x14ac:dyDescent="0.35">
      <c r="A153" s="44">
        <v>30</v>
      </c>
      <c r="B153" s="84">
        <f t="shared" si="12"/>
        <v>43244</v>
      </c>
      <c r="C153" s="40">
        <v>0</v>
      </c>
      <c r="D153" s="41" t="str">
        <f>INDEX('CADASTRO DE PRODUTO '!$B$13:$B$171,MATCH(C153,IND,0))</f>
        <v>AD</v>
      </c>
      <c r="E153" s="42" t="str">
        <f>INDEX('CADASTRO DE PRODUTO '!$C$13:$C$171,MATCH(C153,IND,0))</f>
        <v>-</v>
      </c>
      <c r="F153" s="477" t="e">
        <f t="shared" si="11"/>
        <v>#DIV/0!</v>
      </c>
      <c r="G153" s="43">
        <f>INDEX('CADASTRO DE PRODUTO '!$E$13:$E$171,MATCH(C153,IND,0))</f>
        <v>0</v>
      </c>
      <c r="H153" s="45">
        <v>0</v>
      </c>
      <c r="I153" s="35" t="s">
        <v>38</v>
      </c>
    </row>
    <row r="154" spans="1:14" ht="40.200000000000003" customHeight="1" thickBot="1" x14ac:dyDescent="0.35">
      <c r="A154" s="44">
        <v>1</v>
      </c>
      <c r="B154" s="84">
        <f>B153+1</f>
        <v>43245</v>
      </c>
      <c r="C154" s="40">
        <v>0</v>
      </c>
      <c r="D154" s="41" t="str">
        <f>INDEX('CADASTRO DE PRODUTO '!$B$13:$B$171,MATCH(C154,IND,0))</f>
        <v>AD</v>
      </c>
      <c r="E154" s="42" t="str">
        <f>INDEX('CADASTRO DE PRODUTO '!$C$13:$C$171,MATCH(C154,IND,0))</f>
        <v>-</v>
      </c>
      <c r="F154" s="477" t="e">
        <f t="shared" ref="F154:F172" si="13">H154/G154</f>
        <v>#DIV/0!</v>
      </c>
      <c r="G154" s="43">
        <f>INDEX('CADASTRO DE PRODUTO '!$E$13:$E$171,MATCH(C154,IND,0))</f>
        <v>0</v>
      </c>
      <c r="H154" s="45">
        <v>0</v>
      </c>
      <c r="I154" s="35" t="s">
        <v>38</v>
      </c>
      <c r="J154" s="254" t="s">
        <v>6</v>
      </c>
      <c r="K154" s="255" t="s">
        <v>35</v>
      </c>
      <c r="L154" s="256" t="s">
        <v>36</v>
      </c>
      <c r="M154" s="257" t="s">
        <v>19</v>
      </c>
      <c r="N154" s="258" t="s">
        <v>37</v>
      </c>
    </row>
    <row r="155" spans="1:14" ht="40.200000000000003" customHeight="1" thickBot="1" x14ac:dyDescent="0.55000000000000004">
      <c r="A155" s="44">
        <v>2</v>
      </c>
      <c r="B155" s="84">
        <f>B154</f>
        <v>43245</v>
      </c>
      <c r="C155" s="40">
        <v>0</v>
      </c>
      <c r="D155" s="41" t="str">
        <f>INDEX('CADASTRO DE PRODUTO '!$B$13:$B$171,MATCH(C155,IND,0))</f>
        <v>AD</v>
      </c>
      <c r="E155" s="42" t="str">
        <f>INDEX('CADASTRO DE PRODUTO '!$C$13:$C$171,MATCH(C155,IND,0))</f>
        <v>-</v>
      </c>
      <c r="F155" s="477" t="e">
        <f t="shared" si="13"/>
        <v>#DIV/0!</v>
      </c>
      <c r="G155" s="43">
        <f>INDEX('CADASTRO DE PRODUTO '!$E$13:$E$171,MATCH(C155,IND,0))</f>
        <v>0</v>
      </c>
      <c r="H155" s="45">
        <v>0</v>
      </c>
      <c r="I155" s="35" t="s">
        <v>38</v>
      </c>
      <c r="J155" s="498">
        <f>((SUMPRODUCT($H154:$H191*($I154:$I191=LISTA!$M$1))))</f>
        <v>0</v>
      </c>
      <c r="K155" s="251">
        <f>SUMPRODUCT($H154:$H191*($I154:$I191=LISTA!$M$2))</f>
        <v>0</v>
      </c>
      <c r="L155" s="251">
        <f>SUMPRODUCT($H154:$H191*($I154:$I191=LISTA!$M$3))</f>
        <v>0</v>
      </c>
      <c r="M155" s="252">
        <f>SUMPRODUCT($H154:$H191*($I154:$I191=LISTA!$M$5))</f>
        <v>0</v>
      </c>
      <c r="N155" s="253">
        <f>J155+K155+L155+K157-L157-N157+M157</f>
        <v>0</v>
      </c>
    </row>
    <row r="156" spans="1:14" ht="40.200000000000003" customHeight="1" thickBot="1" x14ac:dyDescent="0.35">
      <c r="A156" s="44">
        <v>3</v>
      </c>
      <c r="B156" s="84">
        <f>B155</f>
        <v>43245</v>
      </c>
      <c r="C156" s="40">
        <v>0</v>
      </c>
      <c r="D156" s="41" t="str">
        <f>INDEX('CADASTRO DE PRODUTO '!$B$13:$B$171,MATCH(C156,IND,0))</f>
        <v>AD</v>
      </c>
      <c r="E156" s="42" t="str">
        <f>INDEX('CADASTRO DE PRODUTO '!$C$13:$C$171,MATCH(C156,IND,0))</f>
        <v>-</v>
      </c>
      <c r="F156" s="477" t="e">
        <f t="shared" si="13"/>
        <v>#DIV/0!</v>
      </c>
      <c r="G156" s="43">
        <f>INDEX('CADASTRO DE PRODUTO '!$E$13:$E$171,MATCH(C156,IND,0))</f>
        <v>0</v>
      </c>
      <c r="H156" s="45">
        <v>0</v>
      </c>
      <c r="I156" s="35" t="s">
        <v>38</v>
      </c>
      <c r="J156" s="259" t="s">
        <v>40</v>
      </c>
      <c r="K156" s="260" t="s">
        <v>41</v>
      </c>
      <c r="L156" s="261" t="s">
        <v>22</v>
      </c>
      <c r="M156" s="262" t="s">
        <v>33</v>
      </c>
      <c r="N156" s="491" t="s">
        <v>385</v>
      </c>
    </row>
    <row r="157" spans="1:14" ht="40.200000000000003" customHeight="1" thickBot="1" x14ac:dyDescent="0.35">
      <c r="A157" s="44">
        <v>4</v>
      </c>
      <c r="B157" s="84">
        <f t="shared" ref="B157" si="14">B156</f>
        <v>43245</v>
      </c>
      <c r="C157" s="40">
        <v>0</v>
      </c>
      <c r="D157" s="41" t="str">
        <f>INDEX('CADASTRO DE PRODUTO '!$B$13:$B$171,MATCH(C157,IND,0))</f>
        <v>AD</v>
      </c>
      <c r="E157" s="42" t="str">
        <f>INDEX('CADASTRO DE PRODUTO '!$C$13:$C$171,MATCH(C157,IND,0))</f>
        <v>-</v>
      </c>
      <c r="F157" s="477" t="e">
        <f t="shared" si="13"/>
        <v>#DIV/0!</v>
      </c>
      <c r="G157" s="43">
        <f>INDEX('CADASTRO DE PRODUTO '!$E$13:$E$171,MATCH(C157,IND,0))</f>
        <v>0</v>
      </c>
      <c r="H157" s="45">
        <v>0</v>
      </c>
      <c r="I157" s="35" t="s">
        <v>38</v>
      </c>
      <c r="J157" s="251">
        <f>IF(J155&gt;=$AI$5,J155-$AJ$5,IF(J155&gt;=$AI$4,J155-$AJ$4,IF(J155&gt;=$AI$3,J155-$AJ$3,J155)))</f>
        <v>0</v>
      </c>
      <c r="K157" s="251">
        <f>SUMPRODUCT($H156:$H191*($I156:$I191=LISTA!$M$4))</f>
        <v>0</v>
      </c>
      <c r="L157" s="251">
        <f>SUMPRODUCT($H154:$H191*($I154:$I191=LISTA!$M$6))</f>
        <v>0</v>
      </c>
      <c r="M157" s="252">
        <f>SUMPRODUCT($H158:$H193*($I158:$I193=LISTA!$M$7))</f>
        <v>0</v>
      </c>
      <c r="N157" s="251">
        <f>SUMPRODUCT($H154:$H191*($I154:$I191=LISTA!$M$8))</f>
        <v>0</v>
      </c>
    </row>
    <row r="158" spans="1:14" ht="40.200000000000003" customHeight="1" x14ac:dyDescent="0.3">
      <c r="A158" s="44">
        <v>5</v>
      </c>
      <c r="B158" s="84">
        <f t="shared" ref="B158" si="15">B157</f>
        <v>43245</v>
      </c>
      <c r="C158" s="40">
        <v>0</v>
      </c>
      <c r="D158" s="41" t="str">
        <f>INDEX('CADASTRO DE PRODUTO '!$B$13:$B$171,MATCH(C158,IND,0))</f>
        <v>AD</v>
      </c>
      <c r="E158" s="42" t="str">
        <f>INDEX('CADASTRO DE PRODUTO '!$C$13:$C$171,MATCH(C158,IND,0))</f>
        <v>-</v>
      </c>
      <c r="F158" s="477" t="e">
        <f t="shared" si="13"/>
        <v>#DIV/0!</v>
      </c>
      <c r="G158" s="43">
        <f>INDEX('CADASTRO DE PRODUTO '!$E$13:$E$171,MATCH(C158,IND,0))</f>
        <v>0</v>
      </c>
      <c r="H158" s="45">
        <v>0</v>
      </c>
      <c r="I158" s="35" t="s">
        <v>38</v>
      </c>
    </row>
    <row r="159" spans="1:14" ht="40.200000000000003" customHeight="1" x14ac:dyDescent="0.3">
      <c r="A159" s="44">
        <v>6</v>
      </c>
      <c r="B159" s="84">
        <f t="shared" ref="B159" si="16">B158</f>
        <v>43245</v>
      </c>
      <c r="C159" s="40">
        <v>0</v>
      </c>
      <c r="D159" s="41" t="str">
        <f>INDEX('CADASTRO DE PRODUTO '!$B$13:$B$171,MATCH(C159,IND,0))</f>
        <v>AD</v>
      </c>
      <c r="E159" s="42" t="str">
        <f>INDEX('CADASTRO DE PRODUTO '!$C$13:$C$171,MATCH(C159,IND,0))</f>
        <v>-</v>
      </c>
      <c r="F159" s="477" t="e">
        <f t="shared" si="13"/>
        <v>#DIV/0!</v>
      </c>
      <c r="G159" s="43">
        <f>INDEX('CADASTRO DE PRODUTO '!$E$13:$E$171,MATCH(C159,IND,0))</f>
        <v>0</v>
      </c>
      <c r="H159" s="45">
        <v>0</v>
      </c>
      <c r="I159" s="35" t="s">
        <v>38</v>
      </c>
    </row>
    <row r="160" spans="1:14" ht="40.200000000000003" customHeight="1" x14ac:dyDescent="0.3">
      <c r="A160" s="44">
        <v>7</v>
      </c>
      <c r="B160" s="84">
        <f t="shared" ref="B160" si="17">B159</f>
        <v>43245</v>
      </c>
      <c r="C160" s="40">
        <v>0</v>
      </c>
      <c r="D160" s="41" t="str">
        <f>INDEX('CADASTRO DE PRODUTO '!$B$13:$B$171,MATCH(C160,IND,0))</f>
        <v>AD</v>
      </c>
      <c r="E160" s="42" t="str">
        <f>INDEX('CADASTRO DE PRODUTO '!$C$13:$C$171,MATCH(C160,IND,0))</f>
        <v>-</v>
      </c>
      <c r="F160" s="477" t="e">
        <f t="shared" si="13"/>
        <v>#DIV/0!</v>
      </c>
      <c r="G160" s="43">
        <f>INDEX('CADASTRO DE PRODUTO '!$E$13:$E$171,MATCH(C160,IND,0))</f>
        <v>0</v>
      </c>
      <c r="H160" s="45">
        <v>0</v>
      </c>
      <c r="I160" s="35" t="s">
        <v>38</v>
      </c>
    </row>
    <row r="161" spans="1:9" ht="40.200000000000003" customHeight="1" x14ac:dyDescent="0.3">
      <c r="A161" s="44">
        <v>8</v>
      </c>
      <c r="B161" s="84">
        <f t="shared" ref="B161" si="18">B160</f>
        <v>43245</v>
      </c>
      <c r="C161" s="40">
        <v>0</v>
      </c>
      <c r="D161" s="41" t="str">
        <f>INDEX('CADASTRO DE PRODUTO '!$B$13:$B$171,MATCH(C161,IND,0))</f>
        <v>AD</v>
      </c>
      <c r="E161" s="42" t="str">
        <f>INDEX('CADASTRO DE PRODUTO '!$C$13:$C$171,MATCH(C161,IND,0))</f>
        <v>-</v>
      </c>
      <c r="F161" s="477" t="e">
        <f t="shared" si="13"/>
        <v>#DIV/0!</v>
      </c>
      <c r="G161" s="43">
        <f>INDEX('CADASTRO DE PRODUTO '!$E$13:$E$171,MATCH(C161,IND,0))</f>
        <v>0</v>
      </c>
      <c r="H161" s="45">
        <v>0</v>
      </c>
      <c r="I161" s="35" t="s">
        <v>38</v>
      </c>
    </row>
    <row r="162" spans="1:9" ht="40.200000000000003" customHeight="1" x14ac:dyDescent="0.3">
      <c r="A162" s="44">
        <v>9</v>
      </c>
      <c r="B162" s="84">
        <f t="shared" ref="B162" si="19">B161</f>
        <v>43245</v>
      </c>
      <c r="C162" s="40">
        <v>0</v>
      </c>
      <c r="D162" s="41" t="str">
        <f>INDEX('CADASTRO DE PRODUTO '!$B$13:$B$171,MATCH(C162,IND,0))</f>
        <v>AD</v>
      </c>
      <c r="E162" s="42" t="str">
        <f>INDEX('CADASTRO DE PRODUTO '!$C$13:$C$171,MATCH(C162,IND,0))</f>
        <v>-</v>
      </c>
      <c r="F162" s="477" t="e">
        <f t="shared" si="13"/>
        <v>#DIV/0!</v>
      </c>
      <c r="G162" s="43">
        <f>INDEX('CADASTRO DE PRODUTO '!$E$13:$E$171,MATCH(C162,IND,0))</f>
        <v>0</v>
      </c>
      <c r="H162" s="45">
        <v>0</v>
      </c>
      <c r="I162" s="35" t="s">
        <v>38</v>
      </c>
    </row>
    <row r="163" spans="1:9" ht="40.200000000000003" customHeight="1" x14ac:dyDescent="0.3">
      <c r="A163" s="44">
        <v>10</v>
      </c>
      <c r="B163" s="84">
        <f t="shared" ref="B163" si="20">B162</f>
        <v>43245</v>
      </c>
      <c r="C163" s="40">
        <v>0</v>
      </c>
      <c r="D163" s="41" t="str">
        <f>INDEX('CADASTRO DE PRODUTO '!$B$13:$B$171,MATCH(C163,IND,0))</f>
        <v>AD</v>
      </c>
      <c r="E163" s="42" t="str">
        <f>INDEX('CADASTRO DE PRODUTO '!$C$13:$C$171,MATCH(C163,IND,0))</f>
        <v>-</v>
      </c>
      <c r="F163" s="477" t="e">
        <f t="shared" si="13"/>
        <v>#DIV/0!</v>
      </c>
      <c r="G163" s="43">
        <f>INDEX('CADASTRO DE PRODUTO '!$E$13:$E$171,MATCH(C163,IND,0))</f>
        <v>0</v>
      </c>
      <c r="H163" s="45">
        <v>0</v>
      </c>
      <c r="I163" s="35" t="s">
        <v>38</v>
      </c>
    </row>
    <row r="164" spans="1:9" ht="40.200000000000003" customHeight="1" x14ac:dyDescent="0.3">
      <c r="A164" s="44">
        <v>11</v>
      </c>
      <c r="B164" s="84">
        <f t="shared" ref="B164" si="21">B163</f>
        <v>43245</v>
      </c>
      <c r="C164" s="40">
        <v>0</v>
      </c>
      <c r="D164" s="41" t="str">
        <f>INDEX('CADASTRO DE PRODUTO '!$B$13:$B$171,MATCH(C164,IND,0))</f>
        <v>AD</v>
      </c>
      <c r="E164" s="42" t="str">
        <f>INDEX('CADASTRO DE PRODUTO '!$C$13:$C$171,MATCH(C164,IND,0))</f>
        <v>-</v>
      </c>
      <c r="F164" s="477" t="e">
        <f t="shared" si="13"/>
        <v>#DIV/0!</v>
      </c>
      <c r="G164" s="43">
        <f>INDEX('CADASTRO DE PRODUTO '!$E$13:$E$171,MATCH(C164,IND,0))</f>
        <v>0</v>
      </c>
      <c r="H164" s="45">
        <v>0</v>
      </c>
      <c r="I164" s="35" t="s">
        <v>38</v>
      </c>
    </row>
    <row r="165" spans="1:9" ht="40.200000000000003" customHeight="1" x14ac:dyDescent="0.3">
      <c r="A165" s="44">
        <v>12</v>
      </c>
      <c r="B165" s="84">
        <f t="shared" ref="B165" si="22">B164</f>
        <v>43245</v>
      </c>
      <c r="C165" s="40">
        <v>0</v>
      </c>
      <c r="D165" s="41" t="str">
        <f>INDEX('CADASTRO DE PRODUTO '!$B$13:$B$171,MATCH(C165,IND,0))</f>
        <v>AD</v>
      </c>
      <c r="E165" s="42" t="str">
        <f>INDEX('CADASTRO DE PRODUTO '!$C$13:$C$171,MATCH(C165,IND,0))</f>
        <v>-</v>
      </c>
      <c r="F165" s="477" t="e">
        <f t="shared" si="13"/>
        <v>#DIV/0!</v>
      </c>
      <c r="G165" s="43">
        <f>INDEX('CADASTRO DE PRODUTO '!$E$13:$E$171,MATCH(C165,IND,0))</f>
        <v>0</v>
      </c>
      <c r="H165" s="45">
        <v>0</v>
      </c>
      <c r="I165" s="35" t="s">
        <v>38</v>
      </c>
    </row>
    <row r="166" spans="1:9" ht="40.200000000000003" customHeight="1" x14ac:dyDescent="0.3">
      <c r="A166" s="44">
        <v>13</v>
      </c>
      <c r="B166" s="84">
        <f t="shared" ref="B166" si="23">B165</f>
        <v>43245</v>
      </c>
      <c r="C166" s="40">
        <v>0</v>
      </c>
      <c r="D166" s="41" t="str">
        <f>INDEX('CADASTRO DE PRODUTO '!$B$13:$B$171,MATCH(C166,IND,0))</f>
        <v>AD</v>
      </c>
      <c r="E166" s="42" t="str">
        <f>INDEX('CADASTRO DE PRODUTO '!$C$13:$C$171,MATCH(C166,IND,0))</f>
        <v>-</v>
      </c>
      <c r="F166" s="477" t="e">
        <f t="shared" si="13"/>
        <v>#DIV/0!</v>
      </c>
      <c r="G166" s="43">
        <f>INDEX('CADASTRO DE PRODUTO '!$E$13:$E$171,MATCH(C166,IND,0))</f>
        <v>0</v>
      </c>
      <c r="H166" s="45">
        <v>0</v>
      </c>
      <c r="I166" s="35" t="s">
        <v>38</v>
      </c>
    </row>
    <row r="167" spans="1:9" ht="40.200000000000003" customHeight="1" x14ac:dyDescent="0.3">
      <c r="A167" s="44">
        <v>14</v>
      </c>
      <c r="B167" s="84">
        <f t="shared" ref="B167" si="24">B166</f>
        <v>43245</v>
      </c>
      <c r="C167" s="40">
        <v>0</v>
      </c>
      <c r="D167" s="41" t="str">
        <f>INDEX('CADASTRO DE PRODUTO '!$B$13:$B$171,MATCH(C167,IND,0))</f>
        <v>AD</v>
      </c>
      <c r="E167" s="42" t="str">
        <f>INDEX('CADASTRO DE PRODUTO '!$C$13:$C$171,MATCH(C167,IND,0))</f>
        <v>-</v>
      </c>
      <c r="F167" s="477" t="e">
        <f t="shared" si="13"/>
        <v>#DIV/0!</v>
      </c>
      <c r="G167" s="43">
        <f>INDEX('CADASTRO DE PRODUTO '!$E$13:$E$171,MATCH(C167,IND,0))</f>
        <v>0</v>
      </c>
      <c r="H167" s="45">
        <v>0</v>
      </c>
      <c r="I167" s="35" t="s">
        <v>38</v>
      </c>
    </row>
    <row r="168" spans="1:9" ht="40.200000000000003" customHeight="1" x14ac:dyDescent="0.3">
      <c r="A168" s="44">
        <v>15</v>
      </c>
      <c r="B168" s="84">
        <f t="shared" ref="B168" si="25">B167</f>
        <v>43245</v>
      </c>
      <c r="C168" s="40">
        <v>0</v>
      </c>
      <c r="D168" s="41" t="str">
        <f>INDEX('CADASTRO DE PRODUTO '!$B$13:$B$171,MATCH(C168,IND,0))</f>
        <v>AD</v>
      </c>
      <c r="E168" s="42" t="str">
        <f>INDEX('CADASTRO DE PRODUTO '!$C$13:$C$171,MATCH(C168,IND,0))</f>
        <v>-</v>
      </c>
      <c r="F168" s="477" t="e">
        <f t="shared" si="13"/>
        <v>#DIV/0!</v>
      </c>
      <c r="G168" s="43">
        <f>INDEX('CADASTRO DE PRODUTO '!$E$13:$E$171,MATCH(C168,IND,0))</f>
        <v>0</v>
      </c>
      <c r="H168" s="45">
        <v>0</v>
      </c>
      <c r="I168" s="35" t="s">
        <v>38</v>
      </c>
    </row>
    <row r="169" spans="1:9" ht="40.200000000000003" customHeight="1" x14ac:dyDescent="0.3">
      <c r="A169" s="44">
        <v>16</v>
      </c>
      <c r="B169" s="84">
        <f t="shared" ref="B169" si="26">B168</f>
        <v>43245</v>
      </c>
      <c r="C169" s="40">
        <v>0</v>
      </c>
      <c r="D169" s="41" t="s">
        <v>47</v>
      </c>
      <c r="E169" s="42" t="str">
        <f>INDEX('CADASTRO DE PRODUTO '!$C$13:$C$171,MATCH(C169,IND,0))</f>
        <v>-</v>
      </c>
      <c r="F169" s="477" t="e">
        <f t="shared" si="13"/>
        <v>#DIV/0!</v>
      </c>
      <c r="G169" s="43">
        <f>INDEX('CADASTRO DE PRODUTO '!$E$13:$E$171,MATCH(C169,IND,0))</f>
        <v>0</v>
      </c>
      <c r="H169" s="45">
        <v>0</v>
      </c>
      <c r="I169" s="35" t="s">
        <v>38</v>
      </c>
    </row>
    <row r="170" spans="1:9" ht="40.200000000000003" customHeight="1" x14ac:dyDescent="0.3">
      <c r="A170" s="44">
        <v>17</v>
      </c>
      <c r="B170" s="84">
        <f t="shared" ref="B170" si="27">B169</f>
        <v>43245</v>
      </c>
      <c r="C170" s="40">
        <v>0</v>
      </c>
      <c r="D170" s="41" t="s">
        <v>48</v>
      </c>
      <c r="E170" s="42" t="str">
        <f>INDEX('CADASTRO DE PRODUTO '!$C$13:$C$171,MATCH(C170,IND,0))</f>
        <v>-</v>
      </c>
      <c r="F170" s="477" t="e">
        <f t="shared" si="13"/>
        <v>#DIV/0!</v>
      </c>
      <c r="G170" s="43">
        <f>INDEX('CADASTRO DE PRODUTO '!$E$13:$E$171,MATCH(C170,IND,0))</f>
        <v>0</v>
      </c>
      <c r="H170" s="45">
        <v>0</v>
      </c>
      <c r="I170" s="35" t="s">
        <v>38</v>
      </c>
    </row>
    <row r="171" spans="1:9" ht="40.200000000000003" customHeight="1" x14ac:dyDescent="0.3">
      <c r="A171" s="44">
        <v>18</v>
      </c>
      <c r="B171" s="84">
        <f t="shared" ref="B171" si="28">B170</f>
        <v>43245</v>
      </c>
      <c r="C171" s="40">
        <v>0</v>
      </c>
      <c r="D171" s="41" t="str">
        <f>INDEX('CADASTRO DE PRODUTO '!$B$13:$B$171,MATCH(C171,IND,0))</f>
        <v>AD</v>
      </c>
      <c r="E171" s="42" t="str">
        <f>INDEX('CADASTRO DE PRODUTO '!$C$13:$C$171,MATCH(C171,IND,0))</f>
        <v>-</v>
      </c>
      <c r="F171" s="477" t="e">
        <f t="shared" si="13"/>
        <v>#DIV/0!</v>
      </c>
      <c r="G171" s="43">
        <f>INDEX('CADASTRO DE PRODUTO '!$E$13:$E$171,MATCH(C171,IND,0))</f>
        <v>0</v>
      </c>
      <c r="H171" s="45">
        <v>0</v>
      </c>
      <c r="I171" s="35" t="s">
        <v>38</v>
      </c>
    </row>
    <row r="172" spans="1:9" ht="40.200000000000003" customHeight="1" x14ac:dyDescent="0.3">
      <c r="A172" s="44">
        <v>19</v>
      </c>
      <c r="B172" s="84">
        <f t="shared" ref="B172" si="29">B171</f>
        <v>43245</v>
      </c>
      <c r="C172" s="40">
        <v>0</v>
      </c>
      <c r="D172" s="41" t="str">
        <f>INDEX('CADASTRO DE PRODUTO '!$B$13:$B$171,MATCH(C172,IND,0))</f>
        <v>AD</v>
      </c>
      <c r="E172" s="42" t="str">
        <f>INDEX('CADASTRO DE PRODUTO '!$C$13:$C$171,MATCH(C172,IND,0))</f>
        <v>-</v>
      </c>
      <c r="F172" s="477" t="e">
        <f t="shared" si="13"/>
        <v>#DIV/0!</v>
      </c>
      <c r="G172" s="43">
        <f>INDEX('CADASTRO DE PRODUTO '!$E$13:$E$171,MATCH(C172,IND,0))</f>
        <v>0</v>
      </c>
      <c r="H172" s="45">
        <v>0</v>
      </c>
      <c r="I172" s="35" t="s">
        <v>38</v>
      </c>
    </row>
  </sheetData>
  <autoFilter ref="A7:I7" xr:uid="{00000000-0001-0000-0000-000000000000}"/>
  <mergeCells count="8">
    <mergeCell ref="H1:I1"/>
    <mergeCell ref="F2:G2"/>
    <mergeCell ref="H2:I2"/>
    <mergeCell ref="A6:E6"/>
    <mergeCell ref="A3:C4"/>
    <mergeCell ref="A1:C2"/>
    <mergeCell ref="F1:G1"/>
    <mergeCell ref="D3:E4"/>
  </mergeCells>
  <conditionalFormatting sqref="A8:I53 A54:E94 F54:I110">
    <cfRule type="expression" dxfId="226" priority="22">
      <formula>$I8="ENTRADA TROCO"</formula>
    </cfRule>
    <cfRule type="expression" dxfId="225" priority="23">
      <formula>$I8="VALE"</formula>
    </cfRule>
    <cfRule type="expression" dxfId="224" priority="89">
      <formula>$I8="SAIDA"</formula>
    </cfRule>
    <cfRule type="expression" dxfId="223" priority="90">
      <formula>$I8="PIX"</formula>
    </cfRule>
    <cfRule type="expression" dxfId="222" priority="91">
      <formula>$I8="CRED"</formula>
    </cfRule>
    <cfRule type="expression" dxfId="221" priority="92">
      <formula>$I8="DEB"</formula>
    </cfRule>
    <cfRule type="expression" dxfId="220" priority="93">
      <formula>$I8="DIN"</formula>
    </cfRule>
  </conditionalFormatting>
  <conditionalFormatting sqref="A95:E110">
    <cfRule type="expression" dxfId="219" priority="15">
      <formula>$I95="ENTRADA TROCO"</formula>
    </cfRule>
    <cfRule type="expression" dxfId="218" priority="16">
      <formula>$I95="VALE"</formula>
    </cfRule>
    <cfRule type="expression" dxfId="217" priority="17">
      <formula>$I95="SAIDA"</formula>
    </cfRule>
    <cfRule type="expression" dxfId="216" priority="18">
      <formula>$I95="PIX"</formula>
    </cfRule>
    <cfRule type="expression" dxfId="215" priority="19">
      <formula>$I95="CRED"</formula>
    </cfRule>
    <cfRule type="expression" dxfId="214" priority="20">
      <formula>$I95="DEB"</formula>
    </cfRule>
    <cfRule type="expression" dxfId="213" priority="21">
      <formula>$I95="DIN"</formula>
    </cfRule>
  </conditionalFormatting>
  <conditionalFormatting sqref="A111:I142 A153:I153">
    <cfRule type="expression" dxfId="212" priority="8">
      <formula>$I111="ENTRADA TROCO"</formula>
    </cfRule>
    <cfRule type="expression" dxfId="211" priority="9">
      <formula>$I111="VALE"</formula>
    </cfRule>
    <cfRule type="expression" dxfId="210" priority="10">
      <formula>$I111="SAIDA"</formula>
    </cfRule>
    <cfRule type="expression" dxfId="209" priority="11">
      <formula>$I111="PIX"</formula>
    </cfRule>
    <cfRule type="expression" dxfId="208" priority="12">
      <formula>$I111="CRED"</formula>
    </cfRule>
    <cfRule type="expression" dxfId="207" priority="13">
      <formula>$I111="DEB"</formula>
    </cfRule>
    <cfRule type="expression" dxfId="206" priority="14">
      <formula>$I111="DIN"</formula>
    </cfRule>
  </conditionalFormatting>
  <conditionalFormatting sqref="A154:I172">
    <cfRule type="expression" dxfId="205" priority="1">
      <formula>$I154="ENTRADA TROCO"</formula>
    </cfRule>
    <cfRule type="expression" dxfId="204" priority="2">
      <formula>$I154="VALE"</formula>
    </cfRule>
    <cfRule type="expression" dxfId="203" priority="3">
      <formula>$I154="SAIDA"</formula>
    </cfRule>
    <cfRule type="expression" dxfId="202" priority="4">
      <formula>$I154="PIX"</formula>
    </cfRule>
    <cfRule type="expression" dxfId="201" priority="5">
      <formula>$I154="CRED"</formula>
    </cfRule>
    <cfRule type="expression" dxfId="200" priority="6">
      <formula>$I154="DEB"</formula>
    </cfRule>
    <cfRule type="expression" dxfId="199" priority="7">
      <formula>$I154="DIN"</formula>
    </cfRule>
  </conditionalFormatting>
  <dataValidations count="3">
    <dataValidation type="list" allowBlank="1" showInputMessage="1" showErrorMessage="1" sqref="AM2:AM12 AF1:AF10" xr:uid="{00000000-0002-0000-0000-000000000000}">
      <formula1>$AM$2:$AM$12</formula1>
    </dataValidation>
    <dataValidation type="list" allowBlank="1" showInputMessage="1" showErrorMessage="1" sqref="C8:C142 C153:C172" xr:uid="{00000000-0002-0000-0000-000001000000}">
      <formula1>IND</formula1>
    </dataValidation>
    <dataValidation type="list" allowBlank="1" showInputMessage="1" showErrorMessage="1" sqref="I8:I142 I153:I172" xr:uid="{836D19B4-8AE6-48FD-9158-03B65DDA1B47}">
      <formula1>$AE$1:$AE$8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O130"/>
  <sheetViews>
    <sheetView workbookViewId="0"/>
  </sheetViews>
  <sheetFormatPr defaultRowHeight="14.4" x14ac:dyDescent="0.3"/>
  <cols>
    <col min="1" max="1" width="31.33203125" bestFit="1" customWidth="1"/>
    <col min="2" max="2" width="12.6640625" bestFit="1" customWidth="1"/>
    <col min="3" max="3" width="13.6640625" bestFit="1" customWidth="1"/>
    <col min="4" max="4" width="31.109375" bestFit="1" customWidth="1"/>
    <col min="5" max="5" width="15.44140625" bestFit="1" customWidth="1"/>
    <col min="6" max="6" width="20.5546875" bestFit="1" customWidth="1"/>
    <col min="7" max="8" width="21.6640625" bestFit="1" customWidth="1"/>
    <col min="9" max="9" width="24.6640625" bestFit="1" customWidth="1"/>
    <col min="10" max="10" width="24.88671875" bestFit="1" customWidth="1"/>
    <col min="11" max="11" width="16.6640625" bestFit="1" customWidth="1"/>
    <col min="12" max="12" width="9.5546875" hidden="1" customWidth="1"/>
    <col min="13" max="14" width="34.6640625" bestFit="1" customWidth="1"/>
    <col min="15" max="15" width="13.5546875" bestFit="1" customWidth="1"/>
    <col min="16" max="16" width="35.6640625" bestFit="1" customWidth="1"/>
    <col min="17" max="17" width="18.44140625" bestFit="1" customWidth="1"/>
  </cols>
  <sheetData>
    <row r="1" spans="1:15" ht="21.6" thickBot="1" x14ac:dyDescent="0.45">
      <c r="A1" s="74" t="s">
        <v>290</v>
      </c>
      <c r="B1" s="75"/>
      <c r="C1" s="75"/>
      <c r="D1" s="75"/>
      <c r="E1" s="75"/>
      <c r="F1" s="75"/>
      <c r="G1" s="75"/>
      <c r="H1" s="75"/>
      <c r="I1" s="131" t="s">
        <v>292</v>
      </c>
      <c r="J1" s="131" t="s">
        <v>292</v>
      </c>
      <c r="K1" s="131" t="s">
        <v>293</v>
      </c>
      <c r="L1" s="131" t="s">
        <v>292</v>
      </c>
      <c r="M1" s="131" t="s">
        <v>294</v>
      </c>
      <c r="N1" s="131" t="s">
        <v>295</v>
      </c>
    </row>
    <row r="2" spans="1:15" ht="21.6" thickBot="1" x14ac:dyDescent="0.35">
      <c r="A2" s="650" t="s">
        <v>261</v>
      </c>
      <c r="B2" s="652" t="s">
        <v>296</v>
      </c>
      <c r="C2" s="650" t="s">
        <v>297</v>
      </c>
      <c r="D2" s="657"/>
      <c r="E2" s="654" t="s">
        <v>298</v>
      </c>
      <c r="F2" s="655"/>
      <c r="G2" s="655"/>
      <c r="H2" s="656"/>
      <c r="I2" s="188">
        <v>0.39583333333333331</v>
      </c>
      <c r="J2" s="189">
        <v>0.22916666666666666</v>
      </c>
      <c r="K2" s="267">
        <f>'FUNCIONARIOS MENSAI'!L8</f>
        <v>6.3636363636363633</v>
      </c>
      <c r="L2" s="132">
        <f>J2</f>
        <v>0.22916666666666666</v>
      </c>
      <c r="M2" s="156">
        <f>K2*1.6</f>
        <v>10.181818181818182</v>
      </c>
      <c r="N2" s="156">
        <f>K2*2</f>
        <v>12.727272727272727</v>
      </c>
    </row>
    <row r="3" spans="1:15" ht="16.2" thickBot="1" x14ac:dyDescent="0.35">
      <c r="A3" s="651"/>
      <c r="B3" s="653"/>
      <c r="C3" s="658"/>
      <c r="D3" s="659"/>
      <c r="E3" s="270" t="s">
        <v>299</v>
      </c>
      <c r="F3" s="271" t="s">
        <v>300</v>
      </c>
      <c r="G3" s="271" t="s">
        <v>301</v>
      </c>
      <c r="H3" s="272" t="s">
        <v>301</v>
      </c>
      <c r="I3" s="268" t="s">
        <v>302</v>
      </c>
      <c r="J3" s="130" t="s">
        <v>303</v>
      </c>
      <c r="K3" s="124" t="s">
        <v>304</v>
      </c>
      <c r="L3" s="124"/>
      <c r="M3" s="185" t="s">
        <v>305</v>
      </c>
      <c r="N3" s="186" t="s">
        <v>305</v>
      </c>
      <c r="O3" s="304"/>
    </row>
    <row r="4" spans="1:15" ht="16.2" thickBot="1" x14ac:dyDescent="0.35">
      <c r="A4" s="69" t="str">
        <f>'FUNCIONARIOS MENSAI'!B3</f>
        <v xml:space="preserve">GLAUDIELI MARTINENEZ DE REZENDE </v>
      </c>
      <c r="B4" s="135" t="str">
        <f>'FUNCIONARIOS MENSAI'!C3</f>
        <v>59715851-77</v>
      </c>
      <c r="C4" s="273">
        <f>WEEKDAY(D4,2)</f>
        <v>5</v>
      </c>
      <c r="D4" s="249">
        <v>43190</v>
      </c>
      <c r="E4" s="137">
        <v>0.29166666666666669</v>
      </c>
      <c r="F4" s="269">
        <v>0.45833333333333331</v>
      </c>
      <c r="G4" s="269">
        <v>0.54166666666666663</v>
      </c>
      <c r="H4" s="269">
        <v>0.77083333333333337</v>
      </c>
      <c r="I4" s="138"/>
      <c r="J4" s="168">
        <f t="shared" ref="J4:J38" si="0">(H4-G4+(H4&lt;G4))+F4-E4</f>
        <v>0.39583333333333331</v>
      </c>
      <c r="K4" s="169">
        <f t="shared" ref="K4:K35" si="1">IF($C$4:$C$130=7,J4,IF($C$4:$C$130=6,J4-$J$2,IF($C$4:$C$130=5,J4-$I$2,IF($C$4:$C$130=4,J4-$I$2,IF($C$4:$C$130=3,J4-$I$2,IF($C$4:$C$130=2,J4-$I$2,IF($C$4:$C$130=1,J4-$I$2,J4)))))))</f>
        <v>0</v>
      </c>
      <c r="L4" s="138">
        <f>SUM(K4:K5)</f>
        <v>0.16666666666666666</v>
      </c>
      <c r="M4" s="274">
        <f>SUMPRODUCT(($C$4:$C$33&lt;7)*($L$4:$L$33))*O3</f>
        <v>0</v>
      </c>
      <c r="N4" s="274">
        <f>SUMPRODUCT(($C$4:$C$33=7)*($L$4:$L$33))*O4</f>
        <v>0</v>
      </c>
      <c r="O4" s="305"/>
    </row>
    <row r="5" spans="1:15" ht="16.2" thickBot="1" x14ac:dyDescent="0.35">
      <c r="A5" s="69" t="str">
        <f>A4</f>
        <v xml:space="preserve">GLAUDIELI MARTINENEZ DE REZENDE </v>
      </c>
      <c r="B5" s="135" t="str">
        <f>B4</f>
        <v>59715851-77</v>
      </c>
      <c r="C5" s="273">
        <f t="shared" ref="C5:C68" si="2">WEEKDAY(D5,2)</f>
        <v>6</v>
      </c>
      <c r="D5" s="249">
        <v>43191</v>
      </c>
      <c r="E5" s="137">
        <v>0.29166666666666669</v>
      </c>
      <c r="F5" s="137">
        <v>0.45833333333333331</v>
      </c>
      <c r="G5" s="138">
        <v>0.54166666666666663</v>
      </c>
      <c r="H5" s="138">
        <v>0.77083333333333337</v>
      </c>
      <c r="I5" s="138"/>
      <c r="J5" s="168">
        <f>(H5-G5+(H5&lt;G5))+F5-E5</f>
        <v>0.39583333333333331</v>
      </c>
      <c r="K5" s="169">
        <f t="shared" si="1"/>
        <v>0.16666666666666666</v>
      </c>
      <c r="L5" s="138"/>
      <c r="M5" s="183" t="s">
        <v>306</v>
      </c>
      <c r="N5" s="184" t="s">
        <v>307</v>
      </c>
      <c r="O5" s="187" t="s">
        <v>308</v>
      </c>
    </row>
    <row r="6" spans="1:15" ht="16.2" thickBot="1" x14ac:dyDescent="0.35">
      <c r="A6" s="69" t="str">
        <f t="shared" ref="A6:A38" si="3">A5</f>
        <v xml:space="preserve">GLAUDIELI MARTINENEZ DE REZENDE </v>
      </c>
      <c r="B6" s="135" t="str">
        <f t="shared" ref="B6:B69" si="4">B5</f>
        <v>59715851-77</v>
      </c>
      <c r="C6" s="273">
        <f t="shared" si="2"/>
        <v>7</v>
      </c>
      <c r="D6" s="249">
        <v>43192</v>
      </c>
      <c r="E6" s="137">
        <v>0.29166666666666702</v>
      </c>
      <c r="F6" s="137">
        <v>0.45833333333333298</v>
      </c>
      <c r="G6" s="138">
        <v>0</v>
      </c>
      <c r="H6" s="138">
        <v>0</v>
      </c>
      <c r="I6" s="138"/>
      <c r="J6" s="168">
        <f t="shared" si="0"/>
        <v>0.16666666666666596</v>
      </c>
      <c r="K6" s="169">
        <f t="shared" si="1"/>
        <v>0.16666666666666596</v>
      </c>
      <c r="L6" s="138">
        <f>K6</f>
        <v>0.16666666666666596</v>
      </c>
      <c r="M6" s="181">
        <f>M2*M4*24</f>
        <v>0</v>
      </c>
      <c r="N6" s="179">
        <f>N4*N2*24</f>
        <v>0</v>
      </c>
      <c r="O6" s="275">
        <f>M6+N6</f>
        <v>0</v>
      </c>
    </row>
    <row r="7" spans="1:15" ht="15.6" x14ac:dyDescent="0.3">
      <c r="A7" s="69" t="str">
        <f t="shared" si="3"/>
        <v xml:space="preserve">GLAUDIELI MARTINENEZ DE REZENDE </v>
      </c>
      <c r="B7" s="135" t="str">
        <f t="shared" si="4"/>
        <v>59715851-77</v>
      </c>
      <c r="C7" s="273">
        <f t="shared" si="2"/>
        <v>1</v>
      </c>
      <c r="D7" s="249">
        <v>43193</v>
      </c>
      <c r="E7" s="137">
        <v>0.29166666666666702</v>
      </c>
      <c r="F7" s="137">
        <v>0.45833333333333298</v>
      </c>
      <c r="G7" s="138">
        <v>0.54166666666666696</v>
      </c>
      <c r="H7" s="138">
        <v>0.77083333333333337</v>
      </c>
      <c r="I7" s="138"/>
      <c r="J7" s="168">
        <f t="shared" si="0"/>
        <v>0.39583333333333232</v>
      </c>
      <c r="K7" s="169">
        <f t="shared" si="1"/>
        <v>-9.9920072216264089E-16</v>
      </c>
      <c r="L7" s="138">
        <f>SUM(K7:K12)</f>
        <v>0.16666666666666066</v>
      </c>
    </row>
    <row r="8" spans="1:15" ht="16.2" thickBot="1" x14ac:dyDescent="0.35">
      <c r="A8" s="69" t="str">
        <f t="shared" si="3"/>
        <v xml:space="preserve">GLAUDIELI MARTINENEZ DE REZENDE </v>
      </c>
      <c r="B8" s="135" t="str">
        <f t="shared" si="4"/>
        <v>59715851-77</v>
      </c>
      <c r="C8" s="273">
        <f t="shared" si="2"/>
        <v>2</v>
      </c>
      <c r="D8" s="249">
        <v>43194</v>
      </c>
      <c r="E8" s="137">
        <v>0.29166666666666702</v>
      </c>
      <c r="F8" s="138">
        <v>0.45833333333333298</v>
      </c>
      <c r="G8" s="138">
        <v>0.54166666666666696</v>
      </c>
      <c r="H8" s="138">
        <v>0.77083333333333337</v>
      </c>
      <c r="I8" s="138"/>
      <c r="J8" s="168">
        <f>(H8-G8+(H8&lt;G8))+F8-E8</f>
        <v>0.39583333333333232</v>
      </c>
      <c r="K8" s="169">
        <f t="shared" si="1"/>
        <v>-9.9920072216264089E-16</v>
      </c>
      <c r="L8" s="138"/>
    </row>
    <row r="9" spans="1:15" ht="18" x14ac:dyDescent="0.35">
      <c r="A9" s="69" t="str">
        <f t="shared" si="3"/>
        <v xml:space="preserve">GLAUDIELI MARTINENEZ DE REZENDE </v>
      </c>
      <c r="B9" s="135" t="str">
        <f t="shared" si="4"/>
        <v>59715851-77</v>
      </c>
      <c r="C9" s="273">
        <f t="shared" si="2"/>
        <v>3</v>
      </c>
      <c r="D9" s="249">
        <v>43195</v>
      </c>
      <c r="E9" s="137">
        <v>0.29166666666666702</v>
      </c>
      <c r="F9" s="137">
        <v>0.45833333333333298</v>
      </c>
      <c r="G9" s="138">
        <v>0.54166666666666696</v>
      </c>
      <c r="H9" s="138">
        <v>0.77083333333333337</v>
      </c>
      <c r="I9" s="138"/>
      <c r="J9" s="168">
        <f t="shared" si="0"/>
        <v>0.39583333333333232</v>
      </c>
      <c r="K9" s="169">
        <f t="shared" si="1"/>
        <v>-9.9920072216264089E-16</v>
      </c>
      <c r="L9" s="138"/>
      <c r="M9" s="282"/>
      <c r="N9" s="284"/>
    </row>
    <row r="10" spans="1:15" ht="16.2" thickBot="1" x14ac:dyDescent="0.35">
      <c r="A10" s="69" t="str">
        <f t="shared" si="3"/>
        <v xml:space="preserve">GLAUDIELI MARTINENEZ DE REZENDE </v>
      </c>
      <c r="B10" s="135" t="str">
        <f t="shared" si="4"/>
        <v>59715851-77</v>
      </c>
      <c r="C10" s="273">
        <f t="shared" si="2"/>
        <v>4</v>
      </c>
      <c r="D10" s="249">
        <v>43196</v>
      </c>
      <c r="E10" s="137">
        <v>0.29166666666666702</v>
      </c>
      <c r="F10" s="137">
        <v>0.45833333333333298</v>
      </c>
      <c r="G10" s="138">
        <v>0.54166666666666696</v>
      </c>
      <c r="H10" s="138">
        <v>0.77083333333333337</v>
      </c>
      <c r="I10" s="138"/>
      <c r="J10" s="168">
        <f t="shared" si="0"/>
        <v>0.39583333333333232</v>
      </c>
      <c r="K10" s="169">
        <f t="shared" si="1"/>
        <v>-9.9920072216264089E-16</v>
      </c>
      <c r="L10" s="138"/>
      <c r="M10" s="296"/>
      <c r="N10" s="209"/>
    </row>
    <row r="11" spans="1:15" ht="15.6" x14ac:dyDescent="0.3">
      <c r="A11" s="69" t="str">
        <f t="shared" si="3"/>
        <v xml:space="preserve">GLAUDIELI MARTINENEZ DE REZENDE </v>
      </c>
      <c r="B11" s="135" t="str">
        <f t="shared" si="4"/>
        <v>59715851-77</v>
      </c>
      <c r="C11" s="273">
        <f t="shared" si="2"/>
        <v>5</v>
      </c>
      <c r="D11" s="249">
        <v>43197</v>
      </c>
      <c r="E11" s="137">
        <v>0.29166666666666702</v>
      </c>
      <c r="F11" s="137">
        <v>0.45833333333333298</v>
      </c>
      <c r="G11" s="138">
        <v>0.54166666666666696</v>
      </c>
      <c r="H11" s="138">
        <v>0.77083333333333337</v>
      </c>
      <c r="I11" s="138"/>
      <c r="J11" s="168">
        <f t="shared" si="0"/>
        <v>0.39583333333333232</v>
      </c>
      <c r="K11" s="169">
        <f t="shared" si="1"/>
        <v>-9.9920072216264089E-16</v>
      </c>
      <c r="L11" s="138"/>
    </row>
    <row r="12" spans="1:15" ht="15.6" x14ac:dyDescent="0.3">
      <c r="A12" s="69" t="str">
        <f t="shared" si="3"/>
        <v xml:space="preserve">GLAUDIELI MARTINENEZ DE REZENDE </v>
      </c>
      <c r="B12" s="135" t="str">
        <f t="shared" si="4"/>
        <v>59715851-77</v>
      </c>
      <c r="C12" s="273">
        <f t="shared" si="2"/>
        <v>6</v>
      </c>
      <c r="D12" s="249">
        <v>43198</v>
      </c>
      <c r="E12" s="137">
        <v>0.29166666666666702</v>
      </c>
      <c r="F12" s="137">
        <v>0.45833333333333298</v>
      </c>
      <c r="G12" s="138">
        <v>0.54166666666666696</v>
      </c>
      <c r="H12" s="138">
        <v>0.77083333333333337</v>
      </c>
      <c r="I12" s="138"/>
      <c r="J12" s="168">
        <f t="shared" si="0"/>
        <v>0.39583333333333232</v>
      </c>
      <c r="K12" s="169">
        <f t="shared" si="1"/>
        <v>0.16666666666666566</v>
      </c>
      <c r="L12" s="138"/>
    </row>
    <row r="13" spans="1:15" ht="15.6" x14ac:dyDescent="0.3">
      <c r="A13" s="69" t="str">
        <f t="shared" si="3"/>
        <v xml:space="preserve">GLAUDIELI MARTINENEZ DE REZENDE </v>
      </c>
      <c r="B13" s="135" t="str">
        <f t="shared" si="4"/>
        <v>59715851-77</v>
      </c>
      <c r="C13" s="273">
        <f t="shared" si="2"/>
        <v>7</v>
      </c>
      <c r="D13" s="249">
        <v>43199</v>
      </c>
      <c r="E13" s="137">
        <v>0.29166666666666702</v>
      </c>
      <c r="F13" s="137">
        <v>0.45833333333333298</v>
      </c>
      <c r="G13" s="138">
        <v>0</v>
      </c>
      <c r="H13" s="138">
        <v>0</v>
      </c>
      <c r="I13" s="138"/>
      <c r="J13" s="168">
        <f t="shared" si="0"/>
        <v>0.16666666666666596</v>
      </c>
      <c r="K13" s="169">
        <f t="shared" si="1"/>
        <v>0.16666666666666596</v>
      </c>
      <c r="L13" s="138">
        <f>K13</f>
        <v>0.16666666666666596</v>
      </c>
    </row>
    <row r="14" spans="1:15" ht="15.6" x14ac:dyDescent="0.3">
      <c r="A14" s="69" t="str">
        <f t="shared" si="3"/>
        <v xml:space="preserve">GLAUDIELI MARTINENEZ DE REZENDE </v>
      </c>
      <c r="B14" s="135" t="str">
        <f t="shared" si="4"/>
        <v>59715851-77</v>
      </c>
      <c r="C14" s="273">
        <f t="shared" si="2"/>
        <v>1</v>
      </c>
      <c r="D14" s="249">
        <v>43200</v>
      </c>
      <c r="E14" s="137">
        <v>0.29166666666666702</v>
      </c>
      <c r="F14" s="138">
        <v>0.45833333333333298</v>
      </c>
      <c r="G14" s="138">
        <v>0.54166666666666696</v>
      </c>
      <c r="H14" s="138">
        <v>0.77083333333333337</v>
      </c>
      <c r="I14" s="138"/>
      <c r="J14" s="168">
        <f t="shared" si="0"/>
        <v>0.39583333333333232</v>
      </c>
      <c r="K14" s="169">
        <f t="shared" si="1"/>
        <v>-9.9920072216264089E-16</v>
      </c>
      <c r="L14" s="138">
        <f>SUM(K14:K19)</f>
        <v>0.16666666666666044</v>
      </c>
    </row>
    <row r="15" spans="1:15" ht="15.6" x14ac:dyDescent="0.3">
      <c r="A15" s="69" t="str">
        <f t="shared" si="3"/>
        <v xml:space="preserve">GLAUDIELI MARTINENEZ DE REZENDE </v>
      </c>
      <c r="B15" s="135" t="str">
        <f t="shared" si="4"/>
        <v>59715851-77</v>
      </c>
      <c r="C15" s="273">
        <f t="shared" si="2"/>
        <v>2</v>
      </c>
      <c r="D15" s="249">
        <v>43201</v>
      </c>
      <c r="E15" s="137">
        <v>0.29166666666666702</v>
      </c>
      <c r="F15" s="138">
        <v>0.45833333333333298</v>
      </c>
      <c r="G15" s="138">
        <v>0.54166666666666696</v>
      </c>
      <c r="H15" s="138">
        <v>0.77083333333333337</v>
      </c>
      <c r="I15" s="138"/>
      <c r="J15" s="168">
        <f t="shared" si="0"/>
        <v>0.39583333333333232</v>
      </c>
      <c r="K15" s="169">
        <f t="shared" si="1"/>
        <v>-9.9920072216264089E-16</v>
      </c>
      <c r="L15" s="138"/>
    </row>
    <row r="16" spans="1:15" ht="15.6" x14ac:dyDescent="0.3">
      <c r="A16" s="69" t="str">
        <f t="shared" si="3"/>
        <v xml:space="preserve">GLAUDIELI MARTINENEZ DE REZENDE </v>
      </c>
      <c r="B16" s="135" t="str">
        <f t="shared" si="4"/>
        <v>59715851-77</v>
      </c>
      <c r="C16" s="273">
        <f t="shared" si="2"/>
        <v>3</v>
      </c>
      <c r="D16" s="249">
        <v>43202</v>
      </c>
      <c r="E16" s="137">
        <v>0.29166666666666702</v>
      </c>
      <c r="F16" s="138">
        <v>0.45833333333333298</v>
      </c>
      <c r="G16" s="138">
        <v>0.54166666666666696</v>
      </c>
      <c r="H16" s="138">
        <v>0.77083333333333337</v>
      </c>
      <c r="I16" s="138"/>
      <c r="J16" s="168">
        <f t="shared" si="0"/>
        <v>0.39583333333333232</v>
      </c>
      <c r="K16" s="169">
        <f t="shared" si="1"/>
        <v>-9.9920072216264089E-16</v>
      </c>
      <c r="L16" s="138"/>
    </row>
    <row r="17" spans="1:12" ht="15.6" x14ac:dyDescent="0.3">
      <c r="A17" s="69" t="str">
        <f t="shared" si="3"/>
        <v xml:space="preserve">GLAUDIELI MARTINENEZ DE REZENDE </v>
      </c>
      <c r="B17" s="135" t="str">
        <f t="shared" si="4"/>
        <v>59715851-77</v>
      </c>
      <c r="C17" s="273">
        <f t="shared" si="2"/>
        <v>4</v>
      </c>
      <c r="D17" s="249">
        <v>43203</v>
      </c>
      <c r="E17" s="137">
        <v>0.29166666666666702</v>
      </c>
      <c r="F17" s="138">
        <v>0.45833333333333298</v>
      </c>
      <c r="G17" s="138">
        <v>0.54166666666666696</v>
      </c>
      <c r="H17" s="138">
        <v>0.77083333333333337</v>
      </c>
      <c r="I17" s="138"/>
      <c r="J17" s="168">
        <f t="shared" si="0"/>
        <v>0.39583333333333232</v>
      </c>
      <c r="K17" s="169">
        <f t="shared" si="1"/>
        <v>-9.9920072216264089E-16</v>
      </c>
      <c r="L17" s="138"/>
    </row>
    <row r="18" spans="1:12" ht="15.6" x14ac:dyDescent="0.3">
      <c r="A18" s="69" t="str">
        <f t="shared" si="3"/>
        <v xml:space="preserve">GLAUDIELI MARTINENEZ DE REZENDE </v>
      </c>
      <c r="B18" s="135" t="str">
        <f t="shared" si="4"/>
        <v>59715851-77</v>
      </c>
      <c r="C18" s="273">
        <f t="shared" si="2"/>
        <v>5</v>
      </c>
      <c r="D18" s="249">
        <v>43204</v>
      </c>
      <c r="E18" s="137">
        <v>0.29166666666666702</v>
      </c>
      <c r="F18" s="138">
        <v>0.45833333333333298</v>
      </c>
      <c r="G18" s="138">
        <v>0.54166666666666696</v>
      </c>
      <c r="H18" s="138">
        <v>0.77083333333333337</v>
      </c>
      <c r="I18" s="138"/>
      <c r="J18" s="168">
        <f t="shared" si="0"/>
        <v>0.39583333333333232</v>
      </c>
      <c r="K18" s="169">
        <f t="shared" si="1"/>
        <v>-9.9920072216264089E-16</v>
      </c>
      <c r="L18" s="138"/>
    </row>
    <row r="19" spans="1:12" ht="15.6" x14ac:dyDescent="0.3">
      <c r="A19" s="69" t="str">
        <f t="shared" si="3"/>
        <v xml:space="preserve">GLAUDIELI MARTINENEZ DE REZENDE </v>
      </c>
      <c r="B19" s="135" t="str">
        <f t="shared" si="4"/>
        <v>59715851-77</v>
      </c>
      <c r="C19" s="273">
        <f t="shared" si="2"/>
        <v>6</v>
      </c>
      <c r="D19" s="249">
        <v>43205</v>
      </c>
      <c r="E19" s="137">
        <v>0.29166666666666702</v>
      </c>
      <c r="F19" s="137">
        <v>0.45833333333333298</v>
      </c>
      <c r="G19" s="138">
        <v>0.54166666666666696</v>
      </c>
      <c r="H19" s="138">
        <v>0.77083333333333304</v>
      </c>
      <c r="I19" s="138"/>
      <c r="J19" s="168">
        <f t="shared" si="0"/>
        <v>0.39583333333333209</v>
      </c>
      <c r="K19" s="169">
        <f t="shared" si="1"/>
        <v>0.16666666666666544</v>
      </c>
      <c r="L19" s="138"/>
    </row>
    <row r="20" spans="1:12" ht="15.6" x14ac:dyDescent="0.3">
      <c r="A20" s="69" t="str">
        <f t="shared" si="3"/>
        <v xml:space="preserve">GLAUDIELI MARTINENEZ DE REZENDE </v>
      </c>
      <c r="B20" s="135" t="str">
        <f t="shared" si="4"/>
        <v>59715851-77</v>
      </c>
      <c r="C20" s="273">
        <f t="shared" si="2"/>
        <v>7</v>
      </c>
      <c r="D20" s="249">
        <v>43206</v>
      </c>
      <c r="E20" s="137">
        <v>0.29166666666666702</v>
      </c>
      <c r="F20" s="137">
        <v>0.45833333333333298</v>
      </c>
      <c r="G20" s="138">
        <v>0</v>
      </c>
      <c r="H20" s="138">
        <v>0</v>
      </c>
      <c r="I20" s="138"/>
      <c r="J20" s="168">
        <f t="shared" si="0"/>
        <v>0.16666666666666596</v>
      </c>
      <c r="K20" s="169">
        <f t="shared" si="1"/>
        <v>0.16666666666666596</v>
      </c>
      <c r="L20" s="138">
        <f>K20</f>
        <v>0.16666666666666596</v>
      </c>
    </row>
    <row r="21" spans="1:12" ht="15.6" x14ac:dyDescent="0.3">
      <c r="A21" s="69" t="str">
        <f t="shared" si="3"/>
        <v xml:space="preserve">GLAUDIELI MARTINENEZ DE REZENDE </v>
      </c>
      <c r="B21" s="135" t="str">
        <f t="shared" si="4"/>
        <v>59715851-77</v>
      </c>
      <c r="C21" s="273">
        <f t="shared" si="2"/>
        <v>1</v>
      </c>
      <c r="D21" s="249">
        <v>43207</v>
      </c>
      <c r="E21" s="137">
        <v>0.29166666666666702</v>
      </c>
      <c r="F21" s="137">
        <v>0.45833333333333298</v>
      </c>
      <c r="G21" s="138">
        <v>0.54166666666666696</v>
      </c>
      <c r="H21" s="138">
        <v>0.77083333333333337</v>
      </c>
      <c r="I21" s="138"/>
      <c r="J21" s="168">
        <f t="shared" si="0"/>
        <v>0.39583333333333232</v>
      </c>
      <c r="K21" s="169">
        <f t="shared" si="1"/>
        <v>-9.9920072216264089E-16</v>
      </c>
      <c r="L21" s="138">
        <f>SUM(K21:K26)</f>
        <v>0.16666666666666066</v>
      </c>
    </row>
    <row r="22" spans="1:12" ht="15.6" x14ac:dyDescent="0.3">
      <c r="A22" s="69" t="str">
        <f t="shared" si="3"/>
        <v xml:space="preserve">GLAUDIELI MARTINENEZ DE REZENDE </v>
      </c>
      <c r="B22" s="135" t="str">
        <f t="shared" si="4"/>
        <v>59715851-77</v>
      </c>
      <c r="C22" s="273">
        <f t="shared" si="2"/>
        <v>2</v>
      </c>
      <c r="D22" s="249">
        <v>43208</v>
      </c>
      <c r="E22" s="137">
        <v>0.29166666666666702</v>
      </c>
      <c r="F22" s="137">
        <v>0.45833333333333298</v>
      </c>
      <c r="G22" s="138">
        <v>0.54166666666666696</v>
      </c>
      <c r="H22" s="138">
        <v>0.77083333333333337</v>
      </c>
      <c r="I22" s="138"/>
      <c r="J22" s="168">
        <f t="shared" si="0"/>
        <v>0.39583333333333232</v>
      </c>
      <c r="K22" s="169">
        <f t="shared" si="1"/>
        <v>-9.9920072216264089E-16</v>
      </c>
      <c r="L22" s="138"/>
    </row>
    <row r="23" spans="1:12" ht="15.6" x14ac:dyDescent="0.3">
      <c r="A23" s="69" t="str">
        <f t="shared" si="3"/>
        <v xml:space="preserve">GLAUDIELI MARTINENEZ DE REZENDE </v>
      </c>
      <c r="B23" s="135" t="str">
        <f t="shared" si="4"/>
        <v>59715851-77</v>
      </c>
      <c r="C23" s="273">
        <f t="shared" si="2"/>
        <v>3</v>
      </c>
      <c r="D23" s="249">
        <v>43209</v>
      </c>
      <c r="E23" s="137">
        <v>0.29166666666666702</v>
      </c>
      <c r="F23" s="137">
        <v>0.45833333333333298</v>
      </c>
      <c r="G23" s="138">
        <v>0.54166666666666696</v>
      </c>
      <c r="H23" s="138">
        <v>0.77083333333333337</v>
      </c>
      <c r="I23" s="138"/>
      <c r="J23" s="168">
        <f t="shared" si="0"/>
        <v>0.39583333333333232</v>
      </c>
      <c r="K23" s="169">
        <f t="shared" si="1"/>
        <v>-9.9920072216264089E-16</v>
      </c>
      <c r="L23" s="138"/>
    </row>
    <row r="24" spans="1:12" ht="15.6" x14ac:dyDescent="0.3">
      <c r="A24" s="69" t="str">
        <f t="shared" si="3"/>
        <v xml:space="preserve">GLAUDIELI MARTINENEZ DE REZENDE </v>
      </c>
      <c r="B24" s="135" t="str">
        <f t="shared" si="4"/>
        <v>59715851-77</v>
      </c>
      <c r="C24" s="273">
        <f t="shared" si="2"/>
        <v>4</v>
      </c>
      <c r="D24" s="249">
        <v>43210</v>
      </c>
      <c r="E24" s="137">
        <v>0.29166666666666702</v>
      </c>
      <c r="F24" s="137">
        <v>0.45833333333333298</v>
      </c>
      <c r="G24" s="138">
        <v>0.54166666666666696</v>
      </c>
      <c r="H24" s="138">
        <v>0.77083333333333337</v>
      </c>
      <c r="I24" s="138"/>
      <c r="J24" s="168">
        <f t="shared" si="0"/>
        <v>0.39583333333333232</v>
      </c>
      <c r="K24" s="169">
        <f t="shared" si="1"/>
        <v>-9.9920072216264089E-16</v>
      </c>
      <c r="L24" s="138"/>
    </row>
    <row r="25" spans="1:12" ht="15.6" x14ac:dyDescent="0.3">
      <c r="A25" s="69" t="str">
        <f t="shared" si="3"/>
        <v xml:space="preserve">GLAUDIELI MARTINENEZ DE REZENDE </v>
      </c>
      <c r="B25" s="135" t="str">
        <f t="shared" si="4"/>
        <v>59715851-77</v>
      </c>
      <c r="C25" s="273">
        <f t="shared" si="2"/>
        <v>5</v>
      </c>
      <c r="D25" s="249">
        <v>43211</v>
      </c>
      <c r="E25" s="137">
        <v>0.29166666666666702</v>
      </c>
      <c r="F25" s="137">
        <v>0.45833333333333298</v>
      </c>
      <c r="G25" s="138">
        <v>0.54166666666666696</v>
      </c>
      <c r="H25" s="138">
        <v>0.77083333333333337</v>
      </c>
      <c r="I25" s="138"/>
      <c r="J25" s="168">
        <f t="shared" si="0"/>
        <v>0.39583333333333232</v>
      </c>
      <c r="K25" s="169">
        <f t="shared" si="1"/>
        <v>-9.9920072216264089E-16</v>
      </c>
      <c r="L25" s="138"/>
    </row>
    <row r="26" spans="1:12" ht="15.6" x14ac:dyDescent="0.3">
      <c r="A26" s="69" t="str">
        <f t="shared" si="3"/>
        <v xml:space="preserve">GLAUDIELI MARTINENEZ DE REZENDE </v>
      </c>
      <c r="B26" s="135" t="str">
        <f t="shared" si="4"/>
        <v>59715851-77</v>
      </c>
      <c r="C26" s="273">
        <f t="shared" si="2"/>
        <v>6</v>
      </c>
      <c r="D26" s="249">
        <v>43212</v>
      </c>
      <c r="E26" s="137">
        <v>0.29166666666666702</v>
      </c>
      <c r="F26" s="137">
        <v>0.45833333333333298</v>
      </c>
      <c r="G26" s="138">
        <v>0.54166666666666696</v>
      </c>
      <c r="H26" s="138">
        <v>0.77083333333333337</v>
      </c>
      <c r="I26" s="138"/>
      <c r="J26" s="168">
        <f t="shared" si="0"/>
        <v>0.39583333333333232</v>
      </c>
      <c r="K26" s="169">
        <f t="shared" si="1"/>
        <v>0.16666666666666566</v>
      </c>
      <c r="L26" s="138"/>
    </row>
    <row r="27" spans="1:12" ht="15.6" x14ac:dyDescent="0.3">
      <c r="A27" s="69" t="str">
        <f t="shared" si="3"/>
        <v xml:space="preserve">GLAUDIELI MARTINENEZ DE REZENDE </v>
      </c>
      <c r="B27" s="135" t="str">
        <f t="shared" si="4"/>
        <v>59715851-77</v>
      </c>
      <c r="C27" s="273">
        <f t="shared" si="2"/>
        <v>7</v>
      </c>
      <c r="D27" s="249">
        <v>43213</v>
      </c>
      <c r="E27" s="137">
        <v>0.29166666666666702</v>
      </c>
      <c r="F27" s="137">
        <v>0.45833333333333298</v>
      </c>
      <c r="G27" s="138">
        <v>0</v>
      </c>
      <c r="H27" s="138">
        <v>0</v>
      </c>
      <c r="I27" s="138"/>
      <c r="J27" s="168">
        <f t="shared" si="0"/>
        <v>0.16666666666666596</v>
      </c>
      <c r="K27" s="169">
        <f t="shared" si="1"/>
        <v>0.16666666666666596</v>
      </c>
      <c r="L27" s="138">
        <f>K27</f>
        <v>0.16666666666666596</v>
      </c>
    </row>
    <row r="28" spans="1:12" ht="15.6" x14ac:dyDescent="0.3">
      <c r="A28" s="69" t="str">
        <f t="shared" si="3"/>
        <v xml:space="preserve">GLAUDIELI MARTINENEZ DE REZENDE </v>
      </c>
      <c r="B28" s="135" t="str">
        <f t="shared" si="4"/>
        <v>59715851-77</v>
      </c>
      <c r="C28" s="273">
        <f t="shared" si="2"/>
        <v>1</v>
      </c>
      <c r="D28" s="249">
        <v>43214</v>
      </c>
      <c r="E28" s="137">
        <v>0.29166666666666702</v>
      </c>
      <c r="F28" s="137">
        <v>0.45833333333333298</v>
      </c>
      <c r="G28" s="138">
        <v>0.54166666666666696</v>
      </c>
      <c r="H28" s="138">
        <v>0.77083333333333337</v>
      </c>
      <c r="I28" s="138"/>
      <c r="J28" s="168">
        <f t="shared" si="0"/>
        <v>0.39583333333333232</v>
      </c>
      <c r="K28" s="169">
        <f t="shared" si="1"/>
        <v>-9.9920072216264089E-16</v>
      </c>
      <c r="L28" s="138">
        <f>SUM(K28:K33)</f>
        <v>0.16666666666666066</v>
      </c>
    </row>
    <row r="29" spans="1:12" ht="15.6" x14ac:dyDescent="0.3">
      <c r="A29" s="69" t="str">
        <f t="shared" si="3"/>
        <v xml:space="preserve">GLAUDIELI MARTINENEZ DE REZENDE </v>
      </c>
      <c r="B29" s="135" t="str">
        <f t="shared" si="4"/>
        <v>59715851-77</v>
      </c>
      <c r="C29" s="273">
        <f t="shared" si="2"/>
        <v>2</v>
      </c>
      <c r="D29" s="249">
        <v>43215</v>
      </c>
      <c r="E29" s="137">
        <v>0.29166666666666702</v>
      </c>
      <c r="F29" s="137">
        <v>0.45833333333333298</v>
      </c>
      <c r="G29" s="138">
        <v>0.54166666666666696</v>
      </c>
      <c r="H29" s="138">
        <v>0.77083333333333337</v>
      </c>
      <c r="I29" s="138"/>
      <c r="J29" s="168">
        <f t="shared" si="0"/>
        <v>0.39583333333333232</v>
      </c>
      <c r="K29" s="169">
        <f t="shared" si="1"/>
        <v>-9.9920072216264089E-16</v>
      </c>
      <c r="L29" s="138"/>
    </row>
    <row r="30" spans="1:12" ht="15.6" x14ac:dyDescent="0.3">
      <c r="A30" s="69" t="str">
        <f t="shared" si="3"/>
        <v xml:space="preserve">GLAUDIELI MARTINENEZ DE REZENDE </v>
      </c>
      <c r="B30" s="135" t="str">
        <f t="shared" si="4"/>
        <v>59715851-77</v>
      </c>
      <c r="C30" s="273">
        <f t="shared" si="2"/>
        <v>3</v>
      </c>
      <c r="D30" s="249">
        <v>43216</v>
      </c>
      <c r="E30" s="137">
        <v>0.29166666666666702</v>
      </c>
      <c r="F30" s="138">
        <v>0.45833333333333298</v>
      </c>
      <c r="G30" s="138">
        <v>0.54166666666666696</v>
      </c>
      <c r="H30" s="138">
        <v>0.77083333333333337</v>
      </c>
      <c r="I30" s="138"/>
      <c r="J30" s="168">
        <f t="shared" si="0"/>
        <v>0.39583333333333232</v>
      </c>
      <c r="K30" s="169">
        <f t="shared" si="1"/>
        <v>-9.9920072216264089E-16</v>
      </c>
      <c r="L30" s="138"/>
    </row>
    <row r="31" spans="1:12" ht="15.6" x14ac:dyDescent="0.3">
      <c r="A31" s="69" t="str">
        <f t="shared" si="3"/>
        <v xml:space="preserve">GLAUDIELI MARTINENEZ DE REZENDE </v>
      </c>
      <c r="B31" s="135" t="str">
        <f t="shared" si="4"/>
        <v>59715851-77</v>
      </c>
      <c r="C31" s="273">
        <f t="shared" si="2"/>
        <v>4</v>
      </c>
      <c r="D31" s="249">
        <v>43217</v>
      </c>
      <c r="E31" s="137">
        <v>0.29166666666666702</v>
      </c>
      <c r="F31" s="138">
        <v>0.45833333333333298</v>
      </c>
      <c r="G31" s="138">
        <v>0.54166666666666696</v>
      </c>
      <c r="H31" s="138">
        <v>0.77083333333333337</v>
      </c>
      <c r="I31" s="138"/>
      <c r="J31" s="168">
        <f t="shared" si="0"/>
        <v>0.39583333333333232</v>
      </c>
      <c r="K31" s="169">
        <f t="shared" si="1"/>
        <v>-9.9920072216264089E-16</v>
      </c>
      <c r="L31" s="138"/>
    </row>
    <row r="32" spans="1:12" ht="15.6" x14ac:dyDescent="0.3">
      <c r="A32" s="69" t="str">
        <f t="shared" si="3"/>
        <v xml:space="preserve">GLAUDIELI MARTINENEZ DE REZENDE </v>
      </c>
      <c r="B32" s="135" t="str">
        <f t="shared" si="4"/>
        <v>59715851-77</v>
      </c>
      <c r="C32" s="273">
        <f t="shared" si="2"/>
        <v>5</v>
      </c>
      <c r="D32" s="249">
        <v>43218</v>
      </c>
      <c r="E32" s="137">
        <v>0.29166666666666702</v>
      </c>
      <c r="F32" s="138">
        <v>0.45833333333333298</v>
      </c>
      <c r="G32" s="138">
        <v>0.54166666666666696</v>
      </c>
      <c r="H32" s="138">
        <v>0.77083333333333337</v>
      </c>
      <c r="I32" s="138"/>
      <c r="J32" s="168">
        <f t="shared" si="0"/>
        <v>0.39583333333333232</v>
      </c>
      <c r="K32" s="169">
        <f t="shared" si="1"/>
        <v>-9.9920072216264089E-16</v>
      </c>
      <c r="L32" s="138"/>
    </row>
    <row r="33" spans="1:15" ht="16.2" thickBot="1" x14ac:dyDescent="0.35">
      <c r="A33" s="69" t="str">
        <f t="shared" si="3"/>
        <v xml:space="preserve">GLAUDIELI MARTINENEZ DE REZENDE </v>
      </c>
      <c r="B33" s="135" t="str">
        <f t="shared" si="4"/>
        <v>59715851-77</v>
      </c>
      <c r="C33" s="273">
        <f t="shared" si="2"/>
        <v>6</v>
      </c>
      <c r="D33" s="249">
        <v>43219</v>
      </c>
      <c r="E33" s="137">
        <v>0.29166666666666702</v>
      </c>
      <c r="F33" s="138">
        <v>0.45833333333333298</v>
      </c>
      <c r="G33" s="138">
        <v>0.54166666666666696</v>
      </c>
      <c r="H33" s="138">
        <v>0.77083333333333337</v>
      </c>
      <c r="I33" s="138"/>
      <c r="J33" s="168">
        <f t="shared" si="0"/>
        <v>0.39583333333333232</v>
      </c>
      <c r="K33" s="169">
        <f t="shared" si="1"/>
        <v>0.16666666666666566</v>
      </c>
      <c r="L33" s="138"/>
    </row>
    <row r="34" spans="1:15" ht="15.6" x14ac:dyDescent="0.3">
      <c r="A34" s="248" t="str">
        <f>A33</f>
        <v xml:space="preserve">GLAUDIELI MARTINENEZ DE REZENDE </v>
      </c>
      <c r="B34" s="246" t="str">
        <f t="shared" si="4"/>
        <v>59715851-77</v>
      </c>
      <c r="C34" s="273">
        <f t="shared" si="2"/>
        <v>7</v>
      </c>
      <c r="D34" s="249">
        <v>43220</v>
      </c>
      <c r="E34" s="244">
        <v>0.29166666666666702</v>
      </c>
      <c r="F34" s="245">
        <v>0.45833333333333298</v>
      </c>
      <c r="G34" s="245">
        <v>0</v>
      </c>
      <c r="H34" s="245">
        <v>0</v>
      </c>
      <c r="I34" s="138"/>
      <c r="J34" s="247">
        <f t="shared" si="0"/>
        <v>0.16666666666666596</v>
      </c>
      <c r="K34" s="169">
        <f t="shared" si="1"/>
        <v>0.16666666666666596</v>
      </c>
      <c r="L34" s="138">
        <f>K34</f>
        <v>0.16666666666666596</v>
      </c>
      <c r="M34" s="185" t="s">
        <v>305</v>
      </c>
      <c r="N34" s="186" t="s">
        <v>305</v>
      </c>
    </row>
    <row r="35" spans="1:15" ht="16.2" thickBot="1" x14ac:dyDescent="0.35">
      <c r="A35" s="69" t="str">
        <f t="shared" si="3"/>
        <v xml:space="preserve">GLAUDIELI MARTINENEZ DE REZENDE </v>
      </c>
      <c r="B35" s="135" t="str">
        <f t="shared" si="4"/>
        <v>59715851-77</v>
      </c>
      <c r="C35" s="273">
        <f t="shared" si="2"/>
        <v>1</v>
      </c>
      <c r="D35" s="249">
        <v>43221</v>
      </c>
      <c r="E35" s="137">
        <v>0.29166666666666702</v>
      </c>
      <c r="F35" s="137">
        <v>0.45833333333333298</v>
      </c>
      <c r="G35" s="138">
        <v>0.54166666666666696</v>
      </c>
      <c r="H35" s="138">
        <v>0.77083333333333337</v>
      </c>
      <c r="I35" s="138"/>
      <c r="J35" s="168">
        <f t="shared" si="0"/>
        <v>0.39583333333333232</v>
      </c>
      <c r="K35" s="169">
        <f t="shared" si="1"/>
        <v>-9.9920072216264089E-16</v>
      </c>
      <c r="L35" s="138">
        <f>SUM(K35:K40)</f>
        <v>0.16666666666666066</v>
      </c>
      <c r="M35" s="180">
        <f>L35</f>
        <v>0.16666666666666066</v>
      </c>
      <c r="N35" s="178">
        <f>J66</f>
        <v>-0.3125</v>
      </c>
    </row>
    <row r="36" spans="1:15" ht="16.2" thickBot="1" x14ac:dyDescent="0.35">
      <c r="A36" s="69" t="str">
        <f t="shared" si="3"/>
        <v xml:space="preserve">GLAUDIELI MARTINENEZ DE REZENDE </v>
      </c>
      <c r="B36" s="135" t="str">
        <f t="shared" si="4"/>
        <v>59715851-77</v>
      </c>
      <c r="C36" s="273">
        <f t="shared" si="2"/>
        <v>2</v>
      </c>
      <c r="D36" s="249">
        <v>43222</v>
      </c>
      <c r="E36" s="137">
        <v>0.29166666666666702</v>
      </c>
      <c r="F36" s="137">
        <v>0.45833333333333298</v>
      </c>
      <c r="G36" s="138">
        <v>0.54166666666666696</v>
      </c>
      <c r="H36" s="138">
        <v>0.77083333333333337</v>
      </c>
      <c r="I36" s="138"/>
      <c r="J36" s="168">
        <f t="shared" si="0"/>
        <v>0.39583333333333232</v>
      </c>
      <c r="K36" s="169">
        <f t="shared" ref="K36:K67" si="5">IF($C$4:$C$130=7,J36,IF($C$4:$C$130=6,J36-$J$2,IF($C$4:$C$130=5,J36-$I$2,IF($C$4:$C$130=4,J36-$I$2,IF($C$4:$C$130=3,J36-$I$2,IF($C$4:$C$130=2,J36-$I$2,IF($C$4:$C$130=1,J36-$I$2,J36)))))))</f>
        <v>-9.9920072216264089E-16</v>
      </c>
      <c r="L36" s="138"/>
      <c r="M36" s="183" t="s">
        <v>309</v>
      </c>
      <c r="N36" s="184" t="s">
        <v>307</v>
      </c>
      <c r="O36" s="187" t="s">
        <v>308</v>
      </c>
    </row>
    <row r="37" spans="1:15" ht="16.2" thickBot="1" x14ac:dyDescent="0.35">
      <c r="A37" s="69" t="str">
        <f t="shared" si="3"/>
        <v xml:space="preserve">GLAUDIELI MARTINENEZ DE REZENDE </v>
      </c>
      <c r="B37" s="135" t="str">
        <f t="shared" si="4"/>
        <v>59715851-77</v>
      </c>
      <c r="C37" s="273">
        <f t="shared" si="2"/>
        <v>3</v>
      </c>
      <c r="D37" s="249">
        <v>43223</v>
      </c>
      <c r="E37" s="137">
        <v>0.29166666666666702</v>
      </c>
      <c r="F37" s="138">
        <v>0.45833333333333298</v>
      </c>
      <c r="G37" s="138">
        <v>0.54166666666666696</v>
      </c>
      <c r="H37" s="138">
        <v>0.77083333333333337</v>
      </c>
      <c r="I37" s="138"/>
      <c r="J37" s="168">
        <f t="shared" si="0"/>
        <v>0.39583333333333232</v>
      </c>
      <c r="K37" s="169">
        <f t="shared" si="5"/>
        <v>-9.9920072216264089E-16</v>
      </c>
      <c r="L37" s="138"/>
      <c r="M37" s="181">
        <f>M35*$M$2</f>
        <v>1.6969696969696357</v>
      </c>
      <c r="N37" s="179" t="e">
        <f>N35*#REF!*24</f>
        <v>#REF!</v>
      </c>
      <c r="O37" s="182" t="e">
        <f>M37+N37</f>
        <v>#REF!</v>
      </c>
    </row>
    <row r="38" spans="1:15" ht="15.6" x14ac:dyDescent="0.3">
      <c r="A38" s="69" t="str">
        <f t="shared" si="3"/>
        <v xml:space="preserve">GLAUDIELI MARTINENEZ DE REZENDE </v>
      </c>
      <c r="B38" s="135" t="str">
        <f t="shared" si="4"/>
        <v>59715851-77</v>
      </c>
      <c r="C38" s="273">
        <f t="shared" si="2"/>
        <v>4</v>
      </c>
      <c r="D38" s="249">
        <v>43224</v>
      </c>
      <c r="E38" s="137">
        <v>0.29166666666666702</v>
      </c>
      <c r="F38" s="138">
        <v>0.45833333333333298</v>
      </c>
      <c r="G38" s="138">
        <v>0.54166666666666696</v>
      </c>
      <c r="H38" s="138">
        <v>0.77083333333333337</v>
      </c>
      <c r="I38" s="138"/>
      <c r="J38" s="168">
        <f t="shared" si="0"/>
        <v>0.39583333333333232</v>
      </c>
      <c r="K38" s="169">
        <f t="shared" si="5"/>
        <v>-9.9920072216264089E-16</v>
      </c>
      <c r="L38" s="138"/>
    </row>
    <row r="39" spans="1:15" ht="15.6" x14ac:dyDescent="0.3">
      <c r="A39" s="69" t="str">
        <f t="shared" ref="A39:B102" si="6">A38</f>
        <v xml:space="preserve">GLAUDIELI MARTINENEZ DE REZENDE </v>
      </c>
      <c r="B39" s="135" t="str">
        <f t="shared" si="4"/>
        <v>59715851-77</v>
      </c>
      <c r="C39" s="273">
        <f t="shared" si="2"/>
        <v>5</v>
      </c>
      <c r="D39" s="249">
        <v>43225</v>
      </c>
      <c r="E39" s="137">
        <v>0.29166666666666702</v>
      </c>
      <c r="F39" s="138">
        <v>0.45833333333333298</v>
      </c>
      <c r="G39" s="138">
        <v>0.54166666666666696</v>
      </c>
      <c r="H39" s="138">
        <v>0.77083333333333337</v>
      </c>
      <c r="I39" s="138"/>
      <c r="J39" s="168">
        <f t="shared" ref="J39:J102" si="7">(H39-G39+(H39&lt;G39))+F39-E39</f>
        <v>0.39583333333333232</v>
      </c>
      <c r="K39" s="169">
        <f t="shared" si="5"/>
        <v>-9.9920072216264089E-16</v>
      </c>
      <c r="L39" s="138"/>
    </row>
    <row r="40" spans="1:15" ht="15.6" x14ac:dyDescent="0.3">
      <c r="A40" s="69" t="str">
        <f t="shared" si="6"/>
        <v xml:space="preserve">GLAUDIELI MARTINENEZ DE REZENDE </v>
      </c>
      <c r="B40" s="135" t="str">
        <f t="shared" si="4"/>
        <v>59715851-77</v>
      </c>
      <c r="C40" s="273">
        <f t="shared" si="2"/>
        <v>6</v>
      </c>
      <c r="D40" s="249">
        <v>43226</v>
      </c>
      <c r="E40" s="137">
        <v>0.29166666666666702</v>
      </c>
      <c r="F40" s="137">
        <v>0.45833333333333298</v>
      </c>
      <c r="G40" s="138">
        <v>0.54166666666666696</v>
      </c>
      <c r="H40" s="138">
        <v>0.77083333333333337</v>
      </c>
      <c r="I40" s="138"/>
      <c r="J40" s="168">
        <f t="shared" si="7"/>
        <v>0.39583333333333232</v>
      </c>
      <c r="K40" s="169">
        <f t="shared" si="5"/>
        <v>0.16666666666666566</v>
      </c>
      <c r="L40" s="138"/>
    </row>
    <row r="41" spans="1:15" ht="15.6" x14ac:dyDescent="0.3">
      <c r="A41" s="69" t="str">
        <f t="shared" si="6"/>
        <v xml:space="preserve">GLAUDIELI MARTINENEZ DE REZENDE </v>
      </c>
      <c r="B41" s="135" t="str">
        <f t="shared" si="4"/>
        <v>59715851-77</v>
      </c>
      <c r="C41" s="273">
        <f t="shared" si="2"/>
        <v>7</v>
      </c>
      <c r="D41" s="249">
        <v>43227</v>
      </c>
      <c r="E41" s="137">
        <v>0.29166666666666702</v>
      </c>
      <c r="F41" s="137">
        <v>0.45833333333333298</v>
      </c>
      <c r="G41" s="138">
        <v>0</v>
      </c>
      <c r="H41" s="138">
        <v>0</v>
      </c>
      <c r="I41" s="138"/>
      <c r="J41" s="168">
        <f t="shared" si="7"/>
        <v>0.16666666666666596</v>
      </c>
      <c r="K41" s="169">
        <f t="shared" si="5"/>
        <v>0.16666666666666596</v>
      </c>
      <c r="L41" s="138">
        <f>K41</f>
        <v>0.16666666666666596</v>
      </c>
    </row>
    <row r="42" spans="1:15" ht="15.6" x14ac:dyDescent="0.3">
      <c r="A42" s="69" t="str">
        <f t="shared" si="6"/>
        <v xml:space="preserve">GLAUDIELI MARTINENEZ DE REZENDE </v>
      </c>
      <c r="B42" s="135" t="str">
        <f t="shared" si="4"/>
        <v>59715851-77</v>
      </c>
      <c r="C42" s="273">
        <f t="shared" si="2"/>
        <v>1</v>
      </c>
      <c r="D42" s="249">
        <v>43228</v>
      </c>
      <c r="E42" s="137">
        <v>0.29166666666666702</v>
      </c>
      <c r="F42" s="137">
        <v>0.45833333333333298</v>
      </c>
      <c r="G42" s="138">
        <v>0.54166666666666696</v>
      </c>
      <c r="H42" s="138">
        <v>0.77083333333333337</v>
      </c>
      <c r="I42" s="138"/>
      <c r="J42" s="168">
        <f t="shared" si="7"/>
        <v>0.39583333333333232</v>
      </c>
      <c r="K42" s="169">
        <f t="shared" si="5"/>
        <v>-9.9920072216264089E-16</v>
      </c>
      <c r="L42" s="138">
        <f>SUM(K42:K47)</f>
        <v>0.16666666666666066</v>
      </c>
    </row>
    <row r="43" spans="1:15" ht="15.6" x14ac:dyDescent="0.3">
      <c r="A43" s="69" t="str">
        <f t="shared" si="6"/>
        <v xml:space="preserve">GLAUDIELI MARTINENEZ DE REZENDE </v>
      </c>
      <c r="B43" s="135" t="str">
        <f t="shared" si="4"/>
        <v>59715851-77</v>
      </c>
      <c r="C43" s="273">
        <f t="shared" si="2"/>
        <v>2</v>
      </c>
      <c r="D43" s="249">
        <v>43229</v>
      </c>
      <c r="E43" s="137">
        <v>0.29166666666666702</v>
      </c>
      <c r="F43" s="137">
        <v>0.45833333333333298</v>
      </c>
      <c r="G43" s="138">
        <v>0.54166666666666696</v>
      </c>
      <c r="H43" s="138">
        <v>0.77083333333333337</v>
      </c>
      <c r="I43" s="138"/>
      <c r="J43" s="168">
        <f t="shared" si="7"/>
        <v>0.39583333333333232</v>
      </c>
      <c r="K43" s="169">
        <f t="shared" si="5"/>
        <v>-9.9920072216264089E-16</v>
      </c>
      <c r="L43" s="138"/>
    </row>
    <row r="44" spans="1:15" ht="15.6" x14ac:dyDescent="0.3">
      <c r="A44" s="69" t="str">
        <f t="shared" si="6"/>
        <v xml:space="preserve">GLAUDIELI MARTINENEZ DE REZENDE </v>
      </c>
      <c r="B44" s="135" t="str">
        <f t="shared" si="4"/>
        <v>59715851-77</v>
      </c>
      <c r="C44" s="273">
        <f t="shared" si="2"/>
        <v>3</v>
      </c>
      <c r="D44" s="249">
        <v>43230</v>
      </c>
      <c r="E44" s="137">
        <v>0.29166666666666702</v>
      </c>
      <c r="F44" s="138">
        <v>0.45833333333333298</v>
      </c>
      <c r="G44" s="138">
        <v>0.54166666666666696</v>
      </c>
      <c r="H44" s="138">
        <v>0.77083333333333337</v>
      </c>
      <c r="I44" s="138"/>
      <c r="J44" s="168">
        <f t="shared" si="7"/>
        <v>0.39583333333333232</v>
      </c>
      <c r="K44" s="169">
        <f t="shared" si="5"/>
        <v>-9.9920072216264089E-16</v>
      </c>
      <c r="L44" s="138"/>
    </row>
    <row r="45" spans="1:15" ht="15.6" x14ac:dyDescent="0.3">
      <c r="A45" s="69" t="str">
        <f t="shared" si="6"/>
        <v xml:space="preserve">GLAUDIELI MARTINENEZ DE REZENDE </v>
      </c>
      <c r="B45" s="135" t="str">
        <f t="shared" si="4"/>
        <v>59715851-77</v>
      </c>
      <c r="C45" s="273">
        <f t="shared" si="2"/>
        <v>4</v>
      </c>
      <c r="D45" s="249">
        <v>43231</v>
      </c>
      <c r="E45" s="137">
        <v>0.29166666666666702</v>
      </c>
      <c r="F45" s="138">
        <v>0.45833333333333298</v>
      </c>
      <c r="G45" s="138">
        <v>0.54166666666666696</v>
      </c>
      <c r="H45" s="138">
        <v>0.77083333333333337</v>
      </c>
      <c r="I45" s="138"/>
      <c r="J45" s="168">
        <f t="shared" si="7"/>
        <v>0.39583333333333232</v>
      </c>
      <c r="K45" s="169">
        <f t="shared" si="5"/>
        <v>-9.9920072216264089E-16</v>
      </c>
      <c r="L45" s="138"/>
    </row>
    <row r="46" spans="1:15" ht="15.6" x14ac:dyDescent="0.3">
      <c r="A46" s="69" t="str">
        <f t="shared" si="6"/>
        <v xml:space="preserve">GLAUDIELI MARTINENEZ DE REZENDE </v>
      </c>
      <c r="B46" s="135" t="str">
        <f t="shared" si="4"/>
        <v>59715851-77</v>
      </c>
      <c r="C46" s="273">
        <f t="shared" si="2"/>
        <v>5</v>
      </c>
      <c r="D46" s="249">
        <v>43232</v>
      </c>
      <c r="E46" s="137">
        <v>0.29166666666666702</v>
      </c>
      <c r="F46" s="138">
        <v>0.45833333333333298</v>
      </c>
      <c r="G46" s="138">
        <v>0.54166666666666696</v>
      </c>
      <c r="H46" s="138">
        <v>0.77083333333333337</v>
      </c>
      <c r="I46" s="138"/>
      <c r="J46" s="168">
        <f t="shared" si="7"/>
        <v>0.39583333333333232</v>
      </c>
      <c r="K46" s="169">
        <f t="shared" si="5"/>
        <v>-9.9920072216264089E-16</v>
      </c>
      <c r="L46" s="138"/>
    </row>
    <row r="47" spans="1:15" ht="15.6" x14ac:dyDescent="0.3">
      <c r="A47" s="69" t="str">
        <f t="shared" si="6"/>
        <v xml:space="preserve">GLAUDIELI MARTINENEZ DE REZENDE </v>
      </c>
      <c r="B47" s="135" t="str">
        <f t="shared" si="4"/>
        <v>59715851-77</v>
      </c>
      <c r="C47" s="273">
        <f t="shared" si="2"/>
        <v>6</v>
      </c>
      <c r="D47" s="249">
        <v>43233</v>
      </c>
      <c r="E47" s="137">
        <v>0.29166666666666702</v>
      </c>
      <c r="F47" s="137">
        <v>0.45833333333333298</v>
      </c>
      <c r="G47" s="138">
        <v>0.54166666666666696</v>
      </c>
      <c r="H47" s="138">
        <v>0.77083333333333337</v>
      </c>
      <c r="I47" s="138"/>
      <c r="J47" s="168">
        <f t="shared" si="7"/>
        <v>0.39583333333333232</v>
      </c>
      <c r="K47" s="169">
        <f t="shared" si="5"/>
        <v>0.16666666666666566</v>
      </c>
      <c r="L47" s="138"/>
    </row>
    <row r="48" spans="1:15" ht="15.6" x14ac:dyDescent="0.3">
      <c r="A48" s="69" t="str">
        <f t="shared" si="6"/>
        <v xml:space="preserve">GLAUDIELI MARTINENEZ DE REZENDE </v>
      </c>
      <c r="B48" s="135" t="str">
        <f t="shared" si="4"/>
        <v>59715851-77</v>
      </c>
      <c r="C48" s="273">
        <f t="shared" si="2"/>
        <v>7</v>
      </c>
      <c r="D48" s="249">
        <v>43234</v>
      </c>
      <c r="E48" s="137">
        <v>0.29166666666666702</v>
      </c>
      <c r="F48" s="137">
        <v>0.45833333333333298</v>
      </c>
      <c r="G48" s="138">
        <v>0</v>
      </c>
      <c r="H48" s="138">
        <v>0</v>
      </c>
      <c r="I48" s="138"/>
      <c r="J48" s="168">
        <f t="shared" si="7"/>
        <v>0.16666666666666596</v>
      </c>
      <c r="K48" s="169">
        <f t="shared" si="5"/>
        <v>0.16666666666666596</v>
      </c>
      <c r="L48" s="138">
        <f>K48</f>
        <v>0.16666666666666596</v>
      </c>
    </row>
    <row r="49" spans="1:12" ht="15.6" x14ac:dyDescent="0.3">
      <c r="A49" s="69" t="str">
        <f t="shared" si="6"/>
        <v xml:space="preserve">GLAUDIELI MARTINENEZ DE REZENDE </v>
      </c>
      <c r="B49" s="135" t="str">
        <f t="shared" si="4"/>
        <v>59715851-77</v>
      </c>
      <c r="C49" s="273">
        <f t="shared" si="2"/>
        <v>1</v>
      </c>
      <c r="D49" s="249">
        <v>43235</v>
      </c>
      <c r="E49" s="137">
        <v>0.29166666666666702</v>
      </c>
      <c r="F49" s="137">
        <v>0.45833333333333298</v>
      </c>
      <c r="G49" s="138">
        <v>0.54166666666666696</v>
      </c>
      <c r="H49" s="138">
        <v>0.77083333333333337</v>
      </c>
      <c r="I49" s="138"/>
      <c r="J49" s="168">
        <f t="shared" si="7"/>
        <v>0.39583333333333232</v>
      </c>
      <c r="K49" s="169">
        <f t="shared" si="5"/>
        <v>-9.9920072216264089E-16</v>
      </c>
      <c r="L49" s="138">
        <f>SUM(K49:K54)</f>
        <v>0.16666666666666066</v>
      </c>
    </row>
    <row r="50" spans="1:12" ht="15.6" x14ac:dyDescent="0.3">
      <c r="A50" s="69" t="str">
        <f t="shared" si="6"/>
        <v xml:space="preserve">GLAUDIELI MARTINENEZ DE REZENDE </v>
      </c>
      <c r="B50" s="135" t="str">
        <f t="shared" si="4"/>
        <v>59715851-77</v>
      </c>
      <c r="C50" s="273">
        <f t="shared" si="2"/>
        <v>2</v>
      </c>
      <c r="D50" s="249">
        <v>43236</v>
      </c>
      <c r="E50" s="137">
        <v>0.29166666666666702</v>
      </c>
      <c r="F50" s="137">
        <v>0.45833333333333298</v>
      </c>
      <c r="G50" s="138">
        <v>0.54166666666666696</v>
      </c>
      <c r="H50" s="138">
        <v>0.77083333333333337</v>
      </c>
      <c r="I50" s="138"/>
      <c r="J50" s="168">
        <f t="shared" si="7"/>
        <v>0.39583333333333232</v>
      </c>
      <c r="K50" s="169">
        <f t="shared" si="5"/>
        <v>-9.9920072216264089E-16</v>
      </c>
      <c r="L50" s="138"/>
    </row>
    <row r="51" spans="1:12" ht="15.6" x14ac:dyDescent="0.3">
      <c r="A51" s="69" t="str">
        <f t="shared" si="6"/>
        <v xml:space="preserve">GLAUDIELI MARTINENEZ DE REZENDE </v>
      </c>
      <c r="B51" s="135" t="str">
        <f t="shared" si="4"/>
        <v>59715851-77</v>
      </c>
      <c r="C51" s="273">
        <f t="shared" si="2"/>
        <v>3</v>
      </c>
      <c r="D51" s="249">
        <v>43237</v>
      </c>
      <c r="E51" s="137">
        <v>0.29166666666666702</v>
      </c>
      <c r="F51" s="138">
        <v>0.45833333333333298</v>
      </c>
      <c r="G51" s="138">
        <v>0.54166666666666696</v>
      </c>
      <c r="H51" s="138">
        <v>0.77083333333333337</v>
      </c>
      <c r="I51" s="138"/>
      <c r="J51" s="168">
        <f t="shared" si="7"/>
        <v>0.39583333333333232</v>
      </c>
      <c r="K51" s="169">
        <f t="shared" si="5"/>
        <v>-9.9920072216264089E-16</v>
      </c>
      <c r="L51" s="138"/>
    </row>
    <row r="52" spans="1:12" ht="15.6" x14ac:dyDescent="0.3">
      <c r="A52" s="69" t="str">
        <f t="shared" si="6"/>
        <v xml:space="preserve">GLAUDIELI MARTINENEZ DE REZENDE </v>
      </c>
      <c r="B52" s="135" t="str">
        <f t="shared" si="4"/>
        <v>59715851-77</v>
      </c>
      <c r="C52" s="273">
        <f t="shared" si="2"/>
        <v>4</v>
      </c>
      <c r="D52" s="249">
        <v>43238</v>
      </c>
      <c r="E52" s="137">
        <v>0.29166666666666702</v>
      </c>
      <c r="F52" s="138">
        <v>0.45833333333333298</v>
      </c>
      <c r="G52" s="138">
        <v>0.54166666666666696</v>
      </c>
      <c r="H52" s="138">
        <v>0.77083333333333337</v>
      </c>
      <c r="I52" s="138"/>
      <c r="J52" s="168">
        <f t="shared" si="7"/>
        <v>0.39583333333333232</v>
      </c>
      <c r="K52" s="169">
        <f t="shared" si="5"/>
        <v>-9.9920072216264089E-16</v>
      </c>
      <c r="L52" s="138"/>
    </row>
    <row r="53" spans="1:12" ht="15.6" x14ac:dyDescent="0.3">
      <c r="A53" s="69" t="str">
        <f t="shared" si="6"/>
        <v xml:space="preserve">GLAUDIELI MARTINENEZ DE REZENDE </v>
      </c>
      <c r="B53" s="135" t="str">
        <f t="shared" si="4"/>
        <v>59715851-77</v>
      </c>
      <c r="C53" s="273">
        <f t="shared" si="2"/>
        <v>5</v>
      </c>
      <c r="D53" s="249">
        <v>43239</v>
      </c>
      <c r="E53" s="137">
        <v>0.29166666666666702</v>
      </c>
      <c r="F53" s="138">
        <v>0.45833333333333298</v>
      </c>
      <c r="G53" s="138">
        <v>0.54166666666666696</v>
      </c>
      <c r="H53" s="138">
        <v>0.77083333333333337</v>
      </c>
      <c r="I53" s="138"/>
      <c r="J53" s="168">
        <f t="shared" si="7"/>
        <v>0.39583333333333232</v>
      </c>
      <c r="K53" s="169">
        <f t="shared" si="5"/>
        <v>-9.9920072216264089E-16</v>
      </c>
      <c r="L53" s="138"/>
    </row>
    <row r="54" spans="1:12" ht="15.6" x14ac:dyDescent="0.3">
      <c r="A54" s="69" t="str">
        <f t="shared" si="6"/>
        <v xml:space="preserve">GLAUDIELI MARTINENEZ DE REZENDE </v>
      </c>
      <c r="B54" s="135" t="str">
        <f t="shared" si="4"/>
        <v>59715851-77</v>
      </c>
      <c r="C54" s="273">
        <f t="shared" si="2"/>
        <v>6</v>
      </c>
      <c r="D54" s="249">
        <v>43240</v>
      </c>
      <c r="E54" s="137">
        <v>0.29166666666666702</v>
      </c>
      <c r="F54" s="137">
        <v>0.45833333333333298</v>
      </c>
      <c r="G54" s="138">
        <v>0.54166666666666696</v>
      </c>
      <c r="H54" s="138">
        <v>0.77083333333333337</v>
      </c>
      <c r="I54" s="138"/>
      <c r="J54" s="168">
        <f t="shared" si="7"/>
        <v>0.39583333333333232</v>
      </c>
      <c r="K54" s="169">
        <f t="shared" si="5"/>
        <v>0.16666666666666566</v>
      </c>
      <c r="L54" s="138"/>
    </row>
    <row r="55" spans="1:12" ht="15.6" x14ac:dyDescent="0.3">
      <c r="A55" s="69" t="str">
        <f t="shared" si="6"/>
        <v xml:space="preserve">GLAUDIELI MARTINENEZ DE REZENDE </v>
      </c>
      <c r="B55" s="135" t="str">
        <f t="shared" si="4"/>
        <v>59715851-77</v>
      </c>
      <c r="C55" s="273">
        <f t="shared" si="2"/>
        <v>7</v>
      </c>
      <c r="D55" s="249">
        <v>43241</v>
      </c>
      <c r="E55" s="137">
        <v>0.29166666666666702</v>
      </c>
      <c r="F55" s="137">
        <v>0.45833333333333298</v>
      </c>
      <c r="G55" s="138">
        <v>0</v>
      </c>
      <c r="H55" s="138">
        <v>0</v>
      </c>
      <c r="I55" s="138"/>
      <c r="J55" s="168">
        <f t="shared" si="7"/>
        <v>0.16666666666666596</v>
      </c>
      <c r="K55" s="169">
        <f t="shared" si="5"/>
        <v>0.16666666666666596</v>
      </c>
      <c r="L55" s="138">
        <f>K55</f>
        <v>0.16666666666666596</v>
      </c>
    </row>
    <row r="56" spans="1:12" ht="15.6" x14ac:dyDescent="0.3">
      <c r="A56" s="69" t="str">
        <f t="shared" si="6"/>
        <v xml:space="preserve">GLAUDIELI MARTINENEZ DE REZENDE </v>
      </c>
      <c r="B56" s="135" t="str">
        <f t="shared" si="4"/>
        <v>59715851-77</v>
      </c>
      <c r="C56" s="273">
        <f t="shared" si="2"/>
        <v>1</v>
      </c>
      <c r="D56" s="249">
        <v>43242</v>
      </c>
      <c r="E56" s="137">
        <v>0.29166666666666702</v>
      </c>
      <c r="F56" s="137">
        <v>0.45833333333333298</v>
      </c>
      <c r="G56" s="138">
        <v>0.54166666666666696</v>
      </c>
      <c r="H56" s="138">
        <v>0.77083333333333337</v>
      </c>
      <c r="I56" s="138"/>
      <c r="J56" s="168">
        <f t="shared" si="7"/>
        <v>0.39583333333333232</v>
      </c>
      <c r="K56" s="169">
        <f t="shared" si="5"/>
        <v>-9.9920072216264089E-16</v>
      </c>
      <c r="L56" s="138">
        <f>SUM(K56:K61)</f>
        <v>0.16666666666666066</v>
      </c>
    </row>
    <row r="57" spans="1:12" ht="15.6" x14ac:dyDescent="0.3">
      <c r="A57" s="69" t="str">
        <f t="shared" si="6"/>
        <v xml:space="preserve">GLAUDIELI MARTINENEZ DE REZENDE </v>
      </c>
      <c r="B57" s="135" t="str">
        <f t="shared" si="4"/>
        <v>59715851-77</v>
      </c>
      <c r="C57" s="273">
        <f t="shared" si="2"/>
        <v>2</v>
      </c>
      <c r="D57" s="249">
        <v>43243</v>
      </c>
      <c r="E57" s="137">
        <v>0.29166666666666702</v>
      </c>
      <c r="F57" s="137">
        <v>0.45833333333333298</v>
      </c>
      <c r="G57" s="138">
        <v>0.54166666666666696</v>
      </c>
      <c r="H57" s="138">
        <v>0.77083333333333337</v>
      </c>
      <c r="I57" s="138"/>
      <c r="J57" s="168">
        <f t="shared" si="7"/>
        <v>0.39583333333333232</v>
      </c>
      <c r="K57" s="169">
        <f t="shared" si="5"/>
        <v>-9.9920072216264089E-16</v>
      </c>
      <c r="L57" s="138"/>
    </row>
    <row r="58" spans="1:12" ht="15.6" x14ac:dyDescent="0.3">
      <c r="A58" s="69" t="str">
        <f t="shared" si="6"/>
        <v xml:space="preserve">GLAUDIELI MARTINENEZ DE REZENDE </v>
      </c>
      <c r="B58" s="135" t="str">
        <f t="shared" si="4"/>
        <v>59715851-77</v>
      </c>
      <c r="C58" s="273">
        <f t="shared" si="2"/>
        <v>3</v>
      </c>
      <c r="D58" s="249">
        <v>43244</v>
      </c>
      <c r="E58" s="137">
        <v>0.29166666666666702</v>
      </c>
      <c r="F58" s="138">
        <v>0.45833333333333298</v>
      </c>
      <c r="G58" s="138">
        <v>0.54166666666666696</v>
      </c>
      <c r="H58" s="138">
        <v>0.77083333333333337</v>
      </c>
      <c r="I58" s="138"/>
      <c r="J58" s="168">
        <f t="shared" si="7"/>
        <v>0.39583333333333232</v>
      </c>
      <c r="K58" s="169">
        <f t="shared" si="5"/>
        <v>-9.9920072216264089E-16</v>
      </c>
      <c r="L58" s="138"/>
    </row>
    <row r="59" spans="1:12" ht="15.6" x14ac:dyDescent="0.3">
      <c r="A59" s="69" t="str">
        <f t="shared" si="6"/>
        <v xml:space="preserve">GLAUDIELI MARTINENEZ DE REZENDE </v>
      </c>
      <c r="B59" s="135" t="str">
        <f t="shared" si="4"/>
        <v>59715851-77</v>
      </c>
      <c r="C59" s="273">
        <f t="shared" si="2"/>
        <v>4</v>
      </c>
      <c r="D59" s="249">
        <v>43245</v>
      </c>
      <c r="E59" s="137">
        <v>0.29166666666666702</v>
      </c>
      <c r="F59" s="138">
        <v>0.45833333333333298</v>
      </c>
      <c r="G59" s="138">
        <v>0.54166666666666696</v>
      </c>
      <c r="H59" s="138">
        <v>0.77083333333333337</v>
      </c>
      <c r="I59" s="138"/>
      <c r="J59" s="168">
        <f t="shared" si="7"/>
        <v>0.39583333333333232</v>
      </c>
      <c r="K59" s="169">
        <f t="shared" si="5"/>
        <v>-9.9920072216264089E-16</v>
      </c>
      <c r="L59" s="138"/>
    </row>
    <row r="60" spans="1:12" ht="15.6" x14ac:dyDescent="0.3">
      <c r="A60" s="69" t="str">
        <f t="shared" si="6"/>
        <v xml:space="preserve">GLAUDIELI MARTINENEZ DE REZENDE </v>
      </c>
      <c r="B60" s="135" t="str">
        <f t="shared" si="4"/>
        <v>59715851-77</v>
      </c>
      <c r="C60" s="273">
        <f t="shared" si="2"/>
        <v>5</v>
      </c>
      <c r="D60" s="249">
        <v>43246</v>
      </c>
      <c r="E60" s="137">
        <v>0.29166666666666702</v>
      </c>
      <c r="F60" s="138">
        <v>0.45833333333333298</v>
      </c>
      <c r="G60" s="138">
        <v>0.54166666666666696</v>
      </c>
      <c r="H60" s="138">
        <v>0.77083333333333337</v>
      </c>
      <c r="I60" s="138"/>
      <c r="J60" s="168">
        <f t="shared" si="7"/>
        <v>0.39583333333333232</v>
      </c>
      <c r="K60" s="169">
        <f t="shared" si="5"/>
        <v>-9.9920072216264089E-16</v>
      </c>
      <c r="L60" s="138"/>
    </row>
    <row r="61" spans="1:12" ht="15.6" x14ac:dyDescent="0.3">
      <c r="A61" s="69" t="str">
        <f t="shared" si="6"/>
        <v xml:space="preserve">GLAUDIELI MARTINENEZ DE REZENDE </v>
      </c>
      <c r="B61" s="135" t="str">
        <f t="shared" si="4"/>
        <v>59715851-77</v>
      </c>
      <c r="C61" s="273">
        <f t="shared" si="2"/>
        <v>6</v>
      </c>
      <c r="D61" s="249">
        <v>43247</v>
      </c>
      <c r="E61" s="137">
        <v>0.29166666666666702</v>
      </c>
      <c r="F61" s="137">
        <v>0.45833333333333298</v>
      </c>
      <c r="G61" s="138">
        <v>0.54166666666666696</v>
      </c>
      <c r="H61" s="138">
        <v>0.77083333333333337</v>
      </c>
      <c r="I61" s="138"/>
      <c r="J61" s="168">
        <f t="shared" si="7"/>
        <v>0.39583333333333232</v>
      </c>
      <c r="K61" s="169">
        <f t="shared" si="5"/>
        <v>0.16666666666666566</v>
      </c>
      <c r="L61" s="138"/>
    </row>
    <row r="62" spans="1:12" ht="15.6" x14ac:dyDescent="0.3">
      <c r="A62" s="69" t="str">
        <f t="shared" si="6"/>
        <v xml:space="preserve">GLAUDIELI MARTINENEZ DE REZENDE </v>
      </c>
      <c r="B62" s="135" t="str">
        <f t="shared" si="4"/>
        <v>59715851-77</v>
      </c>
      <c r="C62" s="273">
        <f t="shared" si="2"/>
        <v>7</v>
      </c>
      <c r="D62" s="249">
        <v>43248</v>
      </c>
      <c r="E62" s="137">
        <v>0.29166666666666702</v>
      </c>
      <c r="F62" s="137">
        <v>0.45833333333333298</v>
      </c>
      <c r="G62" s="138">
        <v>0</v>
      </c>
      <c r="H62" s="138">
        <v>0</v>
      </c>
      <c r="I62" s="138"/>
      <c r="J62" s="168">
        <f t="shared" si="7"/>
        <v>0.16666666666666596</v>
      </c>
      <c r="K62" s="169">
        <f t="shared" si="5"/>
        <v>0.16666666666666596</v>
      </c>
      <c r="L62" s="138">
        <f>K62</f>
        <v>0.16666666666666596</v>
      </c>
    </row>
    <row r="63" spans="1:12" ht="15.6" x14ac:dyDescent="0.3">
      <c r="A63" s="69" t="str">
        <f t="shared" si="6"/>
        <v xml:space="preserve">GLAUDIELI MARTINENEZ DE REZENDE </v>
      </c>
      <c r="B63" s="135" t="str">
        <f t="shared" si="4"/>
        <v>59715851-77</v>
      </c>
      <c r="C63" s="273">
        <f t="shared" si="2"/>
        <v>1</v>
      </c>
      <c r="D63" s="249">
        <v>43249</v>
      </c>
      <c r="E63" s="137">
        <v>0.29166666666666702</v>
      </c>
      <c r="F63" s="138">
        <v>0.45833333333333298</v>
      </c>
      <c r="G63" s="138">
        <v>0.54166666666666696</v>
      </c>
      <c r="H63" s="138">
        <v>0.77083333333333337</v>
      </c>
      <c r="I63" s="138"/>
      <c r="J63" s="168">
        <f t="shared" si="7"/>
        <v>0.39583333333333232</v>
      </c>
      <c r="K63" s="169">
        <f t="shared" si="5"/>
        <v>-9.9920072216264089E-16</v>
      </c>
      <c r="L63" s="138">
        <f>SUM(K63:K64)</f>
        <v>-1.9984014443252818E-15</v>
      </c>
    </row>
    <row r="64" spans="1:12" ht="16.2" thickBot="1" x14ac:dyDescent="0.35">
      <c r="A64" s="69" t="str">
        <f t="shared" si="6"/>
        <v xml:space="preserve">GLAUDIELI MARTINENEZ DE REZENDE </v>
      </c>
      <c r="B64" s="135" t="str">
        <f t="shared" si="4"/>
        <v>59715851-77</v>
      </c>
      <c r="C64" s="273">
        <f t="shared" si="2"/>
        <v>2</v>
      </c>
      <c r="D64" s="249">
        <v>43250</v>
      </c>
      <c r="E64" s="137">
        <v>0.29166666666666702</v>
      </c>
      <c r="F64" s="138">
        <v>0.45833333333333298</v>
      </c>
      <c r="G64" s="138">
        <v>0.54166666666666696</v>
      </c>
      <c r="H64" s="138">
        <v>0.77083333333333337</v>
      </c>
      <c r="I64" s="138"/>
      <c r="J64" s="168">
        <f t="shared" si="7"/>
        <v>0.39583333333333232</v>
      </c>
      <c r="K64" s="169">
        <f t="shared" si="5"/>
        <v>-9.9920072216264089E-16</v>
      </c>
      <c r="L64" s="138"/>
    </row>
    <row r="65" spans="1:15" ht="15.6" x14ac:dyDescent="0.3">
      <c r="A65" s="248" t="str">
        <f t="shared" si="6"/>
        <v xml:space="preserve">GLAUDIELI MARTINENEZ DE REZENDE </v>
      </c>
      <c r="B65" s="246" t="str">
        <f t="shared" si="4"/>
        <v>59715851-77</v>
      </c>
      <c r="C65" s="273">
        <f t="shared" si="2"/>
        <v>3</v>
      </c>
      <c r="D65" s="249">
        <v>43251</v>
      </c>
      <c r="E65" s="245">
        <v>0.3125</v>
      </c>
      <c r="F65" s="245">
        <v>0.54861111111111105</v>
      </c>
      <c r="G65" s="245">
        <v>0.625</v>
      </c>
      <c r="H65" s="245">
        <v>0.77083333333333337</v>
      </c>
      <c r="I65" s="138"/>
      <c r="J65" s="247">
        <f t="shared" si="7"/>
        <v>0.38194444444444442</v>
      </c>
      <c r="K65" s="169">
        <f t="shared" si="5"/>
        <v>-1.3888888888888895E-2</v>
      </c>
      <c r="L65" s="138"/>
      <c r="M65" s="185" t="s">
        <v>305</v>
      </c>
      <c r="N65" s="186" t="s">
        <v>305</v>
      </c>
    </row>
    <row r="66" spans="1:15" ht="16.2" thickBot="1" x14ac:dyDescent="0.35">
      <c r="A66" s="69" t="str">
        <f t="shared" si="6"/>
        <v xml:space="preserve">GLAUDIELI MARTINENEZ DE REZENDE </v>
      </c>
      <c r="B66" s="135" t="str">
        <f t="shared" si="4"/>
        <v>59715851-77</v>
      </c>
      <c r="C66" s="273">
        <f t="shared" si="2"/>
        <v>4</v>
      </c>
      <c r="D66" s="249">
        <v>43252</v>
      </c>
      <c r="E66" s="138">
        <v>0.3125</v>
      </c>
      <c r="F66" s="138">
        <v>0</v>
      </c>
      <c r="G66" s="138">
        <v>0</v>
      </c>
      <c r="H66" s="138">
        <v>0</v>
      </c>
      <c r="I66" s="138"/>
      <c r="J66" s="168">
        <f t="shared" si="7"/>
        <v>-0.3125</v>
      </c>
      <c r="K66" s="169">
        <f t="shared" si="5"/>
        <v>-0.70833333333333326</v>
      </c>
      <c r="L66" s="138"/>
      <c r="M66" s="180">
        <f>L66</f>
        <v>0</v>
      </c>
      <c r="N66" s="178">
        <f>J97</f>
        <v>0.38194444444444442</v>
      </c>
    </row>
    <row r="67" spans="1:15" ht="16.2" thickBot="1" x14ac:dyDescent="0.35">
      <c r="A67" s="69" t="str">
        <f t="shared" si="6"/>
        <v xml:space="preserve">GLAUDIELI MARTINENEZ DE REZENDE </v>
      </c>
      <c r="B67" s="135" t="str">
        <f t="shared" si="4"/>
        <v>59715851-77</v>
      </c>
      <c r="C67" s="273">
        <f t="shared" si="2"/>
        <v>5</v>
      </c>
      <c r="D67" s="249">
        <v>43253</v>
      </c>
      <c r="E67" s="138">
        <v>0.3125</v>
      </c>
      <c r="F67" s="138">
        <v>0</v>
      </c>
      <c r="G67" s="138">
        <v>0</v>
      </c>
      <c r="H67" s="138">
        <v>0</v>
      </c>
      <c r="I67" s="138"/>
      <c r="J67" s="168">
        <f t="shared" si="7"/>
        <v>-0.3125</v>
      </c>
      <c r="K67" s="169">
        <f t="shared" si="5"/>
        <v>-0.70833333333333326</v>
      </c>
      <c r="L67" s="138"/>
      <c r="M67" s="183" t="s">
        <v>309</v>
      </c>
      <c r="N67" s="184" t="s">
        <v>307</v>
      </c>
      <c r="O67" s="187" t="s">
        <v>308</v>
      </c>
    </row>
    <row r="68" spans="1:15" ht="16.2" thickBot="1" x14ac:dyDescent="0.35">
      <c r="A68" s="69" t="str">
        <f t="shared" si="6"/>
        <v xml:space="preserve">GLAUDIELI MARTINENEZ DE REZENDE </v>
      </c>
      <c r="B68" s="135" t="str">
        <f t="shared" si="4"/>
        <v>59715851-77</v>
      </c>
      <c r="C68" s="273">
        <f t="shared" si="2"/>
        <v>6</v>
      </c>
      <c r="D68" s="249">
        <v>43254</v>
      </c>
      <c r="E68" s="138">
        <v>0.3125</v>
      </c>
      <c r="F68" s="138">
        <v>0.55902777777777779</v>
      </c>
      <c r="G68" s="138">
        <v>0.63750000000000007</v>
      </c>
      <c r="H68" s="138">
        <v>0.77083333333333337</v>
      </c>
      <c r="I68" s="138"/>
      <c r="J68" s="168">
        <f t="shared" si="7"/>
        <v>0.37986111111111109</v>
      </c>
      <c r="K68" s="169">
        <f t="shared" ref="K68:K99" si="8">IF($C$4:$C$130=7,J68,IF($C$4:$C$130=6,J68-$J$2,IF($C$4:$C$130=5,J68-$I$2,IF($C$4:$C$130=4,J68-$I$2,IF($C$4:$C$130=3,J68-$I$2,IF($C$4:$C$130=2,J68-$I$2,IF($C$4:$C$130=1,J68-$I$2,J68)))))))</f>
        <v>0.15069444444444444</v>
      </c>
      <c r="L68" s="138"/>
      <c r="M68" s="181">
        <f>M66*$M$2</f>
        <v>0</v>
      </c>
      <c r="N68" s="179" t="e">
        <f>N66*#REF!*24</f>
        <v>#REF!</v>
      </c>
      <c r="O68" s="182" t="e">
        <f>M68+N68</f>
        <v>#REF!</v>
      </c>
    </row>
    <row r="69" spans="1:15" ht="15.6" x14ac:dyDescent="0.3">
      <c r="A69" s="69" t="str">
        <f t="shared" si="6"/>
        <v xml:space="preserve">GLAUDIELI MARTINENEZ DE REZENDE </v>
      </c>
      <c r="B69" s="135" t="str">
        <f t="shared" si="4"/>
        <v>59715851-77</v>
      </c>
      <c r="C69" s="273">
        <f t="shared" ref="C69:C130" si="9">WEEKDAY(D69,2)</f>
        <v>7</v>
      </c>
      <c r="D69" s="249">
        <v>43255</v>
      </c>
      <c r="E69" s="138">
        <v>0.3125</v>
      </c>
      <c r="F69" s="138">
        <v>0.54861111111111105</v>
      </c>
      <c r="G69" s="138">
        <v>0.625</v>
      </c>
      <c r="H69" s="138">
        <v>0.77083333333333337</v>
      </c>
      <c r="I69" s="138"/>
      <c r="J69" s="168">
        <f t="shared" si="7"/>
        <v>0.38194444444444442</v>
      </c>
      <c r="K69" s="169">
        <f t="shared" si="8"/>
        <v>0.38194444444444442</v>
      </c>
      <c r="L69" s="138"/>
    </row>
    <row r="70" spans="1:15" ht="15.6" x14ac:dyDescent="0.3">
      <c r="A70" s="69" t="str">
        <f t="shared" si="6"/>
        <v xml:space="preserve">GLAUDIELI MARTINENEZ DE REZENDE </v>
      </c>
      <c r="B70" s="135" t="str">
        <f t="shared" si="6"/>
        <v>59715851-77</v>
      </c>
      <c r="C70" s="273">
        <f t="shared" si="9"/>
        <v>1</v>
      </c>
      <c r="D70" s="249">
        <v>43256</v>
      </c>
      <c r="E70" s="138">
        <v>0.3125</v>
      </c>
      <c r="F70" s="138">
        <v>0</v>
      </c>
      <c r="G70" s="138">
        <v>0</v>
      </c>
      <c r="H70" s="138">
        <v>0</v>
      </c>
      <c r="I70" s="138"/>
      <c r="J70" s="168">
        <f t="shared" si="7"/>
        <v>-0.3125</v>
      </c>
      <c r="K70" s="169">
        <f t="shared" si="8"/>
        <v>-0.70833333333333326</v>
      </c>
      <c r="L70" s="138">
        <f>SUM(K70:K75)</f>
        <v>-2.6965277777777774</v>
      </c>
    </row>
    <row r="71" spans="1:15" ht="15.6" x14ac:dyDescent="0.3">
      <c r="A71" s="69" t="str">
        <f t="shared" si="6"/>
        <v xml:space="preserve">GLAUDIELI MARTINENEZ DE REZENDE </v>
      </c>
      <c r="B71" s="135" t="str">
        <f t="shared" si="6"/>
        <v>59715851-77</v>
      </c>
      <c r="C71" s="273">
        <f t="shared" si="9"/>
        <v>2</v>
      </c>
      <c r="D71" s="249">
        <v>43257</v>
      </c>
      <c r="E71" s="138">
        <v>0.3125</v>
      </c>
      <c r="F71" s="138">
        <v>0</v>
      </c>
      <c r="G71" s="138">
        <v>0</v>
      </c>
      <c r="H71" s="138">
        <v>0</v>
      </c>
      <c r="I71" s="138"/>
      <c r="J71" s="168">
        <f t="shared" si="7"/>
        <v>-0.3125</v>
      </c>
      <c r="K71" s="169">
        <f t="shared" si="8"/>
        <v>-0.70833333333333326</v>
      </c>
      <c r="L71" s="138"/>
    </row>
    <row r="72" spans="1:15" ht="15.6" x14ac:dyDescent="0.3">
      <c r="A72" s="69" t="str">
        <f t="shared" si="6"/>
        <v xml:space="preserve">GLAUDIELI MARTINENEZ DE REZENDE </v>
      </c>
      <c r="B72" s="135" t="str">
        <f t="shared" si="6"/>
        <v>59715851-77</v>
      </c>
      <c r="C72" s="273">
        <f t="shared" si="9"/>
        <v>3</v>
      </c>
      <c r="D72" s="249">
        <v>43258</v>
      </c>
      <c r="E72" s="138">
        <v>0.3125</v>
      </c>
      <c r="F72" s="138">
        <v>0.55902777777777779</v>
      </c>
      <c r="G72" s="138">
        <v>0.63750000000000007</v>
      </c>
      <c r="H72" s="138">
        <v>0.77083333333333337</v>
      </c>
      <c r="I72" s="138"/>
      <c r="J72" s="168">
        <f t="shared" si="7"/>
        <v>0.37986111111111109</v>
      </c>
      <c r="K72" s="169">
        <f t="shared" si="8"/>
        <v>-1.5972222222222221E-2</v>
      </c>
      <c r="L72" s="138"/>
    </row>
    <row r="73" spans="1:15" ht="15.6" x14ac:dyDescent="0.3">
      <c r="A73" s="69" t="str">
        <f t="shared" si="6"/>
        <v xml:space="preserve">GLAUDIELI MARTINENEZ DE REZENDE </v>
      </c>
      <c r="B73" s="135" t="str">
        <f t="shared" si="6"/>
        <v>59715851-77</v>
      </c>
      <c r="C73" s="273">
        <f t="shared" si="9"/>
        <v>4</v>
      </c>
      <c r="D73" s="249">
        <v>43259</v>
      </c>
      <c r="E73" s="138">
        <v>0.3125</v>
      </c>
      <c r="F73" s="138">
        <v>0.54861111111111105</v>
      </c>
      <c r="G73" s="138">
        <v>0.625</v>
      </c>
      <c r="H73" s="138">
        <v>0.77083333333333337</v>
      </c>
      <c r="I73" s="138"/>
      <c r="J73" s="168">
        <f t="shared" si="7"/>
        <v>0.38194444444444442</v>
      </c>
      <c r="K73" s="169">
        <f t="shared" si="8"/>
        <v>-1.3888888888888895E-2</v>
      </c>
      <c r="L73" s="138"/>
    </row>
    <row r="74" spans="1:15" ht="15.6" x14ac:dyDescent="0.3">
      <c r="A74" s="69" t="str">
        <f t="shared" si="6"/>
        <v xml:space="preserve">GLAUDIELI MARTINENEZ DE REZENDE </v>
      </c>
      <c r="B74" s="135" t="str">
        <f t="shared" si="6"/>
        <v>59715851-77</v>
      </c>
      <c r="C74" s="273">
        <f t="shared" si="9"/>
        <v>5</v>
      </c>
      <c r="D74" s="249">
        <v>43260</v>
      </c>
      <c r="E74" s="138">
        <v>0.3125</v>
      </c>
      <c r="F74" s="138">
        <v>0</v>
      </c>
      <c r="G74" s="138">
        <v>0</v>
      </c>
      <c r="H74" s="138">
        <v>0</v>
      </c>
      <c r="I74" s="138"/>
      <c r="J74" s="168">
        <f t="shared" si="7"/>
        <v>-0.3125</v>
      </c>
      <c r="K74" s="169">
        <f t="shared" si="8"/>
        <v>-0.70833333333333326</v>
      </c>
      <c r="L74" s="138"/>
    </row>
    <row r="75" spans="1:15" ht="15.6" x14ac:dyDescent="0.3">
      <c r="A75" s="69" t="str">
        <f t="shared" si="6"/>
        <v xml:space="preserve">GLAUDIELI MARTINENEZ DE REZENDE </v>
      </c>
      <c r="B75" s="135" t="str">
        <f t="shared" si="6"/>
        <v>59715851-77</v>
      </c>
      <c r="C75" s="273">
        <f t="shared" si="9"/>
        <v>6</v>
      </c>
      <c r="D75" s="249">
        <v>43261</v>
      </c>
      <c r="E75" s="138">
        <v>0.3125</v>
      </c>
      <c r="F75" s="138">
        <v>0</v>
      </c>
      <c r="G75" s="138">
        <v>0</v>
      </c>
      <c r="H75" s="138">
        <v>0</v>
      </c>
      <c r="I75" s="138"/>
      <c r="J75" s="168">
        <f t="shared" si="7"/>
        <v>-0.3125</v>
      </c>
      <c r="K75" s="169">
        <f t="shared" si="8"/>
        <v>-0.54166666666666663</v>
      </c>
      <c r="L75" s="138"/>
    </row>
    <row r="76" spans="1:15" ht="15.6" x14ac:dyDescent="0.3">
      <c r="A76" s="69" t="str">
        <f t="shared" si="6"/>
        <v xml:space="preserve">GLAUDIELI MARTINENEZ DE REZENDE </v>
      </c>
      <c r="B76" s="135" t="str">
        <f t="shared" si="6"/>
        <v>59715851-77</v>
      </c>
      <c r="C76" s="273">
        <f t="shared" si="9"/>
        <v>7</v>
      </c>
      <c r="D76" s="249">
        <v>43262</v>
      </c>
      <c r="E76" s="138">
        <v>0.3125</v>
      </c>
      <c r="F76" s="138">
        <v>0.55902777777777779</v>
      </c>
      <c r="G76" s="138">
        <v>0.63750000000000007</v>
      </c>
      <c r="H76" s="138">
        <v>0.77083333333333337</v>
      </c>
      <c r="I76" s="138"/>
      <c r="J76" s="168">
        <f t="shared" si="7"/>
        <v>0.37986111111111109</v>
      </c>
      <c r="K76" s="169">
        <f t="shared" si="8"/>
        <v>0.37986111111111109</v>
      </c>
      <c r="L76" s="138"/>
    </row>
    <row r="77" spans="1:15" ht="15.6" x14ac:dyDescent="0.3">
      <c r="A77" s="69" t="str">
        <f t="shared" si="6"/>
        <v xml:space="preserve">GLAUDIELI MARTINENEZ DE REZENDE </v>
      </c>
      <c r="B77" s="135" t="str">
        <f t="shared" si="6"/>
        <v>59715851-77</v>
      </c>
      <c r="C77" s="273">
        <f t="shared" si="9"/>
        <v>1</v>
      </c>
      <c r="D77" s="249">
        <v>43263</v>
      </c>
      <c r="E77" s="138">
        <v>0.3125</v>
      </c>
      <c r="F77" s="138">
        <v>0.54861111111111105</v>
      </c>
      <c r="G77" s="138">
        <v>0.625</v>
      </c>
      <c r="H77" s="138">
        <v>0.77083333333333337</v>
      </c>
      <c r="I77" s="138"/>
      <c r="J77" s="168">
        <f t="shared" si="7"/>
        <v>0.38194444444444442</v>
      </c>
      <c r="K77" s="169">
        <f t="shared" si="8"/>
        <v>-1.3888888888888895E-2</v>
      </c>
      <c r="L77" s="138">
        <f>SUM(K77:K82)</f>
        <v>-2.0020833333333332</v>
      </c>
    </row>
    <row r="78" spans="1:15" ht="15.6" x14ac:dyDescent="0.3">
      <c r="A78" s="69" t="str">
        <f t="shared" si="6"/>
        <v xml:space="preserve">GLAUDIELI MARTINENEZ DE REZENDE </v>
      </c>
      <c r="B78" s="135" t="str">
        <f t="shared" si="6"/>
        <v>59715851-77</v>
      </c>
      <c r="C78" s="273">
        <f t="shared" si="9"/>
        <v>2</v>
      </c>
      <c r="D78" s="249">
        <v>43264</v>
      </c>
      <c r="E78" s="138">
        <v>0.3125</v>
      </c>
      <c r="F78" s="138">
        <v>0</v>
      </c>
      <c r="G78" s="138">
        <v>0</v>
      </c>
      <c r="H78" s="138">
        <v>0</v>
      </c>
      <c r="I78" s="138"/>
      <c r="J78" s="168">
        <f t="shared" si="7"/>
        <v>-0.3125</v>
      </c>
      <c r="K78" s="169">
        <f t="shared" si="8"/>
        <v>-0.70833333333333326</v>
      </c>
      <c r="L78" s="138"/>
    </row>
    <row r="79" spans="1:15" ht="15.6" x14ac:dyDescent="0.3">
      <c r="A79" s="69" t="str">
        <f t="shared" si="6"/>
        <v xml:space="preserve">GLAUDIELI MARTINENEZ DE REZENDE </v>
      </c>
      <c r="B79" s="135" t="str">
        <f t="shared" si="6"/>
        <v>59715851-77</v>
      </c>
      <c r="C79" s="273">
        <f t="shared" si="9"/>
        <v>3</v>
      </c>
      <c r="D79" s="249">
        <v>43265</v>
      </c>
      <c r="E79" s="138">
        <v>0.3125</v>
      </c>
      <c r="F79" s="138">
        <v>0</v>
      </c>
      <c r="G79" s="138">
        <v>0</v>
      </c>
      <c r="H79" s="138">
        <v>0</v>
      </c>
      <c r="I79" s="138"/>
      <c r="J79" s="168">
        <f t="shared" si="7"/>
        <v>-0.3125</v>
      </c>
      <c r="K79" s="169">
        <f t="shared" si="8"/>
        <v>-0.70833333333333326</v>
      </c>
      <c r="L79" s="138"/>
    </row>
    <row r="80" spans="1:15" ht="15.6" x14ac:dyDescent="0.3">
      <c r="A80" s="69" t="str">
        <f t="shared" si="6"/>
        <v xml:space="preserve">GLAUDIELI MARTINENEZ DE REZENDE </v>
      </c>
      <c r="B80" s="135" t="str">
        <f t="shared" si="6"/>
        <v>59715851-77</v>
      </c>
      <c r="C80" s="273">
        <f t="shared" si="9"/>
        <v>4</v>
      </c>
      <c r="D80" s="249">
        <v>43266</v>
      </c>
      <c r="E80" s="138">
        <v>0.3125</v>
      </c>
      <c r="F80" s="138">
        <v>0.55902777777777779</v>
      </c>
      <c r="G80" s="138">
        <v>0.63750000000000007</v>
      </c>
      <c r="H80" s="138">
        <v>0.77083333333333337</v>
      </c>
      <c r="I80" s="138"/>
      <c r="J80" s="168">
        <f t="shared" si="7"/>
        <v>0.37986111111111109</v>
      </c>
      <c r="K80" s="169">
        <f t="shared" si="8"/>
        <v>-1.5972222222222221E-2</v>
      </c>
      <c r="L80" s="138"/>
    </row>
    <row r="81" spans="1:14" ht="15.6" x14ac:dyDescent="0.3">
      <c r="A81" s="69" t="str">
        <f t="shared" si="6"/>
        <v xml:space="preserve">GLAUDIELI MARTINENEZ DE REZENDE </v>
      </c>
      <c r="B81" s="135" t="str">
        <f t="shared" si="6"/>
        <v>59715851-77</v>
      </c>
      <c r="C81" s="273">
        <f t="shared" si="9"/>
        <v>5</v>
      </c>
      <c r="D81" s="249">
        <v>43267</v>
      </c>
      <c r="E81" s="138">
        <v>0.3125</v>
      </c>
      <c r="F81" s="138">
        <v>0.54861111111111105</v>
      </c>
      <c r="G81" s="138">
        <v>0.625</v>
      </c>
      <c r="H81" s="138">
        <v>0.77083333333333337</v>
      </c>
      <c r="I81" s="138"/>
      <c r="J81" s="168">
        <f t="shared" si="7"/>
        <v>0.38194444444444442</v>
      </c>
      <c r="K81" s="169">
        <f t="shared" si="8"/>
        <v>-1.3888888888888895E-2</v>
      </c>
      <c r="L81" s="138"/>
    </row>
    <row r="82" spans="1:14" ht="15.6" x14ac:dyDescent="0.3">
      <c r="A82" s="69" t="str">
        <f t="shared" si="6"/>
        <v xml:space="preserve">GLAUDIELI MARTINENEZ DE REZENDE </v>
      </c>
      <c r="B82" s="135" t="str">
        <f t="shared" si="6"/>
        <v>59715851-77</v>
      </c>
      <c r="C82" s="273">
        <f t="shared" si="9"/>
        <v>6</v>
      </c>
      <c r="D82" s="249">
        <v>43268</v>
      </c>
      <c r="E82" s="138">
        <v>0.3125</v>
      </c>
      <c r="F82" s="138">
        <v>0</v>
      </c>
      <c r="G82" s="138">
        <v>0</v>
      </c>
      <c r="H82" s="138">
        <v>0</v>
      </c>
      <c r="I82" s="138"/>
      <c r="J82" s="168">
        <f t="shared" si="7"/>
        <v>-0.3125</v>
      </c>
      <c r="K82" s="169">
        <f t="shared" si="8"/>
        <v>-0.54166666666666663</v>
      </c>
      <c r="L82" s="138"/>
    </row>
    <row r="83" spans="1:14" ht="15.6" x14ac:dyDescent="0.3">
      <c r="A83" s="69" t="str">
        <f t="shared" si="6"/>
        <v xml:space="preserve">GLAUDIELI MARTINENEZ DE REZENDE </v>
      </c>
      <c r="B83" s="135" t="str">
        <f t="shared" si="6"/>
        <v>59715851-77</v>
      </c>
      <c r="C83" s="273">
        <f t="shared" si="9"/>
        <v>7</v>
      </c>
      <c r="D83" s="249">
        <v>43269</v>
      </c>
      <c r="E83" s="138">
        <v>0.3125</v>
      </c>
      <c r="F83" s="138">
        <v>0</v>
      </c>
      <c r="G83" s="138">
        <v>0</v>
      </c>
      <c r="H83" s="138">
        <v>0</v>
      </c>
      <c r="I83" s="138"/>
      <c r="J83" s="168">
        <f t="shared" si="7"/>
        <v>-0.3125</v>
      </c>
      <c r="K83" s="169">
        <f t="shared" si="8"/>
        <v>-0.3125</v>
      </c>
      <c r="L83" s="138"/>
    </row>
    <row r="84" spans="1:14" ht="15.6" x14ac:dyDescent="0.3">
      <c r="A84" s="69" t="str">
        <f t="shared" si="6"/>
        <v xml:space="preserve">GLAUDIELI MARTINENEZ DE REZENDE </v>
      </c>
      <c r="B84" s="135" t="str">
        <f t="shared" si="6"/>
        <v>59715851-77</v>
      </c>
      <c r="C84" s="273">
        <f t="shared" si="9"/>
        <v>1</v>
      </c>
      <c r="D84" s="249">
        <v>43270</v>
      </c>
      <c r="E84" s="138">
        <v>0.3125</v>
      </c>
      <c r="F84" s="138">
        <v>0.55902777777777779</v>
      </c>
      <c r="G84" s="138">
        <v>0.63750000000000007</v>
      </c>
      <c r="H84" s="138">
        <v>0.77083333333333337</v>
      </c>
      <c r="I84" s="138"/>
      <c r="J84" s="168">
        <f t="shared" si="7"/>
        <v>0.37986111111111109</v>
      </c>
      <c r="K84" s="169">
        <f t="shared" si="8"/>
        <v>-1.5972222222222221E-2</v>
      </c>
      <c r="L84" s="138">
        <f>SUM(K84:K89)</f>
        <v>-1.3097222222222222</v>
      </c>
    </row>
    <row r="85" spans="1:14" ht="15.6" x14ac:dyDescent="0.3">
      <c r="A85" s="69" t="str">
        <f t="shared" si="6"/>
        <v xml:space="preserve">GLAUDIELI MARTINENEZ DE REZENDE </v>
      </c>
      <c r="B85" s="135" t="str">
        <f t="shared" si="6"/>
        <v>59715851-77</v>
      </c>
      <c r="C85" s="273">
        <f t="shared" si="9"/>
        <v>2</v>
      </c>
      <c r="D85" s="249">
        <v>43271</v>
      </c>
      <c r="E85" s="138">
        <v>0.3125</v>
      </c>
      <c r="F85" s="138">
        <v>0.54861111111111105</v>
      </c>
      <c r="G85" s="138">
        <v>0.625</v>
      </c>
      <c r="H85" s="138">
        <v>0.77083333333333337</v>
      </c>
      <c r="I85" s="138"/>
      <c r="J85" s="168">
        <f t="shared" si="7"/>
        <v>0.38194444444444442</v>
      </c>
      <c r="K85" s="169">
        <f t="shared" si="8"/>
        <v>-1.3888888888888895E-2</v>
      </c>
      <c r="L85" s="138"/>
    </row>
    <row r="86" spans="1:14" ht="15.6" x14ac:dyDescent="0.3">
      <c r="A86" s="69" t="str">
        <f t="shared" si="6"/>
        <v xml:space="preserve">GLAUDIELI MARTINENEZ DE REZENDE </v>
      </c>
      <c r="B86" s="135" t="str">
        <f t="shared" si="6"/>
        <v>59715851-77</v>
      </c>
      <c r="C86" s="273">
        <f t="shared" si="9"/>
        <v>3</v>
      </c>
      <c r="D86" s="249">
        <v>43272</v>
      </c>
      <c r="E86" s="138">
        <v>0.3125</v>
      </c>
      <c r="F86" s="138">
        <v>0</v>
      </c>
      <c r="G86" s="138">
        <v>0</v>
      </c>
      <c r="H86" s="138">
        <v>0</v>
      </c>
      <c r="I86" s="138"/>
      <c r="J86" s="168">
        <f t="shared" si="7"/>
        <v>-0.3125</v>
      </c>
      <c r="K86" s="169">
        <f t="shared" si="8"/>
        <v>-0.70833333333333326</v>
      </c>
      <c r="L86" s="138"/>
    </row>
    <row r="87" spans="1:14" ht="15.6" x14ac:dyDescent="0.3">
      <c r="A87" s="69" t="str">
        <f t="shared" si="6"/>
        <v xml:space="preserve">GLAUDIELI MARTINENEZ DE REZENDE </v>
      </c>
      <c r="B87" s="135" t="str">
        <f t="shared" si="6"/>
        <v>59715851-77</v>
      </c>
      <c r="C87" s="273">
        <f t="shared" si="9"/>
        <v>4</v>
      </c>
      <c r="D87" s="249">
        <v>43273</v>
      </c>
      <c r="E87" s="138">
        <v>0.3125</v>
      </c>
      <c r="F87" s="138">
        <v>0</v>
      </c>
      <c r="G87" s="138">
        <v>0</v>
      </c>
      <c r="H87" s="138">
        <v>0</v>
      </c>
      <c r="I87" s="138"/>
      <c r="J87" s="168">
        <f t="shared" si="7"/>
        <v>-0.3125</v>
      </c>
      <c r="K87" s="169">
        <f t="shared" si="8"/>
        <v>-0.70833333333333326</v>
      </c>
      <c r="L87" s="138"/>
    </row>
    <row r="88" spans="1:14" ht="15.6" x14ac:dyDescent="0.3">
      <c r="A88" s="69" t="str">
        <f t="shared" si="6"/>
        <v xml:space="preserve">GLAUDIELI MARTINENEZ DE REZENDE </v>
      </c>
      <c r="B88" s="135" t="str">
        <f t="shared" si="6"/>
        <v>59715851-77</v>
      </c>
      <c r="C88" s="273">
        <f t="shared" si="9"/>
        <v>5</v>
      </c>
      <c r="D88" s="249">
        <v>43274</v>
      </c>
      <c r="E88" s="138">
        <v>0.3125</v>
      </c>
      <c r="F88" s="138">
        <v>0.55902777777777779</v>
      </c>
      <c r="G88" s="138">
        <v>0.63750000000000007</v>
      </c>
      <c r="H88" s="138">
        <v>0.77083333333333337</v>
      </c>
      <c r="I88" s="138"/>
      <c r="J88" s="168">
        <f t="shared" si="7"/>
        <v>0.37986111111111109</v>
      </c>
      <c r="K88" s="169">
        <f t="shared" si="8"/>
        <v>-1.5972222222222221E-2</v>
      </c>
      <c r="L88" s="138"/>
    </row>
    <row r="89" spans="1:14" ht="15.6" x14ac:dyDescent="0.3">
      <c r="A89" s="69" t="str">
        <f t="shared" si="6"/>
        <v xml:space="preserve">GLAUDIELI MARTINENEZ DE REZENDE </v>
      </c>
      <c r="B89" s="135" t="str">
        <f t="shared" si="6"/>
        <v>59715851-77</v>
      </c>
      <c r="C89" s="273">
        <f t="shared" si="9"/>
        <v>6</v>
      </c>
      <c r="D89" s="249">
        <v>43275</v>
      </c>
      <c r="E89" s="138">
        <v>0.3125</v>
      </c>
      <c r="F89" s="138">
        <v>0.54861111111111105</v>
      </c>
      <c r="G89" s="138">
        <v>0.625</v>
      </c>
      <c r="H89" s="138">
        <v>0.77083333333333337</v>
      </c>
      <c r="I89" s="138"/>
      <c r="J89" s="168">
        <f t="shared" si="7"/>
        <v>0.38194444444444442</v>
      </c>
      <c r="K89" s="169">
        <f t="shared" si="8"/>
        <v>0.15277777777777776</v>
      </c>
      <c r="L89" s="138"/>
    </row>
    <row r="90" spans="1:14" ht="15.6" x14ac:dyDescent="0.3">
      <c r="A90" s="69" t="str">
        <f t="shared" si="6"/>
        <v xml:space="preserve">GLAUDIELI MARTINENEZ DE REZENDE </v>
      </c>
      <c r="B90" s="135" t="str">
        <f t="shared" si="6"/>
        <v>59715851-77</v>
      </c>
      <c r="C90" s="273">
        <f t="shared" si="9"/>
        <v>7</v>
      </c>
      <c r="D90" s="249">
        <v>43276</v>
      </c>
      <c r="E90" s="138">
        <v>0.3125</v>
      </c>
      <c r="F90" s="138">
        <v>0</v>
      </c>
      <c r="G90" s="138">
        <v>0</v>
      </c>
      <c r="H90" s="138">
        <v>0</v>
      </c>
      <c r="I90" s="138"/>
      <c r="J90" s="168">
        <f t="shared" si="7"/>
        <v>-0.3125</v>
      </c>
      <c r="K90" s="169">
        <f t="shared" si="8"/>
        <v>-0.3125</v>
      </c>
      <c r="L90" s="138"/>
    </row>
    <row r="91" spans="1:14" ht="15.6" x14ac:dyDescent="0.3">
      <c r="A91" s="69" t="str">
        <f t="shared" si="6"/>
        <v xml:space="preserve">GLAUDIELI MARTINENEZ DE REZENDE </v>
      </c>
      <c r="B91" s="135" t="str">
        <f t="shared" si="6"/>
        <v>59715851-77</v>
      </c>
      <c r="C91" s="273">
        <f t="shared" si="9"/>
        <v>1</v>
      </c>
      <c r="D91" s="249">
        <v>43277</v>
      </c>
      <c r="E91" s="138">
        <v>0.3125</v>
      </c>
      <c r="F91" s="138">
        <v>0</v>
      </c>
      <c r="G91" s="138">
        <v>0</v>
      </c>
      <c r="H91" s="138">
        <v>0</v>
      </c>
      <c r="I91" s="138"/>
      <c r="J91" s="168">
        <f t="shared" si="7"/>
        <v>-0.3125</v>
      </c>
      <c r="K91" s="169">
        <f t="shared" si="8"/>
        <v>-0.70833333333333326</v>
      </c>
      <c r="L91" s="138">
        <f>SUM(K91:K94)</f>
        <v>-1.4465277777777776</v>
      </c>
    </row>
    <row r="92" spans="1:14" ht="15.6" x14ac:dyDescent="0.3">
      <c r="A92" s="69" t="str">
        <f t="shared" si="6"/>
        <v xml:space="preserve">GLAUDIELI MARTINENEZ DE REZENDE </v>
      </c>
      <c r="B92" s="135" t="str">
        <f t="shared" si="6"/>
        <v>59715851-77</v>
      </c>
      <c r="C92" s="273">
        <f t="shared" si="9"/>
        <v>2</v>
      </c>
      <c r="D92" s="249">
        <v>43278</v>
      </c>
      <c r="E92" s="138">
        <v>0.3125</v>
      </c>
      <c r="F92" s="138">
        <v>0.55902777777777779</v>
      </c>
      <c r="G92" s="138">
        <v>0.63750000000000007</v>
      </c>
      <c r="H92" s="138">
        <v>0.77083333333333337</v>
      </c>
      <c r="I92" s="138"/>
      <c r="J92" s="168">
        <f t="shared" si="7"/>
        <v>0.37986111111111109</v>
      </c>
      <c r="K92" s="169">
        <f t="shared" si="8"/>
        <v>-1.5972222222222221E-2</v>
      </c>
      <c r="L92" s="138"/>
    </row>
    <row r="93" spans="1:14" ht="15.6" x14ac:dyDescent="0.3">
      <c r="A93" s="69" t="str">
        <f t="shared" si="6"/>
        <v xml:space="preserve">GLAUDIELI MARTINENEZ DE REZENDE </v>
      </c>
      <c r="B93" s="135" t="str">
        <f t="shared" si="6"/>
        <v>59715851-77</v>
      </c>
      <c r="C93" s="273">
        <f t="shared" si="9"/>
        <v>3</v>
      </c>
      <c r="D93" s="249">
        <v>43279</v>
      </c>
      <c r="E93" s="138">
        <v>0.3125</v>
      </c>
      <c r="F93" s="138">
        <v>0.54861111111111105</v>
      </c>
      <c r="G93" s="138">
        <v>0.625</v>
      </c>
      <c r="H93" s="138">
        <v>0.77083333333333337</v>
      </c>
      <c r="I93" s="138"/>
      <c r="J93" s="168">
        <f t="shared" si="7"/>
        <v>0.38194444444444442</v>
      </c>
      <c r="K93" s="169">
        <f t="shared" si="8"/>
        <v>-1.3888888888888895E-2</v>
      </c>
      <c r="L93" s="138"/>
    </row>
    <row r="94" spans="1:14" ht="16.2" thickBot="1" x14ac:dyDescent="0.35">
      <c r="A94" s="69" t="str">
        <f t="shared" si="6"/>
        <v xml:space="preserve">GLAUDIELI MARTINENEZ DE REZENDE </v>
      </c>
      <c r="B94" s="135" t="str">
        <f t="shared" si="6"/>
        <v>59715851-77</v>
      </c>
      <c r="C94" s="273">
        <f t="shared" si="9"/>
        <v>4</v>
      </c>
      <c r="D94" s="249">
        <v>43280</v>
      </c>
      <c r="E94" s="138">
        <v>0.3125</v>
      </c>
      <c r="F94" s="138">
        <v>0</v>
      </c>
      <c r="G94" s="138">
        <v>0</v>
      </c>
      <c r="H94" s="138">
        <v>0</v>
      </c>
      <c r="I94" s="138"/>
      <c r="J94" s="168">
        <f t="shared" si="7"/>
        <v>-0.3125</v>
      </c>
      <c r="K94" s="169">
        <f t="shared" si="8"/>
        <v>-0.70833333333333326</v>
      </c>
      <c r="L94" s="138"/>
    </row>
    <row r="95" spans="1:14" ht="15.6" x14ac:dyDescent="0.3">
      <c r="A95" s="248" t="str">
        <f t="shared" si="6"/>
        <v xml:space="preserve">GLAUDIELI MARTINENEZ DE REZENDE </v>
      </c>
      <c r="B95" s="246" t="str">
        <f t="shared" si="6"/>
        <v>59715851-77</v>
      </c>
      <c r="C95" s="273">
        <f t="shared" si="9"/>
        <v>5</v>
      </c>
      <c r="D95" s="249">
        <v>43281</v>
      </c>
      <c r="E95" s="245">
        <v>0.3125</v>
      </c>
      <c r="F95" s="245">
        <v>0</v>
      </c>
      <c r="G95" s="245">
        <v>0</v>
      </c>
      <c r="H95" s="245">
        <v>0</v>
      </c>
      <c r="I95" s="138"/>
      <c r="J95" s="247">
        <f t="shared" si="7"/>
        <v>-0.3125</v>
      </c>
      <c r="K95" s="169">
        <f t="shared" si="8"/>
        <v>-0.70833333333333326</v>
      </c>
      <c r="L95" s="138"/>
      <c r="M95" s="185" t="s">
        <v>305</v>
      </c>
      <c r="N95" s="186" t="s">
        <v>305</v>
      </c>
    </row>
    <row r="96" spans="1:14" ht="16.2" thickBot="1" x14ac:dyDescent="0.35">
      <c r="A96" s="69" t="str">
        <f t="shared" si="6"/>
        <v xml:space="preserve">GLAUDIELI MARTINENEZ DE REZENDE </v>
      </c>
      <c r="B96" s="135" t="str">
        <f t="shared" si="6"/>
        <v>59715851-77</v>
      </c>
      <c r="C96" s="273">
        <f t="shared" si="9"/>
        <v>6</v>
      </c>
      <c r="D96" s="249">
        <v>43282</v>
      </c>
      <c r="E96" s="138">
        <v>0.3125</v>
      </c>
      <c r="F96" s="138">
        <v>0.55902777777777779</v>
      </c>
      <c r="G96" s="138">
        <v>0.63750000000000007</v>
      </c>
      <c r="H96" s="138">
        <v>0.77083333333333337</v>
      </c>
      <c r="I96" s="138"/>
      <c r="J96" s="168">
        <f t="shared" si="7"/>
        <v>0.37986111111111109</v>
      </c>
      <c r="K96" s="169">
        <f t="shared" si="8"/>
        <v>0.15069444444444444</v>
      </c>
      <c r="L96" s="138"/>
      <c r="M96" s="180">
        <f>L96</f>
        <v>0</v>
      </c>
      <c r="N96" s="178">
        <f>J127</f>
        <v>-0.3125</v>
      </c>
    </row>
    <row r="97" spans="1:15" ht="16.2" thickBot="1" x14ac:dyDescent="0.35">
      <c r="A97" s="69" t="str">
        <f t="shared" si="6"/>
        <v xml:space="preserve">GLAUDIELI MARTINENEZ DE REZENDE </v>
      </c>
      <c r="B97" s="135" t="str">
        <f t="shared" si="6"/>
        <v>59715851-77</v>
      </c>
      <c r="C97" s="273">
        <f t="shared" si="9"/>
        <v>7</v>
      </c>
      <c r="D97" s="249">
        <v>43283</v>
      </c>
      <c r="E97" s="138">
        <v>0.3125</v>
      </c>
      <c r="F97" s="138">
        <v>0.54861111111111105</v>
      </c>
      <c r="G97" s="138">
        <v>0.625</v>
      </c>
      <c r="H97" s="138">
        <v>0.77083333333333337</v>
      </c>
      <c r="I97" s="138"/>
      <c r="J97" s="168">
        <f t="shared" si="7"/>
        <v>0.38194444444444442</v>
      </c>
      <c r="K97" s="169">
        <f t="shared" si="8"/>
        <v>0.38194444444444442</v>
      </c>
      <c r="L97" s="138"/>
      <c r="M97" s="183" t="s">
        <v>309</v>
      </c>
      <c r="N97" s="184" t="s">
        <v>307</v>
      </c>
      <c r="O97" s="187" t="s">
        <v>308</v>
      </c>
    </row>
    <row r="98" spans="1:15" ht="16.2" thickBot="1" x14ac:dyDescent="0.35">
      <c r="A98" s="69" t="str">
        <f t="shared" si="6"/>
        <v xml:space="preserve">GLAUDIELI MARTINENEZ DE REZENDE </v>
      </c>
      <c r="B98" s="135" t="str">
        <f t="shared" si="6"/>
        <v>59715851-77</v>
      </c>
      <c r="C98" s="273">
        <f t="shared" si="9"/>
        <v>1</v>
      </c>
      <c r="D98" s="249">
        <v>43284</v>
      </c>
      <c r="E98" s="138">
        <v>0.3125</v>
      </c>
      <c r="F98" s="138">
        <v>0</v>
      </c>
      <c r="G98" s="138">
        <v>0</v>
      </c>
      <c r="H98" s="138">
        <v>0</v>
      </c>
      <c r="I98" s="138"/>
      <c r="J98" s="168">
        <f t="shared" si="7"/>
        <v>-0.3125</v>
      </c>
      <c r="K98" s="169">
        <f t="shared" si="8"/>
        <v>-0.70833333333333326</v>
      </c>
      <c r="L98" s="138"/>
      <c r="M98" s="181">
        <f>M96*$M$2</f>
        <v>0</v>
      </c>
      <c r="N98" s="179" t="e">
        <f>N96*#REF!*24</f>
        <v>#REF!</v>
      </c>
      <c r="O98" s="182" t="e">
        <f>M98+N98</f>
        <v>#REF!</v>
      </c>
    </row>
    <row r="99" spans="1:15" ht="15.6" x14ac:dyDescent="0.3">
      <c r="A99" s="69" t="str">
        <f t="shared" si="6"/>
        <v xml:space="preserve">GLAUDIELI MARTINENEZ DE REZENDE </v>
      </c>
      <c r="B99" s="135" t="str">
        <f t="shared" si="6"/>
        <v>59715851-77</v>
      </c>
      <c r="C99" s="273">
        <f t="shared" si="9"/>
        <v>2</v>
      </c>
      <c r="D99" s="249">
        <v>43285</v>
      </c>
      <c r="E99" s="138">
        <v>0.3125</v>
      </c>
      <c r="F99" s="138">
        <v>0</v>
      </c>
      <c r="G99" s="138">
        <v>0</v>
      </c>
      <c r="H99" s="138">
        <v>0</v>
      </c>
      <c r="I99" s="138"/>
      <c r="J99" s="168">
        <f t="shared" si="7"/>
        <v>-0.3125</v>
      </c>
      <c r="K99" s="169">
        <f t="shared" si="8"/>
        <v>-0.70833333333333326</v>
      </c>
      <c r="L99" s="138"/>
    </row>
    <row r="100" spans="1:15" ht="15.6" x14ac:dyDescent="0.3">
      <c r="A100" s="69" t="str">
        <f t="shared" si="6"/>
        <v xml:space="preserve">GLAUDIELI MARTINENEZ DE REZENDE </v>
      </c>
      <c r="B100" s="135" t="str">
        <f t="shared" si="6"/>
        <v>59715851-77</v>
      </c>
      <c r="C100" s="273">
        <f t="shared" si="9"/>
        <v>3</v>
      </c>
      <c r="D100" s="249">
        <v>43286</v>
      </c>
      <c r="E100" s="138">
        <v>0.3125</v>
      </c>
      <c r="F100" s="138">
        <v>0.55902777777777779</v>
      </c>
      <c r="G100" s="138">
        <v>0.63750000000000007</v>
      </c>
      <c r="H100" s="138">
        <v>0.77083333333333337</v>
      </c>
      <c r="I100" s="138"/>
      <c r="J100" s="168">
        <f t="shared" si="7"/>
        <v>0.37986111111111109</v>
      </c>
      <c r="K100" s="169">
        <f t="shared" ref="K100:K130" si="10">IF($C$4:$C$130=7,J100,IF($C$4:$C$130=6,J100-$J$2,IF($C$4:$C$130=5,J100-$I$2,IF($C$4:$C$130=4,J100-$I$2,IF($C$4:$C$130=3,J100-$I$2,IF($C$4:$C$130=2,J100-$I$2,IF($C$4:$C$130=1,J100-$I$2,J100)))))))</f>
        <v>-1.5972222222222221E-2</v>
      </c>
      <c r="L100" s="138"/>
    </row>
    <row r="101" spans="1:15" ht="15.6" x14ac:dyDescent="0.3">
      <c r="A101" s="69" t="str">
        <f t="shared" si="6"/>
        <v xml:space="preserve">GLAUDIELI MARTINENEZ DE REZENDE </v>
      </c>
      <c r="B101" s="135" t="str">
        <f t="shared" si="6"/>
        <v>59715851-77</v>
      </c>
      <c r="C101" s="273">
        <f t="shared" si="9"/>
        <v>4</v>
      </c>
      <c r="D101" s="249">
        <v>43287</v>
      </c>
      <c r="E101" s="138">
        <v>0.3125</v>
      </c>
      <c r="F101" s="138">
        <v>0.54861111111111105</v>
      </c>
      <c r="G101" s="138">
        <v>0.625</v>
      </c>
      <c r="H101" s="138">
        <v>0.77083333333333337</v>
      </c>
      <c r="I101" s="138"/>
      <c r="J101" s="168">
        <f t="shared" si="7"/>
        <v>0.38194444444444442</v>
      </c>
      <c r="K101" s="169">
        <f t="shared" si="10"/>
        <v>-1.3888888888888895E-2</v>
      </c>
      <c r="L101" s="138"/>
    </row>
    <row r="102" spans="1:15" ht="15.6" x14ac:dyDescent="0.3">
      <c r="A102" s="69" t="str">
        <f t="shared" si="6"/>
        <v xml:space="preserve">GLAUDIELI MARTINENEZ DE REZENDE </v>
      </c>
      <c r="B102" s="135" t="str">
        <f t="shared" si="6"/>
        <v>59715851-77</v>
      </c>
      <c r="C102" s="273">
        <f t="shared" si="9"/>
        <v>5</v>
      </c>
      <c r="D102" s="249">
        <v>43288</v>
      </c>
      <c r="E102" s="138">
        <v>0.3125</v>
      </c>
      <c r="F102" s="138">
        <v>0</v>
      </c>
      <c r="G102" s="138">
        <v>0</v>
      </c>
      <c r="H102" s="138">
        <v>0</v>
      </c>
      <c r="I102" s="138"/>
      <c r="J102" s="168">
        <f t="shared" si="7"/>
        <v>-0.3125</v>
      </c>
      <c r="K102" s="169">
        <f t="shared" si="10"/>
        <v>-0.70833333333333326</v>
      </c>
      <c r="L102" s="138"/>
    </row>
    <row r="103" spans="1:15" ht="15.6" x14ac:dyDescent="0.3">
      <c r="A103" s="69" t="str">
        <f t="shared" ref="A103:B130" si="11">A102</f>
        <v xml:space="preserve">GLAUDIELI MARTINENEZ DE REZENDE </v>
      </c>
      <c r="B103" s="135" t="str">
        <f t="shared" si="11"/>
        <v>59715851-77</v>
      </c>
      <c r="C103" s="273">
        <f t="shared" si="9"/>
        <v>6</v>
      </c>
      <c r="D103" s="249">
        <v>43289</v>
      </c>
      <c r="E103" s="138">
        <v>0.3125</v>
      </c>
      <c r="F103" s="138">
        <v>0</v>
      </c>
      <c r="G103" s="138">
        <v>0</v>
      </c>
      <c r="H103" s="138">
        <v>0</v>
      </c>
      <c r="I103" s="138"/>
      <c r="J103" s="168">
        <f t="shared" ref="J103:J130" si="12">(H103-G103+(H103&lt;G103))+F103-E103</f>
        <v>-0.3125</v>
      </c>
      <c r="K103" s="169">
        <f t="shared" si="10"/>
        <v>-0.54166666666666663</v>
      </c>
      <c r="L103" s="138"/>
    </row>
    <row r="104" spans="1:15" ht="15.6" x14ac:dyDescent="0.3">
      <c r="A104" s="69" t="str">
        <f t="shared" si="11"/>
        <v xml:space="preserve">GLAUDIELI MARTINENEZ DE REZENDE </v>
      </c>
      <c r="B104" s="135" t="str">
        <f t="shared" si="11"/>
        <v>59715851-77</v>
      </c>
      <c r="C104" s="273">
        <f t="shared" si="9"/>
        <v>7</v>
      </c>
      <c r="D104" s="249">
        <v>43290</v>
      </c>
      <c r="E104" s="138">
        <v>0.3125</v>
      </c>
      <c r="F104" s="138">
        <v>0.55902777777777779</v>
      </c>
      <c r="G104" s="138">
        <v>0.63750000000000007</v>
      </c>
      <c r="H104" s="138">
        <v>0.77083333333333337</v>
      </c>
      <c r="I104" s="138"/>
      <c r="J104" s="168">
        <f t="shared" si="12"/>
        <v>0.37986111111111109</v>
      </c>
      <c r="K104" s="169">
        <f t="shared" si="10"/>
        <v>0.37986111111111109</v>
      </c>
      <c r="L104" s="138"/>
    </row>
    <row r="105" spans="1:15" ht="15.6" x14ac:dyDescent="0.3">
      <c r="A105" s="69" t="str">
        <f t="shared" si="11"/>
        <v xml:space="preserve">GLAUDIELI MARTINENEZ DE REZENDE </v>
      </c>
      <c r="B105" s="135" t="str">
        <f t="shared" si="11"/>
        <v>59715851-77</v>
      </c>
      <c r="C105" s="273">
        <f t="shared" si="9"/>
        <v>1</v>
      </c>
      <c r="D105" s="249">
        <v>43291</v>
      </c>
      <c r="E105" s="138">
        <v>0.3125</v>
      </c>
      <c r="F105" s="138">
        <v>0.54861111111111105</v>
      </c>
      <c r="G105" s="138">
        <v>0.625</v>
      </c>
      <c r="H105" s="138">
        <v>0.77083333333333337</v>
      </c>
      <c r="I105" s="138"/>
      <c r="J105" s="168">
        <f t="shared" si="12"/>
        <v>0.38194444444444442</v>
      </c>
      <c r="K105" s="169">
        <f t="shared" si="10"/>
        <v>-1.3888888888888895E-2</v>
      </c>
      <c r="L105" s="138"/>
    </row>
    <row r="106" spans="1:15" ht="15.6" x14ac:dyDescent="0.3">
      <c r="A106" s="69" t="str">
        <f t="shared" si="11"/>
        <v xml:space="preserve">GLAUDIELI MARTINENEZ DE REZENDE </v>
      </c>
      <c r="B106" s="135" t="str">
        <f t="shared" si="11"/>
        <v>59715851-77</v>
      </c>
      <c r="C106" s="273">
        <f t="shared" si="9"/>
        <v>2</v>
      </c>
      <c r="D106" s="249">
        <v>43292</v>
      </c>
      <c r="E106" s="138">
        <v>0.3125</v>
      </c>
      <c r="F106" s="138">
        <v>0</v>
      </c>
      <c r="G106" s="138">
        <v>0</v>
      </c>
      <c r="H106" s="138">
        <v>0</v>
      </c>
      <c r="I106" s="138"/>
      <c r="J106" s="168">
        <f t="shared" si="12"/>
        <v>-0.3125</v>
      </c>
      <c r="K106" s="169">
        <f t="shared" si="10"/>
        <v>-0.70833333333333326</v>
      </c>
      <c r="L106" s="138"/>
    </row>
    <row r="107" spans="1:15" ht="15.6" x14ac:dyDescent="0.3">
      <c r="A107" s="69" t="str">
        <f t="shared" si="11"/>
        <v xml:space="preserve">GLAUDIELI MARTINENEZ DE REZENDE </v>
      </c>
      <c r="B107" s="135" t="str">
        <f t="shared" si="11"/>
        <v>59715851-77</v>
      </c>
      <c r="C107" s="273">
        <f t="shared" si="9"/>
        <v>3</v>
      </c>
      <c r="D107" s="249">
        <v>43293</v>
      </c>
      <c r="E107" s="138">
        <v>0.3125</v>
      </c>
      <c r="F107" s="138">
        <v>0</v>
      </c>
      <c r="G107" s="138">
        <v>0</v>
      </c>
      <c r="H107" s="138">
        <v>0</v>
      </c>
      <c r="I107" s="138"/>
      <c r="J107" s="168">
        <f t="shared" si="12"/>
        <v>-0.3125</v>
      </c>
      <c r="K107" s="169">
        <f t="shared" si="10"/>
        <v>-0.70833333333333326</v>
      </c>
      <c r="L107" s="138"/>
    </row>
    <row r="108" spans="1:15" ht="15.6" x14ac:dyDescent="0.3">
      <c r="A108" s="69" t="str">
        <f t="shared" si="11"/>
        <v xml:space="preserve">GLAUDIELI MARTINENEZ DE REZENDE </v>
      </c>
      <c r="B108" s="135" t="str">
        <f t="shared" si="11"/>
        <v>59715851-77</v>
      </c>
      <c r="C108" s="273">
        <f t="shared" si="9"/>
        <v>4</v>
      </c>
      <c r="D108" s="249">
        <v>43294</v>
      </c>
      <c r="E108" s="138">
        <v>0.3125</v>
      </c>
      <c r="F108" s="138">
        <v>0.55902777777777779</v>
      </c>
      <c r="G108" s="138">
        <v>0.63750000000000007</v>
      </c>
      <c r="H108" s="138">
        <v>0.77083333333333337</v>
      </c>
      <c r="I108" s="138"/>
      <c r="J108" s="168">
        <f t="shared" si="12"/>
        <v>0.37986111111111109</v>
      </c>
      <c r="K108" s="169">
        <f t="shared" si="10"/>
        <v>-1.5972222222222221E-2</v>
      </c>
      <c r="L108" s="138"/>
    </row>
    <row r="109" spans="1:15" ht="15.6" x14ac:dyDescent="0.3">
      <c r="A109" s="69" t="str">
        <f t="shared" si="11"/>
        <v xml:space="preserve">GLAUDIELI MARTINENEZ DE REZENDE </v>
      </c>
      <c r="B109" s="135" t="str">
        <f t="shared" si="11"/>
        <v>59715851-77</v>
      </c>
      <c r="C109" s="273">
        <f t="shared" si="9"/>
        <v>5</v>
      </c>
      <c r="D109" s="249">
        <v>43295</v>
      </c>
      <c r="E109" s="138">
        <v>0.3125</v>
      </c>
      <c r="F109" s="138">
        <v>0.54861111111111105</v>
      </c>
      <c r="G109" s="138">
        <v>0.625</v>
      </c>
      <c r="H109" s="138">
        <v>0.77083333333333337</v>
      </c>
      <c r="I109" s="138"/>
      <c r="J109" s="168">
        <f t="shared" si="12"/>
        <v>0.38194444444444442</v>
      </c>
      <c r="K109" s="169">
        <f t="shared" si="10"/>
        <v>-1.3888888888888895E-2</v>
      </c>
      <c r="L109" s="138"/>
    </row>
    <row r="110" spans="1:15" ht="15.6" x14ac:dyDescent="0.3">
      <c r="A110" s="69" t="str">
        <f t="shared" si="11"/>
        <v xml:space="preserve">GLAUDIELI MARTINENEZ DE REZENDE </v>
      </c>
      <c r="B110" s="135" t="str">
        <f t="shared" si="11"/>
        <v>59715851-77</v>
      </c>
      <c r="C110" s="273">
        <f t="shared" si="9"/>
        <v>6</v>
      </c>
      <c r="D110" s="249">
        <v>43296</v>
      </c>
      <c r="E110" s="138">
        <v>0.3125</v>
      </c>
      <c r="F110" s="138">
        <v>0</v>
      </c>
      <c r="G110" s="138">
        <v>0</v>
      </c>
      <c r="H110" s="138">
        <v>0</v>
      </c>
      <c r="I110" s="138"/>
      <c r="J110" s="168">
        <f t="shared" si="12"/>
        <v>-0.3125</v>
      </c>
      <c r="K110" s="169">
        <f t="shared" si="10"/>
        <v>-0.54166666666666663</v>
      </c>
      <c r="L110" s="138"/>
    </row>
    <row r="111" spans="1:15" ht="15.6" x14ac:dyDescent="0.3">
      <c r="A111" s="69" t="str">
        <f t="shared" si="11"/>
        <v xml:space="preserve">GLAUDIELI MARTINENEZ DE REZENDE </v>
      </c>
      <c r="B111" s="135" t="str">
        <f t="shared" si="11"/>
        <v>59715851-77</v>
      </c>
      <c r="C111" s="273">
        <f t="shared" si="9"/>
        <v>7</v>
      </c>
      <c r="D111" s="249">
        <v>43297</v>
      </c>
      <c r="E111" s="138">
        <v>0.3125</v>
      </c>
      <c r="F111" s="138">
        <v>0</v>
      </c>
      <c r="G111" s="138">
        <v>0</v>
      </c>
      <c r="H111" s="138">
        <v>0</v>
      </c>
      <c r="I111" s="138"/>
      <c r="J111" s="168">
        <f t="shared" si="12"/>
        <v>-0.3125</v>
      </c>
      <c r="K111" s="169">
        <f t="shared" si="10"/>
        <v>-0.3125</v>
      </c>
      <c r="L111" s="138"/>
    </row>
    <row r="112" spans="1:15" ht="15.6" x14ac:dyDescent="0.3">
      <c r="A112" s="69" t="str">
        <f t="shared" si="11"/>
        <v xml:space="preserve">GLAUDIELI MARTINENEZ DE REZENDE </v>
      </c>
      <c r="B112" s="135" t="str">
        <f t="shared" si="11"/>
        <v>59715851-77</v>
      </c>
      <c r="C112" s="273">
        <f t="shared" si="9"/>
        <v>1</v>
      </c>
      <c r="D112" s="249">
        <v>43298</v>
      </c>
      <c r="E112" s="138">
        <v>0.3125</v>
      </c>
      <c r="F112" s="138">
        <v>0.55902777777777779</v>
      </c>
      <c r="G112" s="138">
        <v>0.63750000000000007</v>
      </c>
      <c r="H112" s="138">
        <v>0.77083333333333337</v>
      </c>
      <c r="I112" s="138"/>
      <c r="J112" s="168">
        <f t="shared" si="12"/>
        <v>0.37986111111111109</v>
      </c>
      <c r="K112" s="169">
        <f t="shared" si="10"/>
        <v>-1.5972222222222221E-2</v>
      </c>
      <c r="L112" s="138"/>
    </row>
    <row r="113" spans="1:12" ht="15.6" x14ac:dyDescent="0.3">
      <c r="A113" s="69" t="str">
        <f t="shared" si="11"/>
        <v xml:space="preserve">GLAUDIELI MARTINENEZ DE REZENDE </v>
      </c>
      <c r="B113" s="135" t="str">
        <f t="shared" si="11"/>
        <v>59715851-77</v>
      </c>
      <c r="C113" s="273">
        <f t="shared" si="9"/>
        <v>2</v>
      </c>
      <c r="D113" s="249">
        <v>43299</v>
      </c>
      <c r="E113" s="138">
        <v>0.3125</v>
      </c>
      <c r="F113" s="138">
        <v>0.54861111111111105</v>
      </c>
      <c r="G113" s="138">
        <v>0.625</v>
      </c>
      <c r="H113" s="138">
        <v>0.77083333333333337</v>
      </c>
      <c r="I113" s="138"/>
      <c r="J113" s="168">
        <f t="shared" si="12"/>
        <v>0.38194444444444442</v>
      </c>
      <c r="K113" s="169">
        <f t="shared" si="10"/>
        <v>-1.3888888888888895E-2</v>
      </c>
      <c r="L113" s="138"/>
    </row>
    <row r="114" spans="1:12" ht="15.6" x14ac:dyDescent="0.3">
      <c r="A114" s="69" t="str">
        <f t="shared" si="11"/>
        <v xml:space="preserve">GLAUDIELI MARTINENEZ DE REZENDE </v>
      </c>
      <c r="B114" s="135" t="str">
        <f t="shared" si="11"/>
        <v>59715851-77</v>
      </c>
      <c r="C114" s="273">
        <f t="shared" si="9"/>
        <v>3</v>
      </c>
      <c r="D114" s="249">
        <v>43300</v>
      </c>
      <c r="E114" s="138">
        <v>0.3125</v>
      </c>
      <c r="F114" s="138">
        <v>0</v>
      </c>
      <c r="G114" s="138">
        <v>0</v>
      </c>
      <c r="H114" s="138">
        <v>0</v>
      </c>
      <c r="I114" s="138"/>
      <c r="J114" s="168">
        <f t="shared" si="12"/>
        <v>-0.3125</v>
      </c>
      <c r="K114" s="169">
        <f t="shared" si="10"/>
        <v>-0.70833333333333326</v>
      </c>
      <c r="L114" s="138"/>
    </row>
    <row r="115" spans="1:12" ht="15.6" x14ac:dyDescent="0.3">
      <c r="A115" s="69" t="str">
        <f t="shared" si="11"/>
        <v xml:space="preserve">GLAUDIELI MARTINENEZ DE REZENDE </v>
      </c>
      <c r="B115" s="135" t="str">
        <f t="shared" si="11"/>
        <v>59715851-77</v>
      </c>
      <c r="C115" s="273">
        <f t="shared" si="9"/>
        <v>4</v>
      </c>
      <c r="D115" s="249">
        <v>43301</v>
      </c>
      <c r="E115" s="138">
        <v>0.3125</v>
      </c>
      <c r="F115" s="138">
        <v>0</v>
      </c>
      <c r="G115" s="138">
        <v>0</v>
      </c>
      <c r="H115" s="138">
        <v>0</v>
      </c>
      <c r="I115" s="138"/>
      <c r="J115" s="168">
        <f t="shared" si="12"/>
        <v>-0.3125</v>
      </c>
      <c r="K115" s="169">
        <f t="shared" si="10"/>
        <v>-0.70833333333333326</v>
      </c>
      <c r="L115" s="138"/>
    </row>
    <row r="116" spans="1:12" ht="15.6" x14ac:dyDescent="0.3">
      <c r="A116" s="69" t="str">
        <f t="shared" si="11"/>
        <v xml:space="preserve">GLAUDIELI MARTINENEZ DE REZENDE </v>
      </c>
      <c r="B116" s="135" t="str">
        <f t="shared" si="11"/>
        <v>59715851-77</v>
      </c>
      <c r="C116" s="273">
        <f t="shared" si="9"/>
        <v>5</v>
      </c>
      <c r="D116" s="249">
        <v>43302</v>
      </c>
      <c r="E116" s="138">
        <v>0.3125</v>
      </c>
      <c r="F116" s="138">
        <v>0.55902777777777779</v>
      </c>
      <c r="G116" s="138">
        <v>0.63750000000000007</v>
      </c>
      <c r="H116" s="138">
        <v>0.77083333333333337</v>
      </c>
      <c r="I116" s="138"/>
      <c r="J116" s="168">
        <f t="shared" si="12"/>
        <v>0.37986111111111109</v>
      </c>
      <c r="K116" s="169">
        <f t="shared" si="10"/>
        <v>-1.5972222222222221E-2</v>
      </c>
      <c r="L116" s="138"/>
    </row>
    <row r="117" spans="1:12" ht="15.6" x14ac:dyDescent="0.3">
      <c r="A117" s="69" t="str">
        <f t="shared" si="11"/>
        <v xml:space="preserve">GLAUDIELI MARTINENEZ DE REZENDE </v>
      </c>
      <c r="B117" s="135" t="str">
        <f t="shared" si="11"/>
        <v>59715851-77</v>
      </c>
      <c r="C117" s="273">
        <f t="shared" si="9"/>
        <v>6</v>
      </c>
      <c r="D117" s="249">
        <v>43303</v>
      </c>
      <c r="E117" s="138">
        <v>0.3125</v>
      </c>
      <c r="F117" s="138">
        <v>0.54861111111111105</v>
      </c>
      <c r="G117" s="138">
        <v>0.625</v>
      </c>
      <c r="H117" s="138">
        <v>0.77083333333333337</v>
      </c>
      <c r="I117" s="138"/>
      <c r="J117" s="168">
        <f t="shared" si="12"/>
        <v>0.38194444444444442</v>
      </c>
      <c r="K117" s="169">
        <f t="shared" si="10"/>
        <v>0.15277777777777776</v>
      </c>
      <c r="L117" s="138"/>
    </row>
    <row r="118" spans="1:12" ht="15.6" x14ac:dyDescent="0.3">
      <c r="A118" s="69" t="str">
        <f t="shared" si="11"/>
        <v xml:space="preserve">GLAUDIELI MARTINENEZ DE REZENDE </v>
      </c>
      <c r="B118" s="135" t="str">
        <f t="shared" si="11"/>
        <v>59715851-77</v>
      </c>
      <c r="C118" s="273">
        <f t="shared" si="9"/>
        <v>7</v>
      </c>
      <c r="D118" s="249">
        <v>43304</v>
      </c>
      <c r="E118" s="138">
        <v>0.3125</v>
      </c>
      <c r="F118" s="138">
        <v>0</v>
      </c>
      <c r="G118" s="138">
        <v>0</v>
      </c>
      <c r="H118" s="138">
        <v>0</v>
      </c>
      <c r="I118" s="138"/>
      <c r="J118" s="168">
        <f t="shared" si="12"/>
        <v>-0.3125</v>
      </c>
      <c r="K118" s="169">
        <f t="shared" si="10"/>
        <v>-0.3125</v>
      </c>
      <c r="L118" s="138"/>
    </row>
    <row r="119" spans="1:12" ht="15.6" x14ac:dyDescent="0.3">
      <c r="A119" s="69" t="str">
        <f t="shared" si="11"/>
        <v xml:space="preserve">GLAUDIELI MARTINENEZ DE REZENDE </v>
      </c>
      <c r="B119" s="135" t="str">
        <f t="shared" si="11"/>
        <v>59715851-77</v>
      </c>
      <c r="C119" s="273">
        <f t="shared" si="9"/>
        <v>1</v>
      </c>
      <c r="D119" s="249">
        <v>43305</v>
      </c>
      <c r="E119" s="138">
        <v>0.3125</v>
      </c>
      <c r="F119" s="138">
        <v>0</v>
      </c>
      <c r="G119" s="138">
        <v>0</v>
      </c>
      <c r="H119" s="138">
        <v>0</v>
      </c>
      <c r="I119" s="138"/>
      <c r="J119" s="168">
        <f t="shared" si="12"/>
        <v>-0.3125</v>
      </c>
      <c r="K119" s="169">
        <f t="shared" si="10"/>
        <v>-0.70833333333333326</v>
      </c>
      <c r="L119" s="138"/>
    </row>
    <row r="120" spans="1:12" ht="15.6" x14ac:dyDescent="0.3">
      <c r="A120" s="69" t="str">
        <f t="shared" si="11"/>
        <v xml:space="preserve">GLAUDIELI MARTINENEZ DE REZENDE </v>
      </c>
      <c r="B120" s="135" t="str">
        <f t="shared" si="11"/>
        <v>59715851-77</v>
      </c>
      <c r="C120" s="273">
        <f t="shared" si="9"/>
        <v>2</v>
      </c>
      <c r="D120" s="249">
        <v>43306</v>
      </c>
      <c r="E120" s="138">
        <v>0.3125</v>
      </c>
      <c r="F120" s="138">
        <v>0.55902777777777779</v>
      </c>
      <c r="G120" s="138">
        <v>0.63750000000000007</v>
      </c>
      <c r="H120" s="138">
        <v>0.77083333333333337</v>
      </c>
      <c r="I120" s="138"/>
      <c r="J120" s="168">
        <f t="shared" si="12"/>
        <v>0.37986111111111109</v>
      </c>
      <c r="K120" s="169">
        <f t="shared" si="10"/>
        <v>-1.5972222222222221E-2</v>
      </c>
      <c r="L120" s="138"/>
    </row>
    <row r="121" spans="1:12" ht="15.6" x14ac:dyDescent="0.3">
      <c r="A121" s="69" t="str">
        <f t="shared" si="11"/>
        <v xml:space="preserve">GLAUDIELI MARTINENEZ DE REZENDE </v>
      </c>
      <c r="B121" s="135" t="str">
        <f t="shared" si="11"/>
        <v>59715851-77</v>
      </c>
      <c r="C121" s="273">
        <f t="shared" si="9"/>
        <v>3</v>
      </c>
      <c r="D121" s="249">
        <v>43307</v>
      </c>
      <c r="E121" s="138">
        <v>0.3125</v>
      </c>
      <c r="F121" s="138">
        <v>0.54861111111111105</v>
      </c>
      <c r="G121" s="138">
        <v>0.625</v>
      </c>
      <c r="H121" s="138">
        <v>0.77083333333333337</v>
      </c>
      <c r="I121" s="138"/>
      <c r="J121" s="168">
        <f t="shared" si="12"/>
        <v>0.38194444444444442</v>
      </c>
      <c r="K121" s="169">
        <f t="shared" si="10"/>
        <v>-1.3888888888888895E-2</v>
      </c>
      <c r="L121" s="138"/>
    </row>
    <row r="122" spans="1:12" ht="15.6" x14ac:dyDescent="0.3">
      <c r="A122" s="69" t="str">
        <f t="shared" si="11"/>
        <v xml:space="preserve">GLAUDIELI MARTINENEZ DE REZENDE </v>
      </c>
      <c r="B122" s="135" t="str">
        <f t="shared" si="11"/>
        <v>59715851-77</v>
      </c>
      <c r="C122" s="273">
        <f t="shared" si="9"/>
        <v>4</v>
      </c>
      <c r="D122" s="249">
        <v>43308</v>
      </c>
      <c r="E122" s="138">
        <v>0.3125</v>
      </c>
      <c r="F122" s="138">
        <v>0</v>
      </c>
      <c r="G122" s="138">
        <v>0</v>
      </c>
      <c r="H122" s="138">
        <v>0</v>
      </c>
      <c r="I122" s="138"/>
      <c r="J122" s="168">
        <f t="shared" si="12"/>
        <v>-0.3125</v>
      </c>
      <c r="K122" s="169">
        <f t="shared" si="10"/>
        <v>-0.70833333333333326</v>
      </c>
      <c r="L122" s="138"/>
    </row>
    <row r="123" spans="1:12" ht="15.6" x14ac:dyDescent="0.3">
      <c r="A123" s="69" t="str">
        <f t="shared" si="11"/>
        <v xml:space="preserve">GLAUDIELI MARTINENEZ DE REZENDE </v>
      </c>
      <c r="B123" s="135" t="str">
        <f t="shared" si="11"/>
        <v>59715851-77</v>
      </c>
      <c r="C123" s="273">
        <f t="shared" si="9"/>
        <v>5</v>
      </c>
      <c r="D123" s="249">
        <v>43309</v>
      </c>
      <c r="E123" s="138">
        <v>0.3125</v>
      </c>
      <c r="F123" s="138">
        <v>0</v>
      </c>
      <c r="G123" s="138">
        <v>0</v>
      </c>
      <c r="H123" s="138">
        <v>0</v>
      </c>
      <c r="I123" s="138"/>
      <c r="J123" s="168">
        <f t="shared" si="12"/>
        <v>-0.3125</v>
      </c>
      <c r="K123" s="169">
        <f t="shared" si="10"/>
        <v>-0.70833333333333326</v>
      </c>
      <c r="L123" s="138"/>
    </row>
    <row r="124" spans="1:12" ht="15.6" x14ac:dyDescent="0.3">
      <c r="A124" s="69" t="str">
        <f t="shared" si="11"/>
        <v xml:space="preserve">GLAUDIELI MARTINENEZ DE REZENDE </v>
      </c>
      <c r="B124" s="135" t="str">
        <f t="shared" si="11"/>
        <v>59715851-77</v>
      </c>
      <c r="C124" s="273">
        <f t="shared" si="9"/>
        <v>6</v>
      </c>
      <c r="D124" s="249">
        <v>43310</v>
      </c>
      <c r="E124" s="138">
        <v>0.3125</v>
      </c>
      <c r="F124" s="138">
        <v>0.55902777777777779</v>
      </c>
      <c r="G124" s="138">
        <v>0.63750000000000007</v>
      </c>
      <c r="H124" s="138">
        <v>0.77083333333333337</v>
      </c>
      <c r="I124" s="138"/>
      <c r="J124" s="168">
        <f t="shared" si="12"/>
        <v>0.37986111111111109</v>
      </c>
      <c r="K124" s="169">
        <f t="shared" si="10"/>
        <v>0.15069444444444444</v>
      </c>
      <c r="L124" s="138"/>
    </row>
    <row r="125" spans="1:12" ht="15.6" x14ac:dyDescent="0.3">
      <c r="A125" s="69" t="str">
        <f t="shared" si="11"/>
        <v xml:space="preserve">GLAUDIELI MARTINENEZ DE REZENDE </v>
      </c>
      <c r="B125" s="135" t="str">
        <f t="shared" si="11"/>
        <v>59715851-77</v>
      </c>
      <c r="C125" s="273">
        <f t="shared" si="9"/>
        <v>7</v>
      </c>
      <c r="D125" s="249">
        <v>43311</v>
      </c>
      <c r="E125" s="138">
        <v>0.3125</v>
      </c>
      <c r="F125" s="138">
        <v>0.54861111111111105</v>
      </c>
      <c r="G125" s="138">
        <v>0.625</v>
      </c>
      <c r="H125" s="138">
        <v>0.77083333333333337</v>
      </c>
      <c r="I125" s="138"/>
      <c r="J125" s="168">
        <f t="shared" si="12"/>
        <v>0.38194444444444442</v>
      </c>
      <c r="K125" s="169">
        <f t="shared" si="10"/>
        <v>0.38194444444444442</v>
      </c>
      <c r="L125" s="138"/>
    </row>
    <row r="126" spans="1:12" ht="15.6" x14ac:dyDescent="0.3">
      <c r="A126" s="69" t="str">
        <f t="shared" si="11"/>
        <v xml:space="preserve">GLAUDIELI MARTINENEZ DE REZENDE </v>
      </c>
      <c r="B126" s="135" t="str">
        <f t="shared" si="11"/>
        <v>59715851-77</v>
      </c>
      <c r="C126" s="273">
        <f t="shared" si="9"/>
        <v>1</v>
      </c>
      <c r="D126" s="249">
        <v>43312</v>
      </c>
      <c r="E126" s="138">
        <v>0.3125</v>
      </c>
      <c r="F126" s="138">
        <v>0</v>
      </c>
      <c r="G126" s="138">
        <v>0</v>
      </c>
      <c r="H126" s="138">
        <v>0</v>
      </c>
      <c r="I126" s="138"/>
      <c r="J126" s="168">
        <f t="shared" si="12"/>
        <v>-0.3125</v>
      </c>
      <c r="K126" s="169">
        <f t="shared" si="10"/>
        <v>-0.70833333333333326</v>
      </c>
      <c r="L126" s="138"/>
    </row>
    <row r="127" spans="1:12" ht="15.6" x14ac:dyDescent="0.3">
      <c r="A127" s="69" t="str">
        <f t="shared" si="11"/>
        <v xml:space="preserve">GLAUDIELI MARTINENEZ DE REZENDE </v>
      </c>
      <c r="B127" s="135" t="str">
        <f t="shared" si="11"/>
        <v>59715851-77</v>
      </c>
      <c r="C127" s="273">
        <f t="shared" si="9"/>
        <v>2</v>
      </c>
      <c r="D127" s="249">
        <v>43313</v>
      </c>
      <c r="E127" s="138">
        <v>0.3125</v>
      </c>
      <c r="F127" s="138">
        <v>0</v>
      </c>
      <c r="G127" s="138">
        <v>0</v>
      </c>
      <c r="H127" s="138">
        <v>0</v>
      </c>
      <c r="I127" s="138"/>
      <c r="J127" s="168">
        <f t="shared" si="12"/>
        <v>-0.3125</v>
      </c>
      <c r="K127" s="169">
        <f t="shared" si="10"/>
        <v>-0.70833333333333326</v>
      </c>
      <c r="L127" s="138"/>
    </row>
    <row r="128" spans="1:12" ht="15.6" x14ac:dyDescent="0.3">
      <c r="A128" s="69" t="str">
        <f t="shared" si="11"/>
        <v xml:space="preserve">GLAUDIELI MARTINENEZ DE REZENDE </v>
      </c>
      <c r="B128" s="135" t="str">
        <f t="shared" si="11"/>
        <v>59715851-77</v>
      </c>
      <c r="C128" s="273">
        <f t="shared" si="9"/>
        <v>3</v>
      </c>
      <c r="D128" s="249">
        <v>43314</v>
      </c>
      <c r="E128" s="138">
        <v>0.3125</v>
      </c>
      <c r="F128" s="138">
        <v>0.55902777777777779</v>
      </c>
      <c r="G128" s="138">
        <v>0.63750000000000007</v>
      </c>
      <c r="H128" s="138">
        <v>0.77083333333333337</v>
      </c>
      <c r="I128" s="138"/>
      <c r="J128" s="168">
        <f t="shared" si="12"/>
        <v>0.37986111111111109</v>
      </c>
      <c r="K128" s="169">
        <f t="shared" si="10"/>
        <v>-1.5972222222222221E-2</v>
      </c>
      <c r="L128" s="138"/>
    </row>
    <row r="129" spans="1:12" ht="15.6" x14ac:dyDescent="0.3">
      <c r="A129" s="69" t="str">
        <f t="shared" si="11"/>
        <v xml:space="preserve">GLAUDIELI MARTINENEZ DE REZENDE </v>
      </c>
      <c r="B129" s="135" t="str">
        <f t="shared" si="11"/>
        <v>59715851-77</v>
      </c>
      <c r="C129" s="273">
        <f t="shared" si="9"/>
        <v>4</v>
      </c>
      <c r="D129" s="249">
        <v>43315</v>
      </c>
      <c r="E129" s="138">
        <v>0.3125</v>
      </c>
      <c r="F129" s="138">
        <v>0.54861111111111105</v>
      </c>
      <c r="G129" s="138">
        <v>0.625</v>
      </c>
      <c r="H129" s="138">
        <v>0.77083333333333337</v>
      </c>
      <c r="I129" s="138"/>
      <c r="J129" s="168">
        <f t="shared" si="12"/>
        <v>0.38194444444444442</v>
      </c>
      <c r="K129" s="169">
        <f t="shared" si="10"/>
        <v>-1.3888888888888895E-2</v>
      </c>
      <c r="L129" s="138"/>
    </row>
    <row r="130" spans="1:12" ht="15.6" x14ac:dyDescent="0.3">
      <c r="A130" s="69" t="str">
        <f t="shared" si="11"/>
        <v xml:space="preserve">GLAUDIELI MARTINENEZ DE REZENDE </v>
      </c>
      <c r="B130" s="135" t="str">
        <f t="shared" si="11"/>
        <v>59715851-77</v>
      </c>
      <c r="C130" s="273">
        <f t="shared" si="9"/>
        <v>5</v>
      </c>
      <c r="D130" s="249">
        <v>43316</v>
      </c>
      <c r="E130" s="138">
        <v>0.3125</v>
      </c>
      <c r="F130" s="138">
        <v>0</v>
      </c>
      <c r="G130" s="138">
        <v>0</v>
      </c>
      <c r="H130" s="138">
        <v>0</v>
      </c>
      <c r="I130" s="138"/>
      <c r="J130" s="168">
        <f t="shared" si="12"/>
        <v>-0.3125</v>
      </c>
      <c r="K130" s="169">
        <f t="shared" si="10"/>
        <v>-0.70833333333333326</v>
      </c>
      <c r="L130" s="138"/>
    </row>
  </sheetData>
  <mergeCells count="4">
    <mergeCell ref="A2:A3"/>
    <mergeCell ref="B2:B3"/>
    <mergeCell ref="E2:H2"/>
    <mergeCell ref="C2:D3"/>
  </mergeCells>
  <conditionalFormatting sqref="F125:H130 A4:B130 D5:D130 J4:K130 D4:H124">
    <cfRule type="expression" dxfId="176" priority="36">
      <formula>$D65=1/5/2022</formula>
    </cfRule>
    <cfRule type="expression" priority="37">
      <formula>$D65=1/5/2022</formula>
    </cfRule>
  </conditionalFormatting>
  <conditionalFormatting sqref="E125:E130">
    <cfRule type="expression" dxfId="175" priority="34">
      <formula>$D186=1/5/2022</formula>
    </cfRule>
    <cfRule type="expression" priority="35">
      <formula>$D186=1/5/2022</formula>
    </cfRule>
  </conditionalFormatting>
  <conditionalFormatting sqref="A4:B130 J4:J130 D4:H130">
    <cfRule type="expression" dxfId="174" priority="33">
      <formula>$D4="SÁBADO"</formula>
    </cfRule>
  </conditionalFormatting>
  <conditionalFormatting sqref="A4:H130">
    <cfRule type="expression" dxfId="173" priority="23">
      <formula>$C4=4</formula>
    </cfRule>
    <cfRule type="expression" dxfId="172" priority="24">
      <formula>$C4=3</formula>
    </cfRule>
    <cfRule type="expression" dxfId="171" priority="25">
      <formula>$C4=3</formula>
    </cfRule>
    <cfRule type="expression" dxfId="170" priority="26">
      <formula>$C4=2</formula>
    </cfRule>
    <cfRule type="expression" dxfId="169" priority="27">
      <formula>$C4=1</formula>
    </cfRule>
    <cfRule type="expression" dxfId="168" priority="29">
      <formula>$C4=5</formula>
    </cfRule>
    <cfRule type="expression" dxfId="167" priority="30">
      <formula>$C4="1;2;3;4;5"</formula>
    </cfRule>
  </conditionalFormatting>
  <conditionalFormatting sqref="L4:L130">
    <cfRule type="expression" dxfId="166" priority="1">
      <formula>$C4=7</formula>
    </cfRule>
    <cfRule type="expression" dxfId="165" priority="21">
      <formula>$D65=1/5/2022</formula>
    </cfRule>
    <cfRule type="expression" priority="22">
      <formula>$D65=1/5/2022</formula>
    </cfRule>
  </conditionalFormatting>
  <conditionalFormatting sqref="L4:L130">
    <cfRule type="expression" dxfId="164" priority="20">
      <formula>$D4="SÁBADO"</formula>
    </cfRule>
  </conditionalFormatting>
  <conditionalFormatting sqref="L4:L130">
    <cfRule type="expression" dxfId="163" priority="13">
      <formula>$C4=4</formula>
    </cfRule>
    <cfRule type="expression" dxfId="162" priority="14">
      <formula>$C4=3</formula>
    </cfRule>
    <cfRule type="expression" dxfId="161" priority="15">
      <formula>$C4=3</formula>
    </cfRule>
    <cfRule type="expression" dxfId="160" priority="16">
      <formula>$C4=2</formula>
    </cfRule>
    <cfRule type="expression" dxfId="159" priority="17">
      <formula>$C4=1</formula>
    </cfRule>
    <cfRule type="expression" dxfId="158" priority="18">
      <formula>$C4=5</formula>
    </cfRule>
    <cfRule type="expression" dxfId="157" priority="19">
      <formula>$C4="1;2;3;4;5"</formula>
    </cfRule>
  </conditionalFormatting>
  <conditionalFormatting sqref="I4:I130">
    <cfRule type="expression" dxfId="156" priority="11">
      <formula>$D65=1/5/2022</formula>
    </cfRule>
    <cfRule type="expression" priority="12">
      <formula>$D65=1/5/2022</formula>
    </cfRule>
  </conditionalFormatting>
  <conditionalFormatting sqref="I4:I130">
    <cfRule type="expression" dxfId="155" priority="10">
      <formula>$D4="SÁBADO"</formula>
    </cfRule>
  </conditionalFormatting>
  <conditionalFormatting sqref="I4:I130">
    <cfRule type="expression" dxfId="154" priority="3">
      <formula>$C4=4</formula>
    </cfRule>
    <cfRule type="expression" dxfId="153" priority="4">
      <formula>$C4=3</formula>
    </cfRule>
    <cfRule type="expression" dxfId="152" priority="5">
      <formula>$C4=3</formula>
    </cfRule>
    <cfRule type="expression" dxfId="151" priority="6">
      <formula>$C4=2</formula>
    </cfRule>
    <cfRule type="expression" dxfId="150" priority="7">
      <formula>$C4=1</formula>
    </cfRule>
    <cfRule type="expression" dxfId="149" priority="8">
      <formula>$C4=5</formula>
    </cfRule>
    <cfRule type="expression" dxfId="148" priority="9">
      <formula>$C4="1;2;3;4;5"</formula>
    </cfRule>
  </conditionalFormatting>
  <conditionalFormatting sqref="A4:L130">
    <cfRule type="expression" dxfId="147" priority="2">
      <formula>$D4=(EOMONTH($D4,-1)+1)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5">
    <pageSetUpPr fitToPage="1"/>
  </sheetPr>
  <dimension ref="A1:N38"/>
  <sheetViews>
    <sheetView topLeftCell="C1" zoomScale="60" zoomScaleNormal="60" workbookViewId="0">
      <selection activeCell="C1" sqref="A1:XFD1048576"/>
    </sheetView>
  </sheetViews>
  <sheetFormatPr defaultRowHeight="14.4" x14ac:dyDescent="0.3"/>
  <cols>
    <col min="1" max="1" width="26.5546875" bestFit="1" customWidth="1"/>
    <col min="2" max="2" width="12.6640625" bestFit="1" customWidth="1"/>
    <col min="3" max="3" width="97.6640625" customWidth="1"/>
    <col min="4" max="4" width="15.44140625" bestFit="1" customWidth="1"/>
    <col min="5" max="5" width="20.5546875" bestFit="1" customWidth="1"/>
    <col min="6" max="7" width="21.6640625" bestFit="1" customWidth="1"/>
    <col min="8" max="8" width="24.6640625" bestFit="1" customWidth="1"/>
    <col min="9" max="9" width="24.88671875" bestFit="1" customWidth="1"/>
    <col min="10" max="10" width="13.6640625" customWidth="1"/>
    <col min="11" max="11" width="11.6640625" hidden="1" customWidth="1"/>
    <col min="12" max="14" width="34.6640625" bestFit="1" customWidth="1"/>
    <col min="15" max="15" width="35.6640625" bestFit="1" customWidth="1"/>
    <col min="16" max="16" width="18.44140625" bestFit="1" customWidth="1"/>
  </cols>
  <sheetData>
    <row r="1" spans="1:14" ht="21.6" thickBot="1" x14ac:dyDescent="0.45">
      <c r="A1" s="74" t="s">
        <v>290</v>
      </c>
      <c r="B1" s="75"/>
      <c r="C1" s="75"/>
      <c r="D1" s="75"/>
      <c r="E1" s="75"/>
      <c r="F1" s="75"/>
      <c r="G1" s="75"/>
      <c r="H1" s="131" t="s">
        <v>293</v>
      </c>
      <c r="I1" s="131" t="s">
        <v>292</v>
      </c>
      <c r="J1" s="131" t="s">
        <v>292</v>
      </c>
      <c r="K1" s="131"/>
      <c r="L1" s="131" t="s">
        <v>294</v>
      </c>
      <c r="M1" s="131" t="s">
        <v>295</v>
      </c>
    </row>
    <row r="2" spans="1:14" ht="21.6" thickBot="1" x14ac:dyDescent="0.35">
      <c r="A2" s="76" t="s">
        <v>261</v>
      </c>
      <c r="B2" s="78" t="s">
        <v>296</v>
      </c>
      <c r="C2" s="190" t="s">
        <v>297</v>
      </c>
      <c r="D2" s="80" t="s">
        <v>298</v>
      </c>
      <c r="E2" s="81"/>
      <c r="F2" s="81"/>
      <c r="G2" s="81"/>
      <c r="H2" s="156">
        <f>'FUNCIONARIOS MENSAI'!L8</f>
        <v>6.3636363636363633</v>
      </c>
      <c r="I2" s="188">
        <v>0.33333333333333331</v>
      </c>
      <c r="J2" s="189">
        <v>0.16666666666666666</v>
      </c>
      <c r="K2" s="132"/>
      <c r="L2" s="156">
        <f>H2*1.6</f>
        <v>10.181818181818182</v>
      </c>
      <c r="M2" s="156">
        <f>H2*2</f>
        <v>12.727272727272727</v>
      </c>
    </row>
    <row r="3" spans="1:14" ht="15.6" x14ac:dyDescent="0.3">
      <c r="A3" s="77"/>
      <c r="B3" s="79"/>
      <c r="C3" s="128"/>
      <c r="D3" s="70" t="s">
        <v>299</v>
      </c>
      <c r="E3" s="71" t="s">
        <v>300</v>
      </c>
      <c r="F3" s="71" t="s">
        <v>301</v>
      </c>
      <c r="G3" s="71" t="s">
        <v>301</v>
      </c>
      <c r="H3" s="72" t="s">
        <v>302</v>
      </c>
      <c r="I3" s="130" t="s">
        <v>303</v>
      </c>
      <c r="J3" s="124" t="s">
        <v>304</v>
      </c>
      <c r="K3" s="124"/>
      <c r="L3" s="185" t="s">
        <v>305</v>
      </c>
      <c r="M3" s="186" t="s">
        <v>305</v>
      </c>
    </row>
    <row r="4" spans="1:14" ht="16.2" thickBot="1" x14ac:dyDescent="0.35">
      <c r="A4" s="77"/>
      <c r="B4" s="143" t="s">
        <v>310</v>
      </c>
      <c r="C4" s="144">
        <v>43190</v>
      </c>
      <c r="D4" s="145">
        <v>0.29166666666666669</v>
      </c>
      <c r="E4" s="145">
        <v>0.55902777777777701</v>
      </c>
      <c r="F4" s="146">
        <v>0.64236111111111105</v>
      </c>
      <c r="G4" s="146">
        <v>0.79513888888888884</v>
      </c>
      <c r="H4" s="143"/>
      <c r="I4" s="166">
        <f t="shared" ref="I4:I38" si="0">(G4-F4+(G4&lt;F4))+E4-D4</f>
        <v>0.42013888888888812</v>
      </c>
      <c r="J4" s="167">
        <f>I4-$I$2</f>
        <v>8.6805555555554803E-2</v>
      </c>
      <c r="K4" s="148"/>
      <c r="L4" s="180">
        <f>J4+K5+K7+K14+K21+K28</f>
        <v>3.6124999999999803</v>
      </c>
      <c r="M4" s="178">
        <f>I34</f>
        <v>0.20972222222222187</v>
      </c>
    </row>
    <row r="5" spans="1:14" ht="16.2" thickBot="1" x14ac:dyDescent="0.35">
      <c r="A5" s="69" t="s">
        <v>281</v>
      </c>
      <c r="B5" s="68" t="str">
        <f>B4</f>
        <v>031789501-08</v>
      </c>
      <c r="C5" s="121">
        <v>43191</v>
      </c>
      <c r="D5" s="67">
        <v>0.29166666666666669</v>
      </c>
      <c r="E5" s="67">
        <v>0.55555555555555503</v>
      </c>
      <c r="F5" s="129">
        <v>0</v>
      </c>
      <c r="G5" s="129">
        <v>0</v>
      </c>
      <c r="H5" s="68"/>
      <c r="I5" s="168">
        <f t="shared" si="0"/>
        <v>0.26388888888888834</v>
      </c>
      <c r="J5" s="169">
        <f>I5-$J$2</f>
        <v>9.7222222222221683E-2</v>
      </c>
      <c r="K5" s="134">
        <f>J5</f>
        <v>9.7222222222221683E-2</v>
      </c>
      <c r="L5" s="183" t="s">
        <v>309</v>
      </c>
      <c r="M5" s="184" t="s">
        <v>307</v>
      </c>
      <c r="N5" s="187" t="s">
        <v>308</v>
      </c>
    </row>
    <row r="6" spans="1:14" ht="16.2" thickBot="1" x14ac:dyDescent="0.35">
      <c r="A6" s="69" t="s">
        <v>281</v>
      </c>
      <c r="B6" s="68" t="str">
        <f t="shared" ref="B6:B38" si="1">B5</f>
        <v>031789501-08</v>
      </c>
      <c r="C6" s="121">
        <v>43192</v>
      </c>
      <c r="D6" s="67">
        <v>0.999999999999998</v>
      </c>
      <c r="E6" s="67">
        <v>0.999999999999998</v>
      </c>
      <c r="F6" s="129">
        <v>0</v>
      </c>
      <c r="G6" s="129">
        <v>0</v>
      </c>
      <c r="H6" s="68"/>
      <c r="I6" s="168">
        <f t="shared" si="0"/>
        <v>0</v>
      </c>
      <c r="J6" s="170">
        <f>H6-E6-(G6-F6)</f>
        <v>-0.999999999999998</v>
      </c>
      <c r="K6" s="177">
        <f>$M$2*K5*24</f>
        <v>29.696969696969528</v>
      </c>
      <c r="L6" s="181">
        <f>L2*L4*24</f>
        <v>882.76363636363158</v>
      </c>
      <c r="M6" s="179">
        <f>M4*M2*24</f>
        <v>64.060606060605949</v>
      </c>
      <c r="N6" s="182">
        <f>L6+M6</f>
        <v>946.82424242423758</v>
      </c>
    </row>
    <row r="7" spans="1:14" ht="15.6" x14ac:dyDescent="0.3">
      <c r="A7" s="69" t="s">
        <v>281</v>
      </c>
      <c r="B7" s="143" t="str">
        <f t="shared" si="1"/>
        <v>031789501-08</v>
      </c>
      <c r="C7" s="144">
        <v>43193</v>
      </c>
      <c r="D7" s="145">
        <v>0.29166666666666702</v>
      </c>
      <c r="E7" s="145">
        <v>0.55902777777777701</v>
      </c>
      <c r="F7" s="146">
        <v>0.64236111111111105</v>
      </c>
      <c r="G7" s="146">
        <v>0.79166666666666663</v>
      </c>
      <c r="H7" s="143"/>
      <c r="I7" s="166">
        <f t="shared" si="0"/>
        <v>0.41666666666666557</v>
      </c>
      <c r="J7" s="167">
        <f>I7-$I$2</f>
        <v>8.333333333333226E-2</v>
      </c>
      <c r="K7" s="191">
        <f>SUM(J7:J12)</f>
        <v>1.0624999999999942</v>
      </c>
    </row>
    <row r="8" spans="1:14" ht="15.6" x14ac:dyDescent="0.3">
      <c r="A8" s="69" t="s">
        <v>281</v>
      </c>
      <c r="B8" s="143" t="str">
        <f t="shared" si="1"/>
        <v>031789501-08</v>
      </c>
      <c r="C8" s="144">
        <v>43194</v>
      </c>
      <c r="D8" s="149">
        <v>0.29166666666666702</v>
      </c>
      <c r="E8" s="149">
        <v>0.56944444444444398</v>
      </c>
      <c r="F8" s="149">
        <v>0.64930555555555558</v>
      </c>
      <c r="G8" s="149">
        <v>6.25E-2</v>
      </c>
      <c r="H8" s="143"/>
      <c r="I8" s="166">
        <f>(G8-F8+(G8&lt;F8))+E8-D8</f>
        <v>0.69097222222222143</v>
      </c>
      <c r="J8" s="167">
        <f>I8-$I$2</f>
        <v>0.35763888888888812</v>
      </c>
      <c r="K8" s="165"/>
    </row>
    <row r="9" spans="1:14" ht="15.6" x14ac:dyDescent="0.3">
      <c r="A9" s="69" t="s">
        <v>281</v>
      </c>
      <c r="B9" s="143" t="str">
        <f t="shared" si="1"/>
        <v>031789501-08</v>
      </c>
      <c r="C9" s="144">
        <v>43195</v>
      </c>
      <c r="D9" s="145">
        <v>0.29166666666666702</v>
      </c>
      <c r="E9" s="145">
        <v>0.55555555555555503</v>
      </c>
      <c r="F9" s="146">
        <v>0.63888888888888895</v>
      </c>
      <c r="G9" s="146">
        <v>0.81944444444444453</v>
      </c>
      <c r="H9" s="143"/>
      <c r="I9" s="166">
        <f t="shared" si="0"/>
        <v>0.44444444444444359</v>
      </c>
      <c r="J9" s="167">
        <f>I9-$I$2</f>
        <v>0.11111111111111027</v>
      </c>
      <c r="K9" s="162"/>
      <c r="L9" s="160"/>
    </row>
    <row r="10" spans="1:14" ht="15.6" x14ac:dyDescent="0.3">
      <c r="A10" s="69" t="s">
        <v>281</v>
      </c>
      <c r="B10" s="143" t="str">
        <f t="shared" si="1"/>
        <v>031789501-08</v>
      </c>
      <c r="C10" s="144">
        <v>43196</v>
      </c>
      <c r="D10" s="145">
        <v>0.29166666666666702</v>
      </c>
      <c r="E10" s="145">
        <v>0.55555555555555503</v>
      </c>
      <c r="F10" s="146">
        <v>0.63888888888888895</v>
      </c>
      <c r="G10" s="146">
        <v>0.79166666666666663</v>
      </c>
      <c r="H10" s="143"/>
      <c r="I10" s="166">
        <f t="shared" si="0"/>
        <v>0.41666666666666569</v>
      </c>
      <c r="J10" s="167">
        <f>I10-$I$2</f>
        <v>8.3333333333332371E-2</v>
      </c>
      <c r="K10" s="162"/>
      <c r="L10" s="161"/>
    </row>
    <row r="11" spans="1:14" ht="15.6" x14ac:dyDescent="0.3">
      <c r="A11" s="69" t="s">
        <v>281</v>
      </c>
      <c r="B11" s="143" t="str">
        <f t="shared" si="1"/>
        <v>031789501-08</v>
      </c>
      <c r="C11" s="144">
        <v>43197</v>
      </c>
      <c r="D11" s="145">
        <v>0.29166666666666702</v>
      </c>
      <c r="E11" s="145">
        <v>0.56944444444444398</v>
      </c>
      <c r="F11" s="146">
        <v>0.65277777777777779</v>
      </c>
      <c r="G11" s="146">
        <v>0.80208333333333337</v>
      </c>
      <c r="H11" s="143"/>
      <c r="I11" s="166">
        <f t="shared" si="0"/>
        <v>0.42708333333333254</v>
      </c>
      <c r="J11" s="167">
        <f>I11-$I$2</f>
        <v>9.3749999999999223E-2</v>
      </c>
      <c r="K11" s="162"/>
    </row>
    <row r="12" spans="1:14" ht="15.6" x14ac:dyDescent="0.3">
      <c r="A12" s="69" t="s">
        <v>281</v>
      </c>
      <c r="B12" s="68" t="str">
        <f t="shared" si="1"/>
        <v>031789501-08</v>
      </c>
      <c r="C12" s="121">
        <v>43198</v>
      </c>
      <c r="D12" s="67">
        <v>0.29166666666666702</v>
      </c>
      <c r="E12" s="67">
        <v>0.562499999999999</v>
      </c>
      <c r="F12" s="129">
        <v>0.64583333333333337</v>
      </c>
      <c r="G12" s="129">
        <v>0.875</v>
      </c>
      <c r="H12" s="68"/>
      <c r="I12" s="171">
        <f t="shared" si="0"/>
        <v>0.49999999999999861</v>
      </c>
      <c r="J12" s="169">
        <f>I12-$J$2</f>
        <v>0.33333333333333193</v>
      </c>
      <c r="K12" s="163">
        <f>SUM(J13)</f>
        <v>0.22916666666666602</v>
      </c>
    </row>
    <row r="13" spans="1:14" ht="15.6" x14ac:dyDescent="0.3">
      <c r="A13" s="69" t="s">
        <v>281</v>
      </c>
      <c r="B13" s="68" t="str">
        <f t="shared" si="1"/>
        <v>031789501-08</v>
      </c>
      <c r="C13" s="121">
        <v>43199</v>
      </c>
      <c r="D13" s="67">
        <v>0.29166666666666702</v>
      </c>
      <c r="E13" s="67">
        <v>0.52083333333333304</v>
      </c>
      <c r="F13" s="129">
        <v>0</v>
      </c>
      <c r="G13" s="129">
        <v>0</v>
      </c>
      <c r="H13" s="68"/>
      <c r="I13" s="171">
        <f t="shared" si="0"/>
        <v>0.22916666666666602</v>
      </c>
      <c r="J13" s="169">
        <f>I13</f>
        <v>0.22916666666666602</v>
      </c>
      <c r="K13" s="177"/>
    </row>
    <row r="14" spans="1:14" ht="15.6" x14ac:dyDescent="0.3">
      <c r="A14" s="69" t="s">
        <v>281</v>
      </c>
      <c r="B14" s="143" t="str">
        <f t="shared" si="1"/>
        <v>031789501-08</v>
      </c>
      <c r="C14" s="144">
        <v>43200</v>
      </c>
      <c r="D14" s="146">
        <v>0.29166666666666702</v>
      </c>
      <c r="E14" s="146">
        <v>0.57638888888888795</v>
      </c>
      <c r="F14" s="146">
        <v>0.66111111111111109</v>
      </c>
      <c r="G14" s="146">
        <v>0.80555555555555547</v>
      </c>
      <c r="H14" s="146"/>
      <c r="I14" s="166">
        <f t="shared" si="0"/>
        <v>0.42916666666666531</v>
      </c>
      <c r="J14" s="167">
        <v>3</v>
      </c>
      <c r="K14" s="176">
        <f>SUM(J15:J19)</f>
        <v>0.71180555555555036</v>
      </c>
    </row>
    <row r="15" spans="1:14" ht="15.6" x14ac:dyDescent="0.3">
      <c r="A15" s="69" t="s">
        <v>281</v>
      </c>
      <c r="B15" s="143" t="str">
        <f t="shared" si="1"/>
        <v>031789501-08</v>
      </c>
      <c r="C15" s="144">
        <v>43201</v>
      </c>
      <c r="D15" s="146">
        <v>0.29166666666666702</v>
      </c>
      <c r="E15" s="146">
        <v>0.57986111111111005</v>
      </c>
      <c r="F15" s="146">
        <v>0.65277777777777779</v>
      </c>
      <c r="G15" s="146">
        <v>0.8125</v>
      </c>
      <c r="H15" s="146"/>
      <c r="I15" s="166">
        <f t="shared" si="0"/>
        <v>0.44791666666666524</v>
      </c>
      <c r="J15" s="167">
        <f>I15-$I$2</f>
        <v>0.11458333333333193</v>
      </c>
      <c r="K15" s="165"/>
    </row>
    <row r="16" spans="1:14" ht="15.6" x14ac:dyDescent="0.3">
      <c r="A16" s="69" t="s">
        <v>281</v>
      </c>
      <c r="B16" s="143" t="str">
        <f t="shared" si="1"/>
        <v>031789501-08</v>
      </c>
      <c r="C16" s="144">
        <v>43202</v>
      </c>
      <c r="D16" s="146">
        <v>0.29166666666666702</v>
      </c>
      <c r="E16" s="146">
        <v>0.54166666666666596</v>
      </c>
      <c r="F16" s="146">
        <v>0.65972222222222221</v>
      </c>
      <c r="G16" s="146">
        <v>0.8125</v>
      </c>
      <c r="H16" s="146"/>
      <c r="I16" s="166">
        <f t="shared" si="0"/>
        <v>0.40277777777777674</v>
      </c>
      <c r="J16" s="167">
        <f>I16-$I$2</f>
        <v>6.9444444444443421E-2</v>
      </c>
      <c r="K16" s="162"/>
    </row>
    <row r="17" spans="1:11" ht="15.6" x14ac:dyDescent="0.3">
      <c r="A17" s="69" t="s">
        <v>281</v>
      </c>
      <c r="B17" s="143" t="str">
        <f t="shared" si="1"/>
        <v>031789501-08</v>
      </c>
      <c r="C17" s="144">
        <v>43203</v>
      </c>
      <c r="D17" s="146">
        <v>0.29166666666666702</v>
      </c>
      <c r="E17" s="146">
        <v>0.999999999999998</v>
      </c>
      <c r="F17" s="146">
        <v>0.63194444444444442</v>
      </c>
      <c r="G17" s="146">
        <v>0.81944444444444453</v>
      </c>
      <c r="H17" s="146"/>
      <c r="I17" s="166">
        <f t="shared" si="0"/>
        <v>0.89583333333333126</v>
      </c>
      <c r="J17" s="167">
        <f>I17-$I$2</f>
        <v>0.562499999999998</v>
      </c>
      <c r="K17" s="162"/>
    </row>
    <row r="18" spans="1:11" ht="15.6" x14ac:dyDescent="0.3">
      <c r="A18" s="69" t="s">
        <v>281</v>
      </c>
      <c r="B18" s="143" t="str">
        <f t="shared" si="1"/>
        <v>031789501-08</v>
      </c>
      <c r="C18" s="144">
        <v>43204</v>
      </c>
      <c r="D18" s="146">
        <v>0.29166666666666702</v>
      </c>
      <c r="E18" s="146">
        <v>0.56944444444444398</v>
      </c>
      <c r="F18" s="146">
        <v>0</v>
      </c>
      <c r="G18" s="146">
        <v>0</v>
      </c>
      <c r="H18" s="146"/>
      <c r="I18" s="166">
        <f t="shared" si="0"/>
        <v>0.27777777777777696</v>
      </c>
      <c r="J18" s="167">
        <f>I18-$I$2</f>
        <v>-5.5555555555556357E-2</v>
      </c>
      <c r="K18" s="162"/>
    </row>
    <row r="19" spans="1:11" ht="15.6" x14ac:dyDescent="0.3">
      <c r="A19" s="69" t="s">
        <v>281</v>
      </c>
      <c r="B19" s="135" t="str">
        <f t="shared" si="1"/>
        <v>031789501-08</v>
      </c>
      <c r="C19" s="136">
        <v>43205</v>
      </c>
      <c r="D19" s="137">
        <v>0.3125</v>
      </c>
      <c r="E19" s="137">
        <v>0.5</v>
      </c>
      <c r="F19" s="138">
        <v>0</v>
      </c>
      <c r="G19" s="138">
        <v>0</v>
      </c>
      <c r="H19" s="135"/>
      <c r="I19" s="168">
        <f t="shared" si="0"/>
        <v>0.1875</v>
      </c>
      <c r="J19" s="169">
        <f>I19-$J$2</f>
        <v>2.0833333333333343E-2</v>
      </c>
      <c r="K19" s="134">
        <f>J20</f>
        <v>0</v>
      </c>
    </row>
    <row r="20" spans="1:11" ht="15.6" x14ac:dyDescent="0.3">
      <c r="A20" s="69" t="s">
        <v>281</v>
      </c>
      <c r="B20" s="135" t="str">
        <f t="shared" si="1"/>
        <v>031789501-08</v>
      </c>
      <c r="C20" s="136">
        <v>43206</v>
      </c>
      <c r="D20" s="137">
        <v>0.999999999999998</v>
      </c>
      <c r="E20" s="137">
        <v>0.999999999999998</v>
      </c>
      <c r="F20" s="138">
        <v>0</v>
      </c>
      <c r="G20" s="138">
        <v>0</v>
      </c>
      <c r="H20" s="135"/>
      <c r="I20" s="168">
        <f t="shared" si="0"/>
        <v>0</v>
      </c>
      <c r="J20" s="169">
        <v>0</v>
      </c>
      <c r="K20" s="177"/>
    </row>
    <row r="21" spans="1:11" ht="15.6" x14ac:dyDescent="0.3">
      <c r="A21" s="69" t="s">
        <v>281</v>
      </c>
      <c r="B21" s="143" t="str">
        <f t="shared" si="1"/>
        <v>031789501-08</v>
      </c>
      <c r="C21" s="144">
        <v>43207</v>
      </c>
      <c r="D21" s="145">
        <v>0.29166666666666702</v>
      </c>
      <c r="E21" s="145">
        <v>0.56597222222222199</v>
      </c>
      <c r="F21" s="146">
        <v>0.64930555555555558</v>
      </c>
      <c r="G21" s="146">
        <v>0.79166666666666663</v>
      </c>
      <c r="H21" s="143"/>
      <c r="I21" s="166">
        <f t="shared" si="0"/>
        <v>0.41666666666666602</v>
      </c>
      <c r="J21" s="167">
        <f>I21-$I$2</f>
        <v>8.3333333333332704E-2</v>
      </c>
      <c r="K21" s="191">
        <f>SUM(J22:J26)</f>
        <v>1.0659722222222177</v>
      </c>
    </row>
    <row r="22" spans="1:11" ht="15.6" x14ac:dyDescent="0.3">
      <c r="A22" s="69" t="s">
        <v>281</v>
      </c>
      <c r="B22" s="143" t="str">
        <f t="shared" si="1"/>
        <v>031789501-08</v>
      </c>
      <c r="C22" s="144">
        <v>43208</v>
      </c>
      <c r="D22" s="145">
        <v>0.29166666666666702</v>
      </c>
      <c r="E22" s="145">
        <v>0.57291666666666596</v>
      </c>
      <c r="F22" s="146">
        <v>0.65555555555555556</v>
      </c>
      <c r="G22" s="146">
        <v>0.70833333333333337</v>
      </c>
      <c r="H22" s="143"/>
      <c r="I22" s="166">
        <f t="shared" si="0"/>
        <v>0.33402777777777676</v>
      </c>
      <c r="J22" s="167">
        <f>I22-$I$2</f>
        <v>6.9444444444344278E-4</v>
      </c>
      <c r="K22" s="165">
        <f>K21*$L$2*24</f>
        <v>260.48484848484736</v>
      </c>
    </row>
    <row r="23" spans="1:11" ht="15.6" x14ac:dyDescent="0.3">
      <c r="A23" s="69" t="s">
        <v>281</v>
      </c>
      <c r="B23" s="143" t="str">
        <f t="shared" si="1"/>
        <v>031789501-08</v>
      </c>
      <c r="C23" s="144">
        <v>43209</v>
      </c>
      <c r="D23" s="145">
        <v>0.29166666666666702</v>
      </c>
      <c r="E23" s="145">
        <v>0.56944444444444398</v>
      </c>
      <c r="F23" s="146">
        <v>0.65277777777777779</v>
      </c>
      <c r="G23" s="146">
        <v>0.71805555555555556</v>
      </c>
      <c r="H23" s="143"/>
      <c r="I23" s="166">
        <f t="shared" si="0"/>
        <v>0.34305555555555473</v>
      </c>
      <c r="J23" s="167">
        <f>I23-$I$2</f>
        <v>9.7222222222214105E-3</v>
      </c>
      <c r="K23" s="162"/>
    </row>
    <row r="24" spans="1:11" ht="15.6" x14ac:dyDescent="0.3">
      <c r="A24" s="69" t="s">
        <v>281</v>
      </c>
      <c r="B24" s="143" t="str">
        <f t="shared" si="1"/>
        <v>031789501-08</v>
      </c>
      <c r="C24" s="144">
        <v>43210</v>
      </c>
      <c r="D24" s="145">
        <v>0.29166666666666702</v>
      </c>
      <c r="E24" s="145">
        <v>0.48958333333333298</v>
      </c>
      <c r="F24" s="146">
        <v>0</v>
      </c>
      <c r="G24" s="146">
        <v>0.78472222222222221</v>
      </c>
      <c r="H24" s="143"/>
      <c r="I24" s="166">
        <f t="shared" si="0"/>
        <v>0.98263888888888817</v>
      </c>
      <c r="J24" s="167">
        <f>I24-$I$2</f>
        <v>0.64930555555555491</v>
      </c>
      <c r="K24" s="162"/>
    </row>
    <row r="25" spans="1:11" ht="15.6" x14ac:dyDescent="0.3">
      <c r="A25" s="69" t="s">
        <v>281</v>
      </c>
      <c r="B25" s="143" t="str">
        <f t="shared" si="1"/>
        <v>031789501-08</v>
      </c>
      <c r="C25" s="144">
        <v>43211</v>
      </c>
      <c r="D25" s="145">
        <v>0.29166666666666702</v>
      </c>
      <c r="E25" s="145">
        <v>0.54166666666666596</v>
      </c>
      <c r="F25" s="146">
        <v>0.625</v>
      </c>
      <c r="G25" s="146">
        <v>0</v>
      </c>
      <c r="H25" s="143"/>
      <c r="I25" s="166">
        <f t="shared" si="0"/>
        <v>0.62499999999999889</v>
      </c>
      <c r="J25" s="167">
        <f>I25-$I$2</f>
        <v>0.29166666666666557</v>
      </c>
      <c r="K25" s="162"/>
    </row>
    <row r="26" spans="1:11" ht="15.6" x14ac:dyDescent="0.3">
      <c r="A26" s="69" t="s">
        <v>281</v>
      </c>
      <c r="B26" s="135" t="str">
        <f t="shared" si="1"/>
        <v>031789501-08</v>
      </c>
      <c r="C26" s="136">
        <v>43212</v>
      </c>
      <c r="D26" s="137">
        <v>0.29166666666666702</v>
      </c>
      <c r="E26" s="137">
        <v>0.57291666666666596</v>
      </c>
      <c r="F26" s="138">
        <v>0</v>
      </c>
      <c r="G26" s="138">
        <v>0</v>
      </c>
      <c r="H26" s="135"/>
      <c r="I26" s="168">
        <f t="shared" si="0"/>
        <v>0.28124999999999895</v>
      </c>
      <c r="J26" s="169">
        <f>I26-$J$2</f>
        <v>0.11458333333333229</v>
      </c>
      <c r="K26" s="134">
        <f>J27</f>
        <v>0</v>
      </c>
    </row>
    <row r="27" spans="1:11" ht="15.6" x14ac:dyDescent="0.3">
      <c r="A27" s="69" t="s">
        <v>281</v>
      </c>
      <c r="B27" s="135" t="str">
        <f t="shared" si="1"/>
        <v>031789501-08</v>
      </c>
      <c r="C27" s="136">
        <v>43213</v>
      </c>
      <c r="D27" s="137">
        <v>0.999999999999998</v>
      </c>
      <c r="E27" s="137">
        <v>0.999999999999998</v>
      </c>
      <c r="F27" s="138">
        <v>0</v>
      </c>
      <c r="G27" s="138">
        <v>0</v>
      </c>
      <c r="H27" s="135"/>
      <c r="I27" s="168">
        <f t="shared" si="0"/>
        <v>0</v>
      </c>
      <c r="J27" s="169">
        <v>0</v>
      </c>
      <c r="K27" s="177"/>
    </row>
    <row r="28" spans="1:11" ht="15.6" x14ac:dyDescent="0.3">
      <c r="A28" s="69" t="s">
        <v>281</v>
      </c>
      <c r="B28" s="143" t="str">
        <f t="shared" si="1"/>
        <v>031789501-08</v>
      </c>
      <c r="C28" s="144">
        <v>43214</v>
      </c>
      <c r="D28" s="145">
        <v>0.29166666666666702</v>
      </c>
      <c r="E28" s="145">
        <v>0.562499999999999</v>
      </c>
      <c r="F28" s="146">
        <v>0.64722222222222225</v>
      </c>
      <c r="G28" s="146">
        <v>0.83333333333333337</v>
      </c>
      <c r="H28" s="143"/>
      <c r="I28" s="166">
        <f t="shared" si="0"/>
        <v>0.4569444444444431</v>
      </c>
      <c r="J28" s="167">
        <f>I28-$I$2</f>
        <v>0.12361111111110978</v>
      </c>
      <c r="K28" s="176">
        <f>SUM(J29:J33)</f>
        <v>0.58819444444444169</v>
      </c>
    </row>
    <row r="29" spans="1:11" ht="15.6" x14ac:dyDescent="0.3">
      <c r="A29" s="69" t="s">
        <v>281</v>
      </c>
      <c r="B29" s="143" t="str">
        <f t="shared" si="1"/>
        <v>031789501-08</v>
      </c>
      <c r="C29" s="144">
        <v>43215</v>
      </c>
      <c r="D29" s="145">
        <v>0.29166666666666702</v>
      </c>
      <c r="E29" s="145">
        <v>0.562499999999999</v>
      </c>
      <c r="F29" s="146">
        <v>0.65069444444444446</v>
      </c>
      <c r="G29" s="146">
        <v>0.79305555555555562</v>
      </c>
      <c r="H29" s="143"/>
      <c r="I29" s="166">
        <f t="shared" si="0"/>
        <v>0.41319444444444314</v>
      </c>
      <c r="J29" s="167">
        <f>I29-$I$2</f>
        <v>7.9861111111109828E-2</v>
      </c>
      <c r="K29" s="165">
        <f>K28*$L$2*24</f>
        <v>143.73333333333267</v>
      </c>
    </row>
    <row r="30" spans="1:11" ht="15.6" x14ac:dyDescent="0.3">
      <c r="A30" s="69" t="s">
        <v>281</v>
      </c>
      <c r="B30" s="143" t="str">
        <f t="shared" si="1"/>
        <v>031789501-08</v>
      </c>
      <c r="C30" s="144">
        <v>43216</v>
      </c>
      <c r="D30" s="145">
        <v>0.29166666666666702</v>
      </c>
      <c r="E30" s="146">
        <v>0.56805555555555554</v>
      </c>
      <c r="F30" s="146">
        <v>0.65069444444444446</v>
      </c>
      <c r="G30" s="146">
        <v>0.79166666666666663</v>
      </c>
      <c r="H30" s="143"/>
      <c r="I30" s="166">
        <f t="shared" si="0"/>
        <v>0.41736111111111068</v>
      </c>
      <c r="J30" s="167">
        <f>I30-$I$2</f>
        <v>8.4027777777777368E-2</v>
      </c>
      <c r="K30" s="162"/>
    </row>
    <row r="31" spans="1:11" ht="15.6" x14ac:dyDescent="0.3">
      <c r="A31" s="69" t="s">
        <v>281</v>
      </c>
      <c r="B31" s="143" t="str">
        <f t="shared" si="1"/>
        <v>031789501-08</v>
      </c>
      <c r="C31" s="144">
        <v>43217</v>
      </c>
      <c r="D31" s="145">
        <v>0.29166666666666702</v>
      </c>
      <c r="E31" s="146">
        <v>0.56736111111111109</v>
      </c>
      <c r="F31" s="146">
        <v>0.64444444444444449</v>
      </c>
      <c r="G31" s="146">
        <v>0.79305555555555562</v>
      </c>
      <c r="H31" s="143"/>
      <c r="I31" s="166">
        <f t="shared" si="0"/>
        <v>0.42430555555555521</v>
      </c>
      <c r="J31" s="167">
        <f>I31-$I$2</f>
        <v>9.0972222222221899E-2</v>
      </c>
      <c r="K31" s="162"/>
    </row>
    <row r="32" spans="1:11" ht="15.6" x14ac:dyDescent="0.3">
      <c r="A32" s="69" t="s">
        <v>281</v>
      </c>
      <c r="B32" s="143" t="str">
        <f t="shared" si="1"/>
        <v>031789501-08</v>
      </c>
      <c r="C32" s="144">
        <v>43218</v>
      </c>
      <c r="D32" s="145">
        <v>0.29166666666666702</v>
      </c>
      <c r="E32" s="146">
        <v>0.56597222222222221</v>
      </c>
      <c r="F32" s="146">
        <v>0.64444444444444449</v>
      </c>
      <c r="G32" s="146">
        <v>0.79166666666666663</v>
      </c>
      <c r="H32" s="143"/>
      <c r="I32" s="166">
        <f t="shared" si="0"/>
        <v>0.42152777777777733</v>
      </c>
      <c r="J32" s="167">
        <f>I32-$I$2</f>
        <v>8.819444444444402E-2</v>
      </c>
      <c r="K32" s="162"/>
    </row>
    <row r="33" spans="1:14" ht="15.6" x14ac:dyDescent="0.3">
      <c r="A33" s="69" t="s">
        <v>281</v>
      </c>
      <c r="B33" s="135" t="str">
        <f t="shared" si="1"/>
        <v>031789501-08</v>
      </c>
      <c r="C33" s="136">
        <v>43219</v>
      </c>
      <c r="D33" s="137">
        <v>0.29166666666666702</v>
      </c>
      <c r="E33" s="138">
        <v>0.55208333333333337</v>
      </c>
      <c r="F33" s="138">
        <v>0.625</v>
      </c>
      <c r="G33" s="138">
        <v>0.77638888888888891</v>
      </c>
      <c r="H33" s="135"/>
      <c r="I33" s="168">
        <f t="shared" si="0"/>
        <v>0.41180555555555526</v>
      </c>
      <c r="J33" s="169">
        <f>I33-$J$2</f>
        <v>0.2451388888888886</v>
      </c>
      <c r="K33" s="134">
        <f>J34</f>
        <v>0</v>
      </c>
    </row>
    <row r="34" spans="1:14" ht="16.2" thickBot="1" x14ac:dyDescent="0.35">
      <c r="A34" s="69" t="s">
        <v>281</v>
      </c>
      <c r="B34" s="135" t="str">
        <f t="shared" si="1"/>
        <v>031789501-08</v>
      </c>
      <c r="C34" s="136">
        <v>43220</v>
      </c>
      <c r="D34" s="137">
        <v>0.29166666666666702</v>
      </c>
      <c r="E34" s="138">
        <v>0.50138888888888888</v>
      </c>
      <c r="F34" s="138">
        <v>0</v>
      </c>
      <c r="G34" s="138">
        <v>0</v>
      </c>
      <c r="H34" s="135"/>
      <c r="I34" s="168">
        <f t="shared" si="0"/>
        <v>0.20972222222222187</v>
      </c>
      <c r="J34" s="169">
        <v>0</v>
      </c>
      <c r="K34" s="177"/>
    </row>
    <row r="35" spans="1:14" ht="15.6" x14ac:dyDescent="0.3">
      <c r="A35" s="69" t="s">
        <v>281</v>
      </c>
      <c r="B35" s="150" t="str">
        <f t="shared" si="1"/>
        <v>031789501-08</v>
      </c>
      <c r="C35" s="151">
        <v>43221</v>
      </c>
      <c r="D35" s="152">
        <v>0.999999999999998</v>
      </c>
      <c r="E35" s="153">
        <v>0</v>
      </c>
      <c r="F35" s="153">
        <v>0</v>
      </c>
      <c r="G35" s="153">
        <v>0</v>
      </c>
      <c r="H35" s="150"/>
      <c r="I35" s="172">
        <f t="shared" si="0"/>
        <v>-0.999999999999998</v>
      </c>
      <c r="J35" s="173">
        <v>0</v>
      </c>
      <c r="K35" s="176">
        <f>SUM(J36:J39)</f>
        <v>1.3888888888887729E-3</v>
      </c>
      <c r="L35" s="185" t="s">
        <v>305</v>
      </c>
      <c r="M35" s="186" t="s">
        <v>305</v>
      </c>
    </row>
    <row r="36" spans="1:14" ht="16.2" thickBot="1" x14ac:dyDescent="0.35">
      <c r="A36" s="69" t="s">
        <v>281</v>
      </c>
      <c r="B36" s="139" t="str">
        <f t="shared" si="1"/>
        <v>031789501-08</v>
      </c>
      <c r="C36" s="140">
        <v>43222</v>
      </c>
      <c r="D36" s="141">
        <v>0.3125</v>
      </c>
      <c r="E36" s="141">
        <v>0.55902777777777779</v>
      </c>
      <c r="F36" s="141">
        <v>0.63750000000000007</v>
      </c>
      <c r="G36" s="141">
        <v>0.71875</v>
      </c>
      <c r="H36" s="139"/>
      <c r="I36" s="174">
        <f t="shared" si="0"/>
        <v>0.32777777777777772</v>
      </c>
      <c r="J36" s="175">
        <f>I36-$I$2</f>
        <v>-5.5555555555555913E-3</v>
      </c>
      <c r="K36" s="165">
        <f>K35*$L$2*24</f>
        <v>0.33939393939391105</v>
      </c>
      <c r="L36" s="180">
        <f>K35</f>
        <v>1.3888888888887729E-3</v>
      </c>
      <c r="M36" s="178">
        <f>I66</f>
        <v>0</v>
      </c>
    </row>
    <row r="37" spans="1:14" ht="16.2" thickBot="1" x14ac:dyDescent="0.35">
      <c r="A37" s="69" t="s">
        <v>281</v>
      </c>
      <c r="B37" s="139" t="str">
        <f t="shared" si="1"/>
        <v>031789501-08</v>
      </c>
      <c r="C37" s="140">
        <v>43223</v>
      </c>
      <c r="D37" s="141">
        <v>0.3125</v>
      </c>
      <c r="E37" s="141">
        <v>0.54861111111111105</v>
      </c>
      <c r="F37" s="141">
        <v>0.625</v>
      </c>
      <c r="G37" s="141">
        <v>0.72916666666666663</v>
      </c>
      <c r="H37" s="139"/>
      <c r="I37" s="174">
        <f t="shared" si="0"/>
        <v>0.34027777777777768</v>
      </c>
      <c r="J37" s="175">
        <f>I37-$I$2</f>
        <v>6.9444444444443643E-3</v>
      </c>
      <c r="K37" s="164"/>
      <c r="L37" s="183" t="s">
        <v>309</v>
      </c>
      <c r="M37" s="184" t="s">
        <v>307</v>
      </c>
      <c r="N37" s="187" t="s">
        <v>308</v>
      </c>
    </row>
    <row r="38" spans="1:14" ht="16.2" thickBot="1" x14ac:dyDescent="0.35">
      <c r="A38" s="69" t="s">
        <v>281</v>
      </c>
      <c r="B38" s="139" t="str">
        <f t="shared" si="1"/>
        <v>031789501-08</v>
      </c>
      <c r="C38" s="140">
        <v>43224</v>
      </c>
      <c r="D38" s="141">
        <v>0</v>
      </c>
      <c r="E38" s="141">
        <v>0</v>
      </c>
      <c r="F38" s="141">
        <v>0</v>
      </c>
      <c r="G38" s="141">
        <v>0</v>
      </c>
      <c r="H38" s="139"/>
      <c r="I38" s="174">
        <f t="shared" si="0"/>
        <v>0</v>
      </c>
      <c r="J38" s="175">
        <v>0</v>
      </c>
      <c r="K38" s="164"/>
      <c r="L38" s="181">
        <f>L36*$L$2</f>
        <v>1.4141414141412961E-2</v>
      </c>
      <c r="M38" s="179">
        <f>M36*M34*24</f>
        <v>0</v>
      </c>
      <c r="N38" s="182">
        <f>L38+M38</f>
        <v>1.4141414141412961E-2</v>
      </c>
    </row>
  </sheetData>
  <phoneticPr fontId="42" type="noConversion"/>
  <dataValidations count="1">
    <dataValidation type="list" allowBlank="1" showInputMessage="1" showErrorMessage="1" sqref="E4:E29 D4:D35" xr:uid="{00000000-0002-0000-0900-000000000000}">
      <formula1>HORARIOSS</formula1>
    </dataValidation>
  </dataValidations>
  <pageMargins left="0.25" right="0.25" top="0.75" bottom="0.75" header="0.3" footer="0.3"/>
  <pageSetup paperSize="9" scale="37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6">
    <pageSetUpPr fitToPage="1"/>
  </sheetPr>
  <dimension ref="A1:N38"/>
  <sheetViews>
    <sheetView zoomScale="40" zoomScaleNormal="40" workbookViewId="0">
      <selection activeCell="G55" sqref="G55"/>
    </sheetView>
  </sheetViews>
  <sheetFormatPr defaultRowHeight="14.4" x14ac:dyDescent="0.3"/>
  <cols>
    <col min="1" max="1" width="18.88671875" bestFit="1" customWidth="1"/>
    <col min="2" max="2" width="12.6640625" bestFit="1" customWidth="1"/>
    <col min="3" max="3" width="29.6640625" bestFit="1" customWidth="1"/>
    <col min="4" max="4" width="10.5546875" bestFit="1" customWidth="1"/>
    <col min="5" max="5" width="20.5546875" bestFit="1" customWidth="1"/>
    <col min="6" max="7" width="21.6640625" bestFit="1" customWidth="1"/>
    <col min="8" max="8" width="16.6640625" bestFit="1" customWidth="1"/>
    <col min="9" max="9" width="24" bestFit="1" customWidth="1"/>
    <col min="10" max="10" width="18.5546875" bestFit="1" customWidth="1"/>
    <col min="11" max="11" width="10.33203125" hidden="1" customWidth="1"/>
    <col min="12" max="14" width="23.5546875" bestFit="1" customWidth="1"/>
    <col min="15" max="15" width="24.5546875" bestFit="1" customWidth="1"/>
    <col min="16" max="16" width="13.5546875" bestFit="1" customWidth="1"/>
  </cols>
  <sheetData>
    <row r="1" spans="1:14" ht="21.6" thickBot="1" x14ac:dyDescent="0.45">
      <c r="A1" s="194" t="s">
        <v>290</v>
      </c>
      <c r="B1" s="195"/>
      <c r="C1" s="195"/>
      <c r="D1" s="195"/>
      <c r="E1" s="195"/>
      <c r="F1" s="195"/>
      <c r="G1" s="195"/>
      <c r="H1" s="131" t="s">
        <v>293</v>
      </c>
      <c r="I1" s="131" t="s">
        <v>292</v>
      </c>
      <c r="J1" s="131" t="s">
        <v>292</v>
      </c>
      <c r="K1" s="131"/>
      <c r="L1" s="131" t="s">
        <v>294</v>
      </c>
      <c r="M1" s="131" t="s">
        <v>295</v>
      </c>
    </row>
    <row r="2" spans="1:14" ht="21.6" thickBot="1" x14ac:dyDescent="0.35">
      <c r="A2" s="660" t="s">
        <v>261</v>
      </c>
      <c r="B2" s="662" t="s">
        <v>296</v>
      </c>
      <c r="C2" s="664" t="s">
        <v>297</v>
      </c>
      <c r="D2" s="192" t="s">
        <v>298</v>
      </c>
      <c r="E2" s="193"/>
      <c r="F2" s="193"/>
      <c r="G2" s="193"/>
      <c r="H2" s="156" t="e">
        <f>'FUNCIONARIOS MENSAI'!#REF!</f>
        <v>#REF!</v>
      </c>
      <c r="I2" s="132">
        <v>0.33333333333333331</v>
      </c>
      <c r="J2" s="189">
        <v>0.16666666666666666</v>
      </c>
      <c r="K2" s="132"/>
      <c r="L2" s="156" t="e">
        <f>H2*1.6</f>
        <v>#REF!</v>
      </c>
      <c r="M2" s="156" t="e">
        <f>H2*2</f>
        <v>#REF!</v>
      </c>
    </row>
    <row r="3" spans="1:14" ht="15.6" x14ac:dyDescent="0.3">
      <c r="A3" s="661"/>
      <c r="B3" s="663"/>
      <c r="C3" s="665"/>
      <c r="D3" s="70" t="s">
        <v>299</v>
      </c>
      <c r="E3" s="71" t="s">
        <v>300</v>
      </c>
      <c r="F3" s="71" t="s">
        <v>301</v>
      </c>
      <c r="G3" s="71" t="s">
        <v>301</v>
      </c>
      <c r="H3" s="72" t="s">
        <v>302</v>
      </c>
      <c r="I3" s="130" t="s">
        <v>303</v>
      </c>
      <c r="J3" s="124" t="s">
        <v>304</v>
      </c>
      <c r="K3" s="124"/>
      <c r="L3" s="185" t="s">
        <v>305</v>
      </c>
      <c r="M3" s="186" t="s">
        <v>305</v>
      </c>
    </row>
    <row r="4" spans="1:14" ht="16.2" thickBot="1" x14ac:dyDescent="0.35">
      <c r="A4" s="69" t="s">
        <v>311</v>
      </c>
      <c r="B4" s="143">
        <v>0</v>
      </c>
      <c r="C4" s="144">
        <v>43190</v>
      </c>
      <c r="D4" s="146">
        <v>0</v>
      </c>
      <c r="E4" s="146">
        <v>0</v>
      </c>
      <c r="F4" s="146">
        <v>0</v>
      </c>
      <c r="G4" s="146">
        <v>0</v>
      </c>
      <c r="H4" s="143"/>
      <c r="I4" s="147">
        <f>G4-D4-(F4-E4)</f>
        <v>0</v>
      </c>
      <c r="J4" s="148">
        <f>I4-I2</f>
        <v>-0.33333333333333331</v>
      </c>
      <c r="K4" s="148">
        <f>J4+J5</f>
        <v>-0.34722222222222165</v>
      </c>
      <c r="L4" s="180">
        <f>K4+K7+K14+K21+K28</f>
        <v>-0.29305555555555479</v>
      </c>
      <c r="M4" s="178">
        <f>I34</f>
        <v>0</v>
      </c>
    </row>
    <row r="5" spans="1:14" ht="16.2" thickBot="1" x14ac:dyDescent="0.35">
      <c r="A5" s="69" t="s">
        <v>311</v>
      </c>
      <c r="B5" s="68">
        <f>B4</f>
        <v>0</v>
      </c>
      <c r="C5" s="121">
        <v>43191</v>
      </c>
      <c r="D5" s="137">
        <v>0.30555555555555503</v>
      </c>
      <c r="E5" s="138">
        <v>0.45833333333333331</v>
      </c>
      <c r="F5" s="138">
        <v>0</v>
      </c>
      <c r="G5" s="138">
        <v>0</v>
      </c>
      <c r="H5" s="135"/>
      <c r="I5" s="133">
        <f t="shared" ref="I5:J13" si="0">G5-D5-(F5-E5)</f>
        <v>0.15277777777777829</v>
      </c>
      <c r="J5" s="134">
        <f>I5-$J$2</f>
        <v>-1.3888888888888368E-2</v>
      </c>
      <c r="L5" s="183" t="s">
        <v>309</v>
      </c>
      <c r="M5" s="184" t="s">
        <v>307</v>
      </c>
      <c r="N5" s="187" t="s">
        <v>308</v>
      </c>
    </row>
    <row r="6" spans="1:14" ht="16.2" thickBot="1" x14ac:dyDescent="0.35">
      <c r="A6" s="69" t="s">
        <v>311</v>
      </c>
      <c r="B6" s="68">
        <f t="shared" ref="B6:B38" si="1">B5</f>
        <v>0</v>
      </c>
      <c r="C6" s="121">
        <v>43192</v>
      </c>
      <c r="D6" s="137">
        <v>0.999999999999998</v>
      </c>
      <c r="E6" s="138">
        <v>0</v>
      </c>
      <c r="F6" s="138">
        <v>0</v>
      </c>
      <c r="G6" s="138">
        <v>0</v>
      </c>
      <c r="H6" s="135"/>
      <c r="I6" s="133">
        <f t="shared" si="0"/>
        <v>-0.999999999999998</v>
      </c>
      <c r="J6" s="126">
        <f t="shared" si="0"/>
        <v>0</v>
      </c>
      <c r="K6" s="127">
        <f>J6</f>
        <v>0</v>
      </c>
      <c r="L6" s="181" t="e">
        <f>L2*L4*24</f>
        <v>#REF!</v>
      </c>
      <c r="M6" s="179" t="e">
        <f>M4*M2*24</f>
        <v>#REF!</v>
      </c>
      <c r="N6" s="182" t="e">
        <f>L6+M6</f>
        <v>#REF!</v>
      </c>
    </row>
    <row r="7" spans="1:14" ht="15.6" x14ac:dyDescent="0.3">
      <c r="A7" s="69" t="s">
        <v>311</v>
      </c>
      <c r="B7" s="143">
        <f t="shared" si="1"/>
        <v>0</v>
      </c>
      <c r="C7" s="144">
        <v>43193</v>
      </c>
      <c r="D7" s="146">
        <v>0.30902777777777779</v>
      </c>
      <c r="E7" s="146">
        <v>0.45833333333333331</v>
      </c>
      <c r="F7" s="146">
        <v>0.55555555555555558</v>
      </c>
      <c r="G7" s="146">
        <v>0.70833333333333337</v>
      </c>
      <c r="H7" s="143"/>
      <c r="I7" s="158">
        <f t="shared" si="0"/>
        <v>0.30208333333333331</v>
      </c>
      <c r="J7" s="148">
        <f>I7-$I$2</f>
        <v>-3.125E-2</v>
      </c>
      <c r="K7" s="191">
        <f>SUM(J7:J12)</f>
        <v>0.38888888888888895</v>
      </c>
    </row>
    <row r="8" spans="1:14" ht="15.6" x14ac:dyDescent="0.3">
      <c r="A8" s="69" t="s">
        <v>311</v>
      </c>
      <c r="B8" s="143">
        <f t="shared" si="1"/>
        <v>0</v>
      </c>
      <c r="C8" s="144">
        <v>43194</v>
      </c>
      <c r="D8" s="149">
        <v>0.30555555555555552</v>
      </c>
      <c r="E8" s="149">
        <v>0.375</v>
      </c>
      <c r="F8" s="149">
        <v>0.72916666666666663</v>
      </c>
      <c r="G8" s="149">
        <v>9.375E-2</v>
      </c>
      <c r="H8" s="143"/>
      <c r="I8" s="158">
        <v>0.5</v>
      </c>
      <c r="J8" s="148">
        <f>I8-$I$2</f>
        <v>0.16666666666666669</v>
      </c>
      <c r="K8" s="165"/>
    </row>
    <row r="9" spans="1:14" ht="15.6" x14ac:dyDescent="0.3">
      <c r="A9" s="69" t="s">
        <v>311</v>
      </c>
      <c r="B9" s="143">
        <f t="shared" si="1"/>
        <v>0</v>
      </c>
      <c r="C9" s="144">
        <v>43195</v>
      </c>
      <c r="D9" s="146">
        <v>0.35416666666666669</v>
      </c>
      <c r="E9" s="146">
        <v>0.45833333333333331</v>
      </c>
      <c r="F9" s="146">
        <v>0.55555555555555558</v>
      </c>
      <c r="G9" s="146">
        <v>0.70833333333333337</v>
      </c>
      <c r="H9" s="143"/>
      <c r="I9" s="158">
        <f t="shared" si="0"/>
        <v>0.25694444444444442</v>
      </c>
      <c r="J9" s="148">
        <f>I9-$I$2</f>
        <v>-7.6388888888888895E-2</v>
      </c>
      <c r="K9" s="162"/>
      <c r="L9" s="160"/>
    </row>
    <row r="10" spans="1:14" ht="15.6" x14ac:dyDescent="0.3">
      <c r="A10" s="69" t="s">
        <v>311</v>
      </c>
      <c r="B10" s="143">
        <f t="shared" si="1"/>
        <v>0</v>
      </c>
      <c r="C10" s="144">
        <v>43196</v>
      </c>
      <c r="D10" s="146">
        <v>0.3125</v>
      </c>
      <c r="E10" s="146">
        <v>0.45833333333333331</v>
      </c>
      <c r="F10" s="146">
        <v>0.55555555555555558</v>
      </c>
      <c r="G10" s="146">
        <v>0.70833333333333337</v>
      </c>
      <c r="H10" s="143"/>
      <c r="I10" s="158">
        <f t="shared" si="0"/>
        <v>0.2986111111111111</v>
      </c>
      <c r="J10" s="148">
        <f>I10-$I$2</f>
        <v>-3.472222222222221E-2</v>
      </c>
      <c r="K10" s="162"/>
      <c r="L10" s="161"/>
    </row>
    <row r="11" spans="1:14" ht="15.6" x14ac:dyDescent="0.3">
      <c r="A11" s="69" t="s">
        <v>311</v>
      </c>
      <c r="B11" s="143">
        <f t="shared" si="1"/>
        <v>0</v>
      </c>
      <c r="C11" s="144">
        <v>43197</v>
      </c>
      <c r="D11" s="146">
        <v>0.3125</v>
      </c>
      <c r="E11" s="146">
        <v>0.47222222222222227</v>
      </c>
      <c r="F11" s="146">
        <v>0.55902777777777779</v>
      </c>
      <c r="G11" s="146">
        <v>0.79166666666666663</v>
      </c>
      <c r="H11" s="143"/>
      <c r="I11" s="158">
        <f t="shared" si="0"/>
        <v>0.3923611111111111</v>
      </c>
      <c r="J11" s="148">
        <f>I11-$I$2</f>
        <v>5.902777777777779E-2</v>
      </c>
      <c r="K11" s="162"/>
    </row>
    <row r="12" spans="1:14" ht="15.6" x14ac:dyDescent="0.3">
      <c r="A12" s="69" t="s">
        <v>311</v>
      </c>
      <c r="B12" s="68">
        <f t="shared" si="1"/>
        <v>0</v>
      </c>
      <c r="C12" s="121">
        <v>43198</v>
      </c>
      <c r="D12" s="138">
        <v>0.3125</v>
      </c>
      <c r="E12" s="138">
        <v>0.45833333333333331</v>
      </c>
      <c r="F12" s="138">
        <v>0.54861111111111105</v>
      </c>
      <c r="G12" s="138">
        <v>0.875</v>
      </c>
      <c r="H12" s="68"/>
      <c r="I12" s="133">
        <f t="shared" si="0"/>
        <v>0.47222222222222227</v>
      </c>
      <c r="J12" s="134">
        <f>I12-$J$2</f>
        <v>0.30555555555555558</v>
      </c>
      <c r="K12" s="163"/>
    </row>
    <row r="13" spans="1:14" ht="15.6" x14ac:dyDescent="0.3">
      <c r="A13" s="69" t="s">
        <v>311</v>
      </c>
      <c r="B13" s="68">
        <f t="shared" si="1"/>
        <v>0</v>
      </c>
      <c r="C13" s="121">
        <v>43199</v>
      </c>
      <c r="D13" s="138">
        <v>0.33333333333333331</v>
      </c>
      <c r="E13" s="138">
        <v>0.52777777777777779</v>
      </c>
      <c r="F13" s="138">
        <v>0</v>
      </c>
      <c r="G13" s="138">
        <v>0</v>
      </c>
      <c r="H13" s="68"/>
      <c r="I13" s="133">
        <f t="shared" si="0"/>
        <v>0.19444444444444448</v>
      </c>
      <c r="J13" s="134">
        <f>I13</f>
        <v>0.19444444444444448</v>
      </c>
      <c r="K13" s="177"/>
    </row>
    <row r="14" spans="1:14" ht="15.6" x14ac:dyDescent="0.3">
      <c r="A14" s="69" t="s">
        <v>311</v>
      </c>
      <c r="B14" s="143">
        <f t="shared" si="1"/>
        <v>0</v>
      </c>
      <c r="C14" s="144">
        <v>43200</v>
      </c>
      <c r="D14" s="146">
        <v>0.31944444444444448</v>
      </c>
      <c r="E14" s="146">
        <v>0.47222222222222227</v>
      </c>
      <c r="F14" s="146">
        <v>0.5625</v>
      </c>
      <c r="G14" s="146">
        <v>0.75208333333333333</v>
      </c>
      <c r="H14" s="143"/>
      <c r="I14" s="166">
        <f t="shared" ref="I14:I38" si="2">(G14-F14+(G14&lt;F14))+E14-D14</f>
        <v>0.34236111111111106</v>
      </c>
      <c r="J14" s="148">
        <f>I14-$I$2</f>
        <v>9.0277777777777457E-3</v>
      </c>
      <c r="K14" s="176">
        <f>SUM(J15:J19)</f>
        <v>0.15902777777777774</v>
      </c>
    </row>
    <row r="15" spans="1:14" ht="15.6" x14ac:dyDescent="0.3">
      <c r="A15" s="69" t="s">
        <v>311</v>
      </c>
      <c r="B15" s="143">
        <f t="shared" si="1"/>
        <v>0</v>
      </c>
      <c r="C15" s="144">
        <v>43201</v>
      </c>
      <c r="D15" s="146">
        <v>0.3125</v>
      </c>
      <c r="E15" s="146">
        <v>0.47916666666666669</v>
      </c>
      <c r="F15" s="146">
        <v>0.56597222222222221</v>
      </c>
      <c r="G15" s="146">
        <v>0.81111111111111101</v>
      </c>
      <c r="H15" s="143"/>
      <c r="I15" s="158">
        <f t="shared" si="2"/>
        <v>0.41180555555555554</v>
      </c>
      <c r="J15" s="148">
        <f>I15-$I$2</f>
        <v>7.8472222222222221E-2</v>
      </c>
      <c r="K15" s="165"/>
    </row>
    <row r="16" spans="1:14" ht="15.6" x14ac:dyDescent="0.3">
      <c r="A16" s="69" t="s">
        <v>311</v>
      </c>
      <c r="B16" s="143">
        <f t="shared" si="1"/>
        <v>0</v>
      </c>
      <c r="C16" s="144">
        <v>43202</v>
      </c>
      <c r="D16" s="146">
        <v>0.33333333333333331</v>
      </c>
      <c r="E16" s="146">
        <v>0.54166666666666663</v>
      </c>
      <c r="F16" s="146">
        <v>0.625</v>
      </c>
      <c r="G16" s="146">
        <v>0.8125</v>
      </c>
      <c r="H16" s="143"/>
      <c r="I16" s="158">
        <f t="shared" si="2"/>
        <v>0.39583333333333331</v>
      </c>
      <c r="J16" s="148">
        <f>I16-$I$2</f>
        <v>6.25E-2</v>
      </c>
      <c r="K16" s="162"/>
    </row>
    <row r="17" spans="1:11" ht="15.6" x14ac:dyDescent="0.3">
      <c r="A17" s="69" t="s">
        <v>311</v>
      </c>
      <c r="B17" s="143">
        <f t="shared" si="1"/>
        <v>0</v>
      </c>
      <c r="C17" s="144">
        <v>43203</v>
      </c>
      <c r="D17" s="146">
        <v>0.33333333333333331</v>
      </c>
      <c r="E17" s="146">
        <v>0.54166666666666663</v>
      </c>
      <c r="F17" s="146">
        <v>0.625</v>
      </c>
      <c r="G17" s="157">
        <v>1</v>
      </c>
      <c r="H17" s="143"/>
      <c r="I17" s="158">
        <f t="shared" si="2"/>
        <v>0.58333333333333326</v>
      </c>
      <c r="J17" s="148">
        <f>I17-$I$2</f>
        <v>0.24999999999999994</v>
      </c>
      <c r="K17" s="162"/>
    </row>
    <row r="18" spans="1:11" ht="15.6" x14ac:dyDescent="0.3">
      <c r="A18" s="69" t="s">
        <v>311</v>
      </c>
      <c r="B18" s="143">
        <f t="shared" si="1"/>
        <v>0</v>
      </c>
      <c r="C18" s="144">
        <v>43204</v>
      </c>
      <c r="D18" s="146">
        <v>0.29444444444444445</v>
      </c>
      <c r="E18" s="146">
        <v>0.5625</v>
      </c>
      <c r="F18" s="146">
        <v>0</v>
      </c>
      <c r="G18" s="146">
        <v>0</v>
      </c>
      <c r="H18" s="143"/>
      <c r="I18" s="158">
        <f t="shared" si="2"/>
        <v>0.26805555555555555</v>
      </c>
      <c r="J18" s="148">
        <f>I18-$I$2</f>
        <v>-6.5277777777777768E-2</v>
      </c>
      <c r="K18" s="162"/>
    </row>
    <row r="19" spans="1:11" ht="15.6" x14ac:dyDescent="0.3">
      <c r="A19" s="69" t="s">
        <v>311</v>
      </c>
      <c r="B19" s="135">
        <f t="shared" si="1"/>
        <v>0</v>
      </c>
      <c r="C19" s="136">
        <v>43205</v>
      </c>
      <c r="D19" s="138">
        <v>0</v>
      </c>
      <c r="E19" s="138">
        <v>0</v>
      </c>
      <c r="F19" s="138">
        <v>0</v>
      </c>
      <c r="G19" s="138">
        <v>0</v>
      </c>
      <c r="H19" s="135"/>
      <c r="I19" s="133">
        <f t="shared" si="2"/>
        <v>0</v>
      </c>
      <c r="J19" s="134">
        <f>I19-$J$2</f>
        <v>-0.16666666666666666</v>
      </c>
      <c r="K19" s="134">
        <f>J20</f>
        <v>0</v>
      </c>
    </row>
    <row r="20" spans="1:11" ht="15.6" x14ac:dyDescent="0.3">
      <c r="A20" s="69" t="s">
        <v>311</v>
      </c>
      <c r="B20" s="135">
        <f t="shared" si="1"/>
        <v>0</v>
      </c>
      <c r="C20" s="136">
        <v>43206</v>
      </c>
      <c r="D20" s="138">
        <v>0</v>
      </c>
      <c r="E20" s="138">
        <v>0</v>
      </c>
      <c r="F20" s="138">
        <v>0</v>
      </c>
      <c r="G20" s="138">
        <v>0</v>
      </c>
      <c r="H20" s="135"/>
      <c r="I20" s="133">
        <f t="shared" si="2"/>
        <v>0</v>
      </c>
      <c r="J20" s="134">
        <v>0</v>
      </c>
      <c r="K20" s="177"/>
    </row>
    <row r="21" spans="1:11" ht="15.6" x14ac:dyDescent="0.3">
      <c r="A21" s="69" t="s">
        <v>311</v>
      </c>
      <c r="B21" s="143">
        <f t="shared" si="1"/>
        <v>0</v>
      </c>
      <c r="C21" s="144">
        <v>43207</v>
      </c>
      <c r="D21" s="146">
        <v>0.30555555555555552</v>
      </c>
      <c r="E21" s="146">
        <v>0.45833333333333331</v>
      </c>
      <c r="F21" s="146">
        <v>0.5625</v>
      </c>
      <c r="G21" s="146">
        <v>0.75</v>
      </c>
      <c r="H21" s="143"/>
      <c r="I21" s="158">
        <f t="shared" si="2"/>
        <v>0.34027777777777773</v>
      </c>
      <c r="J21" s="148">
        <f>I21-$I$2</f>
        <v>6.9444444444444198E-3</v>
      </c>
      <c r="K21" s="191">
        <f>SUM(J22:J26)</f>
        <v>-0.22430555555555556</v>
      </c>
    </row>
    <row r="22" spans="1:11" ht="15.6" x14ac:dyDescent="0.3">
      <c r="A22" s="69" t="s">
        <v>311</v>
      </c>
      <c r="B22" s="143">
        <f t="shared" si="1"/>
        <v>0</v>
      </c>
      <c r="C22" s="144">
        <v>43208</v>
      </c>
      <c r="D22" s="146">
        <v>0.34722222222222227</v>
      </c>
      <c r="E22" s="146">
        <v>0.45833333333333331</v>
      </c>
      <c r="F22" s="146">
        <v>0.5625</v>
      </c>
      <c r="G22" s="146">
        <v>0.74305555555555547</v>
      </c>
      <c r="H22" s="143"/>
      <c r="I22" s="158">
        <f t="shared" si="2"/>
        <v>0.29166666666666657</v>
      </c>
      <c r="J22" s="148">
        <f>I22-$I$2</f>
        <v>-4.1666666666666741E-2</v>
      </c>
      <c r="K22" s="165" t="e">
        <f>K21*$L$2*24</f>
        <v>#REF!</v>
      </c>
    </row>
    <row r="23" spans="1:11" ht="15.6" x14ac:dyDescent="0.3">
      <c r="A23" s="69" t="s">
        <v>311</v>
      </c>
      <c r="B23" s="143">
        <f t="shared" si="1"/>
        <v>0</v>
      </c>
      <c r="C23" s="144">
        <v>43209</v>
      </c>
      <c r="D23" s="146">
        <v>0.3298611111111111</v>
      </c>
      <c r="E23" s="146">
        <v>0.45833333333333331</v>
      </c>
      <c r="F23" s="146">
        <v>0.56597222222222221</v>
      </c>
      <c r="G23" s="146">
        <v>0.72222222222222221</v>
      </c>
      <c r="H23" s="143"/>
      <c r="I23" s="158">
        <f t="shared" si="2"/>
        <v>0.28472222222222215</v>
      </c>
      <c r="J23" s="148">
        <f>I23-$I$2</f>
        <v>-4.861111111111116E-2</v>
      </c>
      <c r="K23" s="162"/>
    </row>
    <row r="24" spans="1:11" ht="15.6" x14ac:dyDescent="0.3">
      <c r="A24" s="69" t="s">
        <v>311</v>
      </c>
      <c r="B24" s="143">
        <f t="shared" si="1"/>
        <v>0</v>
      </c>
      <c r="C24" s="144">
        <v>43210</v>
      </c>
      <c r="D24" s="146">
        <v>0.29375000000000001</v>
      </c>
      <c r="E24" s="146">
        <v>0.45833333333333331</v>
      </c>
      <c r="F24" s="146">
        <v>0</v>
      </c>
      <c r="G24" s="146">
        <v>0</v>
      </c>
      <c r="H24" s="143"/>
      <c r="I24" s="158">
        <f t="shared" si="2"/>
        <v>0.1645833333333333</v>
      </c>
      <c r="J24" s="148">
        <f>I24-$I$2</f>
        <v>-0.16875000000000001</v>
      </c>
      <c r="K24" s="162"/>
    </row>
    <row r="25" spans="1:11" ht="15.6" x14ac:dyDescent="0.3">
      <c r="A25" s="69" t="s">
        <v>311</v>
      </c>
      <c r="B25" s="143">
        <f t="shared" si="1"/>
        <v>0</v>
      </c>
      <c r="C25" s="144">
        <v>43211</v>
      </c>
      <c r="D25" s="146">
        <v>0.31597222222222221</v>
      </c>
      <c r="E25" s="146">
        <v>0.45833333333333331</v>
      </c>
      <c r="F25" s="146">
        <v>0.5625</v>
      </c>
      <c r="G25" s="146">
        <v>0.72222222222222221</v>
      </c>
      <c r="H25" s="143"/>
      <c r="I25" s="158">
        <f t="shared" si="2"/>
        <v>0.30208333333333337</v>
      </c>
      <c r="J25" s="148">
        <f>I25-$I$2</f>
        <v>-3.1249999999999944E-2</v>
      </c>
      <c r="K25" s="162"/>
    </row>
    <row r="26" spans="1:11" ht="15.6" x14ac:dyDescent="0.3">
      <c r="A26" s="69" t="s">
        <v>311</v>
      </c>
      <c r="B26" s="135">
        <f t="shared" si="1"/>
        <v>0</v>
      </c>
      <c r="C26" s="136">
        <v>43212</v>
      </c>
      <c r="D26" s="138">
        <v>0.3125</v>
      </c>
      <c r="E26" s="138">
        <v>0.54513888888888895</v>
      </c>
      <c r="F26" s="138">
        <v>0</v>
      </c>
      <c r="G26" s="138">
        <v>0</v>
      </c>
      <c r="H26" s="135"/>
      <c r="I26" s="133">
        <f t="shared" si="2"/>
        <v>0.23263888888888895</v>
      </c>
      <c r="J26" s="134">
        <f>I26-$J$2</f>
        <v>6.5972222222222293E-2</v>
      </c>
      <c r="K26" s="134">
        <f>J27</f>
        <v>0</v>
      </c>
    </row>
    <row r="27" spans="1:11" ht="15.6" x14ac:dyDescent="0.3">
      <c r="A27" s="69" t="s">
        <v>311</v>
      </c>
      <c r="B27" s="135">
        <f t="shared" si="1"/>
        <v>0</v>
      </c>
      <c r="C27" s="136">
        <v>43213</v>
      </c>
      <c r="D27" s="138">
        <v>0</v>
      </c>
      <c r="E27" s="138">
        <v>0</v>
      </c>
      <c r="F27" s="138">
        <v>0</v>
      </c>
      <c r="G27" s="138">
        <v>0</v>
      </c>
      <c r="H27" s="135"/>
      <c r="I27" s="133">
        <f t="shared" si="2"/>
        <v>0</v>
      </c>
      <c r="J27" s="134">
        <v>0</v>
      </c>
      <c r="K27" s="177"/>
    </row>
    <row r="28" spans="1:11" ht="15.6" x14ac:dyDescent="0.3">
      <c r="A28" s="69" t="s">
        <v>311</v>
      </c>
      <c r="B28" s="143">
        <f t="shared" si="1"/>
        <v>0</v>
      </c>
      <c r="C28" s="144">
        <v>43214</v>
      </c>
      <c r="D28" s="146">
        <v>0.29375000000000001</v>
      </c>
      <c r="E28" s="146">
        <v>0.45833333333333331</v>
      </c>
      <c r="F28" s="146">
        <v>0.5625</v>
      </c>
      <c r="G28" s="146">
        <v>0.7104166666666667</v>
      </c>
      <c r="H28" s="143"/>
      <c r="I28" s="158">
        <f t="shared" si="2"/>
        <v>0.31249999999999994</v>
      </c>
      <c r="J28" s="148">
        <f>I28-$I$2</f>
        <v>-2.083333333333337E-2</v>
      </c>
      <c r="K28" s="176">
        <f>SUM(J29:J33)</f>
        <v>-0.26944444444444426</v>
      </c>
    </row>
    <row r="29" spans="1:11" ht="15.6" x14ac:dyDescent="0.3">
      <c r="A29" s="69" t="s">
        <v>311</v>
      </c>
      <c r="B29" s="143">
        <f t="shared" si="1"/>
        <v>0</v>
      </c>
      <c r="C29" s="144">
        <v>43215</v>
      </c>
      <c r="D29" s="146">
        <v>0.3125</v>
      </c>
      <c r="E29" s="146">
        <v>0.47569444444444442</v>
      </c>
      <c r="F29" s="146">
        <v>0.5625</v>
      </c>
      <c r="G29" s="146">
        <v>0.74305555555555547</v>
      </c>
      <c r="H29" s="143"/>
      <c r="I29" s="158">
        <f t="shared" si="2"/>
        <v>0.34374999999999989</v>
      </c>
      <c r="J29" s="148">
        <f>I29-$I$2</f>
        <v>1.0416666666666574E-2</v>
      </c>
      <c r="K29" s="165" t="e">
        <f>K28*$L$2*24</f>
        <v>#REF!</v>
      </c>
    </row>
    <row r="30" spans="1:11" ht="15.6" x14ac:dyDescent="0.3">
      <c r="A30" s="69" t="s">
        <v>311</v>
      </c>
      <c r="B30" s="143">
        <f t="shared" si="1"/>
        <v>0</v>
      </c>
      <c r="C30" s="144">
        <v>43216</v>
      </c>
      <c r="D30" s="146">
        <v>0.31597222222222221</v>
      </c>
      <c r="E30" s="146">
        <v>0.46666666666666662</v>
      </c>
      <c r="F30" s="146">
        <v>0.5625</v>
      </c>
      <c r="G30" s="146">
        <v>0.72916666666666663</v>
      </c>
      <c r="H30" s="143"/>
      <c r="I30" s="158">
        <f t="shared" si="2"/>
        <v>0.31736111111111109</v>
      </c>
      <c r="J30" s="148">
        <f>I30-$I$2</f>
        <v>-1.5972222222222221E-2</v>
      </c>
      <c r="K30" s="162"/>
    </row>
    <row r="31" spans="1:11" ht="15.6" x14ac:dyDescent="0.3">
      <c r="A31" s="69" t="s">
        <v>311</v>
      </c>
      <c r="B31" s="143">
        <f t="shared" si="1"/>
        <v>0</v>
      </c>
      <c r="C31" s="144">
        <v>43217</v>
      </c>
      <c r="D31" s="146">
        <v>0.31597222222222221</v>
      </c>
      <c r="E31" s="146">
        <v>0.4513888888888889</v>
      </c>
      <c r="F31" s="146">
        <v>0.5625</v>
      </c>
      <c r="G31" s="146">
        <v>0.70833333333333337</v>
      </c>
      <c r="H31" s="143"/>
      <c r="I31" s="158">
        <f t="shared" si="2"/>
        <v>0.28125000000000011</v>
      </c>
      <c r="J31" s="148">
        <f>I31-$I$2</f>
        <v>-5.2083333333333204E-2</v>
      </c>
      <c r="K31" s="162"/>
    </row>
    <row r="32" spans="1:11" ht="15.6" x14ac:dyDescent="0.3">
      <c r="A32" s="69" t="s">
        <v>311</v>
      </c>
      <c r="B32" s="143">
        <f t="shared" si="1"/>
        <v>0</v>
      </c>
      <c r="C32" s="144">
        <v>43218</v>
      </c>
      <c r="D32" s="146">
        <v>0.31597222222222221</v>
      </c>
      <c r="E32" s="146">
        <v>0.45833333333333331</v>
      </c>
      <c r="F32" s="146">
        <v>0.5625</v>
      </c>
      <c r="G32" s="146">
        <v>0.70833333333333337</v>
      </c>
      <c r="H32" s="143"/>
      <c r="I32" s="158">
        <f t="shared" si="2"/>
        <v>0.28819444444444453</v>
      </c>
      <c r="J32" s="148">
        <f>I32-$I$2</f>
        <v>-4.5138888888888784E-2</v>
      </c>
      <c r="K32" s="162"/>
    </row>
    <row r="33" spans="1:14" ht="15.6" x14ac:dyDescent="0.3">
      <c r="A33" s="69" t="s">
        <v>311</v>
      </c>
      <c r="B33" s="135">
        <f t="shared" si="1"/>
        <v>0</v>
      </c>
      <c r="C33" s="136">
        <v>43219</v>
      </c>
      <c r="D33" s="138">
        <v>0</v>
      </c>
      <c r="E33" s="138">
        <v>0</v>
      </c>
      <c r="F33" s="138">
        <v>0</v>
      </c>
      <c r="G33" s="138">
        <v>0</v>
      </c>
      <c r="H33" s="135"/>
      <c r="I33" s="133">
        <f t="shared" si="2"/>
        <v>0</v>
      </c>
      <c r="J33" s="134">
        <f>I33-$J$2</f>
        <v>-0.16666666666666666</v>
      </c>
      <c r="K33" s="134">
        <f>J34</f>
        <v>0</v>
      </c>
    </row>
    <row r="34" spans="1:14" ht="16.2" thickBot="1" x14ac:dyDescent="0.35">
      <c r="A34" s="69" t="s">
        <v>311</v>
      </c>
      <c r="B34" s="135">
        <f t="shared" si="1"/>
        <v>0</v>
      </c>
      <c r="C34" s="136">
        <v>43220</v>
      </c>
      <c r="D34" s="138">
        <v>0</v>
      </c>
      <c r="E34" s="138">
        <v>0</v>
      </c>
      <c r="F34" s="138">
        <v>0</v>
      </c>
      <c r="G34" s="138">
        <v>0</v>
      </c>
      <c r="H34" s="135"/>
      <c r="I34" s="133">
        <f t="shared" si="2"/>
        <v>0</v>
      </c>
      <c r="J34" s="134">
        <f>I34</f>
        <v>0</v>
      </c>
      <c r="K34" s="177"/>
    </row>
    <row r="35" spans="1:14" ht="15.6" x14ac:dyDescent="0.3">
      <c r="A35" s="69" t="s">
        <v>311</v>
      </c>
      <c r="B35" s="150">
        <f t="shared" si="1"/>
        <v>0</v>
      </c>
      <c r="C35" s="151">
        <v>43221</v>
      </c>
      <c r="D35" s="153">
        <v>0</v>
      </c>
      <c r="E35" s="153">
        <v>0</v>
      </c>
      <c r="F35" s="153">
        <v>0</v>
      </c>
      <c r="G35" s="153">
        <v>0.70138888888888884</v>
      </c>
      <c r="H35" s="150"/>
      <c r="I35" s="154">
        <f t="shared" si="2"/>
        <v>0.70138888888888884</v>
      </c>
      <c r="J35" s="155">
        <v>0</v>
      </c>
      <c r="K35" s="176">
        <f>SUM(J36:J39)</f>
        <v>-0.18055555555555552</v>
      </c>
      <c r="L35" s="185" t="s">
        <v>305</v>
      </c>
      <c r="M35" s="186" t="s">
        <v>305</v>
      </c>
    </row>
    <row r="36" spans="1:14" ht="16.2" thickBot="1" x14ac:dyDescent="0.35">
      <c r="A36" s="69" t="s">
        <v>311</v>
      </c>
      <c r="B36" s="139">
        <f t="shared" si="1"/>
        <v>0</v>
      </c>
      <c r="C36" s="140">
        <v>43222</v>
      </c>
      <c r="D36" s="146">
        <v>0</v>
      </c>
      <c r="E36" s="146">
        <v>0</v>
      </c>
      <c r="F36" s="146">
        <v>0.55555555555555558</v>
      </c>
      <c r="G36" s="146">
        <v>0.70833333333333337</v>
      </c>
      <c r="H36" s="139"/>
      <c r="I36" s="159">
        <f t="shared" si="2"/>
        <v>0.15277777777777779</v>
      </c>
      <c r="J36" s="142">
        <f>I36-$I$2</f>
        <v>-0.18055555555555552</v>
      </c>
      <c r="K36" s="165" t="e">
        <f>K35*$L$2*24</f>
        <v>#REF!</v>
      </c>
      <c r="L36" s="180">
        <f>K35</f>
        <v>-0.18055555555555552</v>
      </c>
      <c r="M36" s="178">
        <f>I66</f>
        <v>0</v>
      </c>
    </row>
    <row r="37" spans="1:14" ht="16.2" thickBot="1" x14ac:dyDescent="0.35">
      <c r="A37" s="69" t="s">
        <v>311</v>
      </c>
      <c r="B37" s="139">
        <f t="shared" si="1"/>
        <v>0</v>
      </c>
      <c r="C37" s="140">
        <v>43223</v>
      </c>
      <c r="D37" s="146">
        <v>0</v>
      </c>
      <c r="E37" s="146">
        <v>0</v>
      </c>
      <c r="F37" s="146">
        <v>0</v>
      </c>
      <c r="G37" s="146">
        <v>0</v>
      </c>
      <c r="H37" s="139"/>
      <c r="I37" s="159">
        <f t="shared" si="2"/>
        <v>0</v>
      </c>
      <c r="J37" s="142">
        <f>I37</f>
        <v>0</v>
      </c>
      <c r="K37" s="164"/>
      <c r="L37" s="183" t="s">
        <v>309</v>
      </c>
      <c r="M37" s="184" t="s">
        <v>307</v>
      </c>
      <c r="N37" s="187" t="s">
        <v>308</v>
      </c>
    </row>
    <row r="38" spans="1:14" ht="16.2" thickBot="1" x14ac:dyDescent="0.35">
      <c r="A38" s="69" t="s">
        <v>311</v>
      </c>
      <c r="B38" s="139">
        <f t="shared" si="1"/>
        <v>0</v>
      </c>
      <c r="C38" s="140">
        <v>43224</v>
      </c>
      <c r="D38" s="146">
        <v>0</v>
      </c>
      <c r="E38" s="146">
        <v>0</v>
      </c>
      <c r="F38" s="146">
        <v>0</v>
      </c>
      <c r="G38" s="146">
        <v>0</v>
      </c>
      <c r="H38" s="139"/>
      <c r="I38" s="159">
        <f t="shared" si="2"/>
        <v>0</v>
      </c>
      <c r="J38" s="142">
        <v>0</v>
      </c>
      <c r="K38" s="164"/>
      <c r="L38" s="181" t="e">
        <f>L36*$L$2</f>
        <v>#REF!</v>
      </c>
      <c r="M38" s="179">
        <f>M36*M34*24</f>
        <v>0</v>
      </c>
      <c r="N38" s="182" t="e">
        <f>L38+M38</f>
        <v>#REF!</v>
      </c>
    </row>
  </sheetData>
  <mergeCells count="3">
    <mergeCell ref="A2:A3"/>
    <mergeCell ref="B2:B3"/>
    <mergeCell ref="C2:C3"/>
  </mergeCells>
  <dataValidations disablePrompts="1" count="1">
    <dataValidation type="list" allowBlank="1" showInputMessage="1" showErrorMessage="1" sqref="D5:D6" xr:uid="{00000000-0002-0000-0A00-000000000000}">
      <formula1>HORARIOSS</formula1>
    </dataValidation>
  </dataValidations>
  <pageMargins left="0.25" right="0.25" top="0.75" bottom="0.75" header="0.3" footer="0.3"/>
  <pageSetup paperSize="9" scale="54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E6D38-9C85-44B5-8EE6-F08FFBA1B38C}">
  <sheetPr codeName="Planilha17">
    <pageSetUpPr fitToPage="1"/>
  </sheetPr>
  <dimension ref="A1:O130"/>
  <sheetViews>
    <sheetView workbookViewId="0">
      <selection sqref="A1:I65"/>
    </sheetView>
  </sheetViews>
  <sheetFormatPr defaultColWidth="9.109375" defaultRowHeight="14.4" x14ac:dyDescent="0.3"/>
  <cols>
    <col min="1" max="1" width="31.33203125" bestFit="1" customWidth="1"/>
    <col min="2" max="2" width="12.6640625" bestFit="1" customWidth="1"/>
    <col min="3" max="3" width="13.6640625" bestFit="1" customWidth="1"/>
    <col min="4" max="4" width="31.109375" bestFit="1" customWidth="1"/>
    <col min="5" max="5" width="15.44140625" bestFit="1" customWidth="1"/>
    <col min="6" max="6" width="20.5546875" bestFit="1" customWidth="1"/>
    <col min="7" max="8" width="21.6640625" bestFit="1" customWidth="1"/>
    <col min="9" max="9" width="24.6640625" bestFit="1" customWidth="1"/>
    <col min="10" max="10" width="24.88671875" bestFit="1" customWidth="1"/>
    <col min="11" max="11" width="16.6640625" bestFit="1" customWidth="1"/>
    <col min="12" max="12" width="9.5546875" hidden="1" customWidth="1"/>
    <col min="13" max="14" width="34.6640625" bestFit="1" customWidth="1"/>
    <col min="15" max="15" width="13.5546875" bestFit="1" customWidth="1"/>
    <col min="16" max="16" width="35.6640625" bestFit="1" customWidth="1"/>
    <col min="17" max="17" width="18.44140625" bestFit="1" customWidth="1"/>
  </cols>
  <sheetData>
    <row r="1" spans="1:15" ht="21" x14ac:dyDescent="0.4">
      <c r="A1" s="74" t="s">
        <v>290</v>
      </c>
      <c r="B1" s="75"/>
      <c r="C1" s="75"/>
      <c r="D1" s="75"/>
      <c r="E1" s="75"/>
      <c r="F1" s="75"/>
      <c r="G1" s="75"/>
      <c r="H1" s="75"/>
      <c r="I1" s="131" t="s">
        <v>292</v>
      </c>
      <c r="J1" s="131" t="s">
        <v>292</v>
      </c>
      <c r="K1" s="131" t="s">
        <v>293</v>
      </c>
      <c r="L1" s="131" t="s">
        <v>292</v>
      </c>
      <c r="M1" s="131" t="s">
        <v>294</v>
      </c>
      <c r="N1" s="131" t="s">
        <v>295</v>
      </c>
    </row>
    <row r="2" spans="1:15" ht="21" x14ac:dyDescent="0.3">
      <c r="A2" s="650" t="s">
        <v>261</v>
      </c>
      <c r="B2" s="652" t="s">
        <v>296</v>
      </c>
      <c r="C2" s="650" t="s">
        <v>297</v>
      </c>
      <c r="D2" s="657"/>
      <c r="E2" s="654" t="s">
        <v>298</v>
      </c>
      <c r="F2" s="655"/>
      <c r="G2" s="655"/>
      <c r="H2" s="656"/>
      <c r="I2" s="188">
        <v>0.39583333333333331</v>
      </c>
      <c r="J2" s="189">
        <v>0.22916666666666666</v>
      </c>
      <c r="K2" s="267">
        <f>'FUNCIONARIOS MENSAI'!L8</f>
        <v>6.3636363636363633</v>
      </c>
      <c r="L2" s="132">
        <f>J2</f>
        <v>0.22916666666666666</v>
      </c>
      <c r="M2" s="156">
        <f>K2*1.6</f>
        <v>10.181818181818182</v>
      </c>
      <c r="N2" s="156">
        <f>K2*2</f>
        <v>12.727272727272727</v>
      </c>
    </row>
    <row r="3" spans="1:15" ht="15.6" x14ac:dyDescent="0.3">
      <c r="A3" s="651"/>
      <c r="B3" s="653"/>
      <c r="C3" s="658"/>
      <c r="D3" s="659"/>
      <c r="E3" s="270" t="s">
        <v>299</v>
      </c>
      <c r="F3" s="271" t="s">
        <v>300</v>
      </c>
      <c r="G3" s="271" t="s">
        <v>301</v>
      </c>
      <c r="H3" s="272" t="s">
        <v>301</v>
      </c>
      <c r="I3" s="268" t="s">
        <v>302</v>
      </c>
      <c r="J3" s="130" t="s">
        <v>303</v>
      </c>
      <c r="K3" s="124" t="s">
        <v>304</v>
      </c>
      <c r="L3" s="124"/>
      <c r="M3" s="185" t="s">
        <v>305</v>
      </c>
      <c r="N3" s="186" t="s">
        <v>305</v>
      </c>
      <c r="O3" s="304"/>
    </row>
    <row r="4" spans="1:15" ht="16.2" thickBot="1" x14ac:dyDescent="0.35">
      <c r="A4" s="69" t="str">
        <f>'FUNCIONARIOS MENSAI'!B4</f>
        <v>JOVANA MARTINEZ DE PONTE</v>
      </c>
      <c r="B4" s="135" t="str">
        <f>'FUNCIONARIOS MENSAI'!C3</f>
        <v>59715851-77</v>
      </c>
      <c r="C4" s="273">
        <f>WEEKDAY(D4,2)</f>
        <v>5</v>
      </c>
      <c r="D4" s="249">
        <v>43190</v>
      </c>
      <c r="E4" s="137"/>
      <c r="F4" s="269">
        <v>0.45833333333333331</v>
      </c>
      <c r="G4" s="269">
        <v>0.54166666666666663</v>
      </c>
      <c r="H4" s="269">
        <v>0.77083333333333337</v>
      </c>
      <c r="I4" s="138"/>
      <c r="J4" s="168">
        <f t="shared" ref="J4:J67" si="0">(H4-G4+(H4&lt;G4))+F4-E4</f>
        <v>0.6875</v>
      </c>
      <c r="K4" s="169">
        <f t="shared" ref="K4:K35" si="1">IF($C$4:$C$130=7,J4,IF($C$4:$C$130=6,J4-$J$2,IF($C$4:$C$130=5,J4-$I$2,IF($C$4:$C$130=4,J4-$I$2,IF($C$4:$C$130=3,J4-$I$2,IF($C$4:$C$130=2,J4-$I$2,IF($C$4:$C$130=1,J4-$I$2,J4)))))))</f>
        <v>0.29166666666666669</v>
      </c>
      <c r="L4" s="138">
        <f>SUM(K4:K5)</f>
        <v>0.45833333333333337</v>
      </c>
      <c r="M4" s="274">
        <f>SUMPRODUCT(($C$4:$C$33&lt;7)*($L$4:$L$33))*O3</f>
        <v>0</v>
      </c>
      <c r="N4" s="274">
        <f>SUMPRODUCT(($C$4:$C$33=7)*($L$4:$L$33))*O4</f>
        <v>0</v>
      </c>
      <c r="O4" s="305"/>
    </row>
    <row r="5" spans="1:15" ht="16.2" thickBot="1" x14ac:dyDescent="0.35">
      <c r="A5" s="69" t="str">
        <f>A4</f>
        <v>JOVANA MARTINEZ DE PONTE</v>
      </c>
      <c r="B5" s="135" t="str">
        <f>B4</f>
        <v>59715851-77</v>
      </c>
      <c r="C5" s="273">
        <f t="shared" ref="C5:C68" si="2">WEEKDAY(D5,2)</f>
        <v>6</v>
      </c>
      <c r="D5" s="249">
        <v>43191</v>
      </c>
      <c r="E5" s="137">
        <v>0.29166666666666669</v>
      </c>
      <c r="F5" s="137">
        <v>0.45833333333333331</v>
      </c>
      <c r="G5" s="138">
        <v>0.54166666666666663</v>
      </c>
      <c r="H5" s="138">
        <v>0.77083333333333337</v>
      </c>
      <c r="I5" s="138"/>
      <c r="J5" s="168">
        <f>(H5-G5+(H5&lt;G5))+F5-E5</f>
        <v>0.39583333333333331</v>
      </c>
      <c r="K5" s="169">
        <f t="shared" si="1"/>
        <v>0.16666666666666666</v>
      </c>
      <c r="L5" s="138"/>
      <c r="M5" s="183" t="s">
        <v>306</v>
      </c>
      <c r="N5" s="184" t="s">
        <v>307</v>
      </c>
      <c r="O5" s="187" t="s">
        <v>308</v>
      </c>
    </row>
    <row r="6" spans="1:15" ht="16.2" thickBot="1" x14ac:dyDescent="0.35">
      <c r="A6" s="69" t="str">
        <f t="shared" ref="A6:B38" si="3">A5</f>
        <v>JOVANA MARTINEZ DE PONTE</v>
      </c>
      <c r="B6" s="135" t="str">
        <f t="shared" si="3"/>
        <v>59715851-77</v>
      </c>
      <c r="C6" s="273">
        <f t="shared" si="2"/>
        <v>7</v>
      </c>
      <c r="D6" s="249">
        <v>43192</v>
      </c>
      <c r="E6" s="137">
        <v>0.29166666666666702</v>
      </c>
      <c r="F6" s="137">
        <v>0.45833333333333298</v>
      </c>
      <c r="G6" s="138">
        <v>0</v>
      </c>
      <c r="H6" s="138">
        <v>0</v>
      </c>
      <c r="I6" s="138"/>
      <c r="J6" s="168">
        <f t="shared" si="0"/>
        <v>0.16666666666666596</v>
      </c>
      <c r="K6" s="169">
        <f t="shared" si="1"/>
        <v>0.16666666666666596</v>
      </c>
      <c r="L6" s="138">
        <f>K6</f>
        <v>0.16666666666666596</v>
      </c>
      <c r="M6" s="181">
        <f>M2*M4*24</f>
        <v>0</v>
      </c>
      <c r="N6" s="179">
        <f>N4*N2*24</f>
        <v>0</v>
      </c>
      <c r="O6" s="275">
        <f>M6+N6</f>
        <v>0</v>
      </c>
    </row>
    <row r="7" spans="1:15" ht="15.6" x14ac:dyDescent="0.3">
      <c r="A7" s="69" t="str">
        <f t="shared" si="3"/>
        <v>JOVANA MARTINEZ DE PONTE</v>
      </c>
      <c r="B7" s="135" t="str">
        <f t="shared" si="3"/>
        <v>59715851-77</v>
      </c>
      <c r="C7" s="273">
        <f t="shared" si="2"/>
        <v>1</v>
      </c>
      <c r="D7" s="249">
        <v>43193</v>
      </c>
      <c r="E7" s="137">
        <v>0.29166666666666702</v>
      </c>
      <c r="F7" s="137">
        <v>0.45833333333333298</v>
      </c>
      <c r="G7" s="138">
        <v>0.54166666666666696</v>
      </c>
      <c r="H7" s="138">
        <v>0.77083333333333337</v>
      </c>
      <c r="I7" s="138"/>
      <c r="J7" s="168">
        <f t="shared" si="0"/>
        <v>0.39583333333333232</v>
      </c>
      <c r="K7" s="169">
        <f t="shared" si="1"/>
        <v>-9.9920072216264089E-16</v>
      </c>
      <c r="L7" s="138">
        <f>SUM(K7:K12)</f>
        <v>0.16666666666666066</v>
      </c>
    </row>
    <row r="8" spans="1:15" ht="16.2" thickBot="1" x14ac:dyDescent="0.35">
      <c r="A8" s="69" t="str">
        <f t="shared" si="3"/>
        <v>JOVANA MARTINEZ DE PONTE</v>
      </c>
      <c r="B8" s="135" t="str">
        <f t="shared" si="3"/>
        <v>59715851-77</v>
      </c>
      <c r="C8" s="273">
        <f t="shared" si="2"/>
        <v>2</v>
      </c>
      <c r="D8" s="249">
        <v>43194</v>
      </c>
      <c r="E8" s="137">
        <v>0.29166666666666702</v>
      </c>
      <c r="F8" s="138">
        <v>0.45833333333333298</v>
      </c>
      <c r="G8" s="138">
        <v>0.54166666666666696</v>
      </c>
      <c r="H8" s="138">
        <v>0.77083333333333337</v>
      </c>
      <c r="I8" s="138"/>
      <c r="J8" s="168">
        <f>(H8-G8+(H8&lt;G8))+F8-E8</f>
        <v>0.39583333333333232</v>
      </c>
      <c r="K8" s="169">
        <f t="shared" si="1"/>
        <v>-9.9920072216264089E-16</v>
      </c>
      <c r="L8" s="138"/>
    </row>
    <row r="9" spans="1:15" ht="18" x14ac:dyDescent="0.35">
      <c r="A9" s="69" t="str">
        <f t="shared" si="3"/>
        <v>JOVANA MARTINEZ DE PONTE</v>
      </c>
      <c r="B9" s="135" t="str">
        <f t="shared" si="3"/>
        <v>59715851-77</v>
      </c>
      <c r="C9" s="273">
        <f t="shared" si="2"/>
        <v>3</v>
      </c>
      <c r="D9" s="249">
        <v>43195</v>
      </c>
      <c r="E9" s="137">
        <v>0.29166666666666702</v>
      </c>
      <c r="F9" s="137">
        <v>0.45833333333333298</v>
      </c>
      <c r="G9" s="138">
        <v>0.54166666666666696</v>
      </c>
      <c r="H9" s="138">
        <v>0.77083333333333337</v>
      </c>
      <c r="I9" s="138"/>
      <c r="J9" s="168">
        <f t="shared" si="0"/>
        <v>0.39583333333333232</v>
      </c>
      <c r="K9" s="169">
        <f t="shared" si="1"/>
        <v>-9.9920072216264089E-16</v>
      </c>
      <c r="L9" s="138"/>
      <c r="M9" s="282"/>
      <c r="N9" s="284"/>
    </row>
    <row r="10" spans="1:15" ht="16.2" thickBot="1" x14ac:dyDescent="0.35">
      <c r="A10" s="69" t="str">
        <f t="shared" si="3"/>
        <v>JOVANA MARTINEZ DE PONTE</v>
      </c>
      <c r="B10" s="135" t="str">
        <f t="shared" si="3"/>
        <v>59715851-77</v>
      </c>
      <c r="C10" s="273">
        <f t="shared" si="2"/>
        <v>4</v>
      </c>
      <c r="D10" s="249">
        <v>43196</v>
      </c>
      <c r="E10" s="137">
        <v>0.29166666666666702</v>
      </c>
      <c r="F10" s="137">
        <v>0.45833333333333298</v>
      </c>
      <c r="G10" s="138">
        <v>0.54166666666666696</v>
      </c>
      <c r="H10" s="138">
        <v>0.77083333333333337</v>
      </c>
      <c r="I10" s="138"/>
      <c r="J10" s="168">
        <f t="shared" si="0"/>
        <v>0.39583333333333232</v>
      </c>
      <c r="K10" s="169">
        <f t="shared" si="1"/>
        <v>-9.9920072216264089E-16</v>
      </c>
      <c r="L10" s="138"/>
      <c r="M10" s="296"/>
      <c r="N10" s="209"/>
    </row>
    <row r="11" spans="1:15" ht="15.6" x14ac:dyDescent="0.3">
      <c r="A11" s="69" t="str">
        <f t="shared" si="3"/>
        <v>JOVANA MARTINEZ DE PONTE</v>
      </c>
      <c r="B11" s="135" t="str">
        <f t="shared" si="3"/>
        <v>59715851-77</v>
      </c>
      <c r="C11" s="273">
        <f t="shared" si="2"/>
        <v>5</v>
      </c>
      <c r="D11" s="249">
        <v>43197</v>
      </c>
      <c r="E11" s="137">
        <v>0.29166666666666702</v>
      </c>
      <c r="F11" s="137">
        <v>0.45833333333333298</v>
      </c>
      <c r="G11" s="138">
        <v>0.54166666666666696</v>
      </c>
      <c r="H11" s="138">
        <v>0.77083333333333337</v>
      </c>
      <c r="I11" s="138"/>
      <c r="J11" s="168">
        <f t="shared" si="0"/>
        <v>0.39583333333333232</v>
      </c>
      <c r="K11" s="169">
        <f t="shared" si="1"/>
        <v>-9.9920072216264089E-16</v>
      </c>
      <c r="L11" s="138"/>
    </row>
    <row r="12" spans="1:15" ht="15.6" x14ac:dyDescent="0.3">
      <c r="A12" s="69" t="str">
        <f t="shared" si="3"/>
        <v>JOVANA MARTINEZ DE PONTE</v>
      </c>
      <c r="B12" s="135" t="str">
        <f t="shared" si="3"/>
        <v>59715851-77</v>
      </c>
      <c r="C12" s="273">
        <f t="shared" si="2"/>
        <v>6</v>
      </c>
      <c r="D12" s="249">
        <v>43198</v>
      </c>
      <c r="E12" s="137">
        <v>0.29166666666666702</v>
      </c>
      <c r="F12" s="137">
        <v>0.45833333333333298</v>
      </c>
      <c r="G12" s="138">
        <v>0.54166666666666696</v>
      </c>
      <c r="H12" s="138">
        <v>0.77083333333333337</v>
      </c>
      <c r="I12" s="138"/>
      <c r="J12" s="168">
        <f t="shared" si="0"/>
        <v>0.39583333333333232</v>
      </c>
      <c r="K12" s="169">
        <f t="shared" si="1"/>
        <v>0.16666666666666566</v>
      </c>
      <c r="L12" s="138"/>
    </row>
    <row r="13" spans="1:15" ht="15.6" x14ac:dyDescent="0.3">
      <c r="A13" s="69" t="str">
        <f t="shared" si="3"/>
        <v>JOVANA MARTINEZ DE PONTE</v>
      </c>
      <c r="B13" s="135" t="str">
        <f t="shared" si="3"/>
        <v>59715851-77</v>
      </c>
      <c r="C13" s="273">
        <f t="shared" si="2"/>
        <v>7</v>
      </c>
      <c r="D13" s="249">
        <v>43199</v>
      </c>
      <c r="E13" s="137">
        <v>0.29166666666666702</v>
      </c>
      <c r="F13" s="137">
        <v>0.45833333333333298</v>
      </c>
      <c r="G13" s="138">
        <v>0</v>
      </c>
      <c r="H13" s="138">
        <v>0</v>
      </c>
      <c r="I13" s="138"/>
      <c r="J13" s="168">
        <f t="shared" si="0"/>
        <v>0.16666666666666596</v>
      </c>
      <c r="K13" s="169">
        <f t="shared" si="1"/>
        <v>0.16666666666666596</v>
      </c>
      <c r="L13" s="138">
        <f>K13</f>
        <v>0.16666666666666596</v>
      </c>
    </row>
    <row r="14" spans="1:15" ht="15.6" x14ac:dyDescent="0.3">
      <c r="A14" s="69" t="str">
        <f t="shared" si="3"/>
        <v>JOVANA MARTINEZ DE PONTE</v>
      </c>
      <c r="B14" s="135" t="str">
        <f t="shared" si="3"/>
        <v>59715851-77</v>
      </c>
      <c r="C14" s="273">
        <f t="shared" si="2"/>
        <v>1</v>
      </c>
      <c r="D14" s="249">
        <v>43200</v>
      </c>
      <c r="E14" s="137">
        <v>0.29166666666666702</v>
      </c>
      <c r="F14" s="138">
        <v>0.45833333333333298</v>
      </c>
      <c r="G14" s="138">
        <v>0.54166666666666696</v>
      </c>
      <c r="H14" s="138">
        <v>0.77083333333333337</v>
      </c>
      <c r="I14" s="138"/>
      <c r="J14" s="168">
        <f t="shared" si="0"/>
        <v>0.39583333333333232</v>
      </c>
      <c r="K14" s="169">
        <f t="shared" si="1"/>
        <v>-9.9920072216264089E-16</v>
      </c>
      <c r="L14" s="138">
        <f>SUM(K14:K19)</f>
        <v>0.16666666666666044</v>
      </c>
    </row>
    <row r="15" spans="1:15" ht="15.6" x14ac:dyDescent="0.3">
      <c r="A15" s="69" t="str">
        <f t="shared" si="3"/>
        <v>JOVANA MARTINEZ DE PONTE</v>
      </c>
      <c r="B15" s="135" t="str">
        <f t="shared" si="3"/>
        <v>59715851-77</v>
      </c>
      <c r="C15" s="273">
        <f t="shared" si="2"/>
        <v>2</v>
      </c>
      <c r="D15" s="249">
        <v>43201</v>
      </c>
      <c r="E15" s="137">
        <v>0.29166666666666702</v>
      </c>
      <c r="F15" s="138">
        <v>0.45833333333333298</v>
      </c>
      <c r="G15" s="138">
        <v>0.54166666666666696</v>
      </c>
      <c r="H15" s="138">
        <v>0.77083333333333337</v>
      </c>
      <c r="I15" s="138"/>
      <c r="J15" s="168">
        <f t="shared" si="0"/>
        <v>0.39583333333333232</v>
      </c>
      <c r="K15" s="169">
        <f t="shared" si="1"/>
        <v>-9.9920072216264089E-16</v>
      </c>
      <c r="L15" s="138"/>
    </row>
    <row r="16" spans="1:15" ht="15.6" x14ac:dyDescent="0.3">
      <c r="A16" s="69" t="str">
        <f t="shared" si="3"/>
        <v>JOVANA MARTINEZ DE PONTE</v>
      </c>
      <c r="B16" s="135" t="str">
        <f t="shared" si="3"/>
        <v>59715851-77</v>
      </c>
      <c r="C16" s="273">
        <f t="shared" si="2"/>
        <v>3</v>
      </c>
      <c r="D16" s="249">
        <v>43202</v>
      </c>
      <c r="E16" s="137">
        <v>0.29166666666666702</v>
      </c>
      <c r="F16" s="138">
        <v>0.45833333333333298</v>
      </c>
      <c r="G16" s="138">
        <v>0.54166666666666696</v>
      </c>
      <c r="H16" s="138">
        <v>0.77083333333333337</v>
      </c>
      <c r="I16" s="138"/>
      <c r="J16" s="168">
        <f t="shared" si="0"/>
        <v>0.39583333333333232</v>
      </c>
      <c r="K16" s="169">
        <f t="shared" si="1"/>
        <v>-9.9920072216264089E-16</v>
      </c>
      <c r="L16" s="138"/>
    </row>
    <row r="17" spans="1:12" ht="15.6" x14ac:dyDescent="0.3">
      <c r="A17" s="69" t="str">
        <f t="shared" si="3"/>
        <v>JOVANA MARTINEZ DE PONTE</v>
      </c>
      <c r="B17" s="135" t="str">
        <f t="shared" si="3"/>
        <v>59715851-77</v>
      </c>
      <c r="C17" s="273">
        <f t="shared" si="2"/>
        <v>4</v>
      </c>
      <c r="D17" s="249">
        <v>43203</v>
      </c>
      <c r="E17" s="137">
        <v>0.29166666666666702</v>
      </c>
      <c r="F17" s="138">
        <v>0.45833333333333298</v>
      </c>
      <c r="G17" s="138">
        <v>0.54166666666666696</v>
      </c>
      <c r="H17" s="138">
        <v>0.77083333333333337</v>
      </c>
      <c r="I17" s="138"/>
      <c r="J17" s="168">
        <f t="shared" si="0"/>
        <v>0.39583333333333232</v>
      </c>
      <c r="K17" s="169">
        <f t="shared" si="1"/>
        <v>-9.9920072216264089E-16</v>
      </c>
      <c r="L17" s="138"/>
    </row>
    <row r="18" spans="1:12" ht="15.6" x14ac:dyDescent="0.3">
      <c r="A18" s="69" t="str">
        <f t="shared" si="3"/>
        <v>JOVANA MARTINEZ DE PONTE</v>
      </c>
      <c r="B18" s="135" t="str">
        <f t="shared" si="3"/>
        <v>59715851-77</v>
      </c>
      <c r="C18" s="273">
        <f t="shared" si="2"/>
        <v>5</v>
      </c>
      <c r="D18" s="249">
        <v>43204</v>
      </c>
      <c r="E18" s="137">
        <v>0.29166666666666702</v>
      </c>
      <c r="F18" s="138">
        <v>0.45833333333333298</v>
      </c>
      <c r="G18" s="138">
        <v>0.54166666666666696</v>
      </c>
      <c r="H18" s="138">
        <v>0.77083333333333337</v>
      </c>
      <c r="I18" s="138"/>
      <c r="J18" s="168">
        <f t="shared" si="0"/>
        <v>0.39583333333333232</v>
      </c>
      <c r="K18" s="169">
        <f t="shared" si="1"/>
        <v>-9.9920072216264089E-16</v>
      </c>
      <c r="L18" s="138"/>
    </row>
    <row r="19" spans="1:12" ht="15.6" x14ac:dyDescent="0.3">
      <c r="A19" s="69" t="str">
        <f t="shared" si="3"/>
        <v>JOVANA MARTINEZ DE PONTE</v>
      </c>
      <c r="B19" s="135" t="str">
        <f t="shared" si="3"/>
        <v>59715851-77</v>
      </c>
      <c r="C19" s="273">
        <f t="shared" si="2"/>
        <v>6</v>
      </c>
      <c r="D19" s="249">
        <v>43205</v>
      </c>
      <c r="E19" s="137">
        <v>0.29166666666666702</v>
      </c>
      <c r="F19" s="137">
        <v>0.45833333333333298</v>
      </c>
      <c r="G19" s="138">
        <v>0.54166666666666696</v>
      </c>
      <c r="H19" s="138">
        <v>0.77083333333333304</v>
      </c>
      <c r="I19" s="138"/>
      <c r="J19" s="168">
        <f t="shared" si="0"/>
        <v>0.39583333333333209</v>
      </c>
      <c r="K19" s="169">
        <f t="shared" si="1"/>
        <v>0.16666666666666544</v>
      </c>
      <c r="L19" s="138"/>
    </row>
    <row r="20" spans="1:12" ht="15.6" x14ac:dyDescent="0.3">
      <c r="A20" s="69" t="str">
        <f t="shared" si="3"/>
        <v>JOVANA MARTINEZ DE PONTE</v>
      </c>
      <c r="B20" s="135" t="str">
        <f t="shared" si="3"/>
        <v>59715851-77</v>
      </c>
      <c r="C20" s="273">
        <f t="shared" si="2"/>
        <v>7</v>
      </c>
      <c r="D20" s="249">
        <v>43206</v>
      </c>
      <c r="E20" s="137">
        <v>0.29166666666666702</v>
      </c>
      <c r="F20" s="137">
        <v>0.45833333333333298</v>
      </c>
      <c r="G20" s="138">
        <v>0</v>
      </c>
      <c r="H20" s="138">
        <v>0</v>
      </c>
      <c r="I20" s="138"/>
      <c r="J20" s="168">
        <f t="shared" si="0"/>
        <v>0.16666666666666596</v>
      </c>
      <c r="K20" s="169">
        <f t="shared" si="1"/>
        <v>0.16666666666666596</v>
      </c>
      <c r="L20" s="138">
        <f>K20</f>
        <v>0.16666666666666596</v>
      </c>
    </row>
    <row r="21" spans="1:12" ht="15.6" x14ac:dyDescent="0.3">
      <c r="A21" s="69" t="str">
        <f t="shared" si="3"/>
        <v>JOVANA MARTINEZ DE PONTE</v>
      </c>
      <c r="B21" s="135" t="str">
        <f t="shared" si="3"/>
        <v>59715851-77</v>
      </c>
      <c r="C21" s="273">
        <f t="shared" si="2"/>
        <v>1</v>
      </c>
      <c r="D21" s="249">
        <v>43207</v>
      </c>
      <c r="E21" s="137">
        <v>0.29166666666666702</v>
      </c>
      <c r="F21" s="137">
        <v>0.45833333333333298</v>
      </c>
      <c r="G21" s="138">
        <v>0.54166666666666696</v>
      </c>
      <c r="H21" s="138">
        <v>0.77083333333333337</v>
      </c>
      <c r="I21" s="138"/>
      <c r="J21" s="168">
        <f t="shared" si="0"/>
        <v>0.39583333333333232</v>
      </c>
      <c r="K21" s="169">
        <f t="shared" si="1"/>
        <v>-9.9920072216264089E-16</v>
      </c>
      <c r="L21" s="138">
        <f>SUM(K21:K26)</f>
        <v>0.16666666666666066</v>
      </c>
    </row>
    <row r="22" spans="1:12" ht="15.6" x14ac:dyDescent="0.3">
      <c r="A22" s="69" t="str">
        <f t="shared" si="3"/>
        <v>JOVANA MARTINEZ DE PONTE</v>
      </c>
      <c r="B22" s="135" t="str">
        <f t="shared" si="3"/>
        <v>59715851-77</v>
      </c>
      <c r="C22" s="273">
        <f t="shared" si="2"/>
        <v>2</v>
      </c>
      <c r="D22" s="249">
        <v>43208</v>
      </c>
      <c r="E22" s="137">
        <v>0.29166666666666702</v>
      </c>
      <c r="F22" s="137">
        <v>0.45833333333333298</v>
      </c>
      <c r="G22" s="138">
        <v>0.54166666666666696</v>
      </c>
      <c r="H22" s="138">
        <v>0.77083333333333337</v>
      </c>
      <c r="I22" s="138"/>
      <c r="J22" s="168">
        <f t="shared" si="0"/>
        <v>0.39583333333333232</v>
      </c>
      <c r="K22" s="169">
        <f t="shared" si="1"/>
        <v>-9.9920072216264089E-16</v>
      </c>
      <c r="L22" s="138"/>
    </row>
    <row r="23" spans="1:12" ht="15.6" x14ac:dyDescent="0.3">
      <c r="A23" s="69" t="str">
        <f t="shared" si="3"/>
        <v>JOVANA MARTINEZ DE PONTE</v>
      </c>
      <c r="B23" s="135" t="str">
        <f t="shared" si="3"/>
        <v>59715851-77</v>
      </c>
      <c r="C23" s="273">
        <f t="shared" si="2"/>
        <v>3</v>
      </c>
      <c r="D23" s="249">
        <v>43209</v>
      </c>
      <c r="E23" s="137">
        <v>0.29166666666666702</v>
      </c>
      <c r="F23" s="137">
        <v>0.45833333333333298</v>
      </c>
      <c r="G23" s="138">
        <v>0.54166666666666696</v>
      </c>
      <c r="H23" s="138">
        <v>0.77083333333333337</v>
      </c>
      <c r="I23" s="138"/>
      <c r="J23" s="168">
        <f t="shared" si="0"/>
        <v>0.39583333333333232</v>
      </c>
      <c r="K23" s="169">
        <f t="shared" si="1"/>
        <v>-9.9920072216264089E-16</v>
      </c>
      <c r="L23" s="138"/>
    </row>
    <row r="24" spans="1:12" ht="15.6" x14ac:dyDescent="0.3">
      <c r="A24" s="69" t="str">
        <f t="shared" si="3"/>
        <v>JOVANA MARTINEZ DE PONTE</v>
      </c>
      <c r="B24" s="135" t="str">
        <f t="shared" si="3"/>
        <v>59715851-77</v>
      </c>
      <c r="C24" s="273">
        <f t="shared" si="2"/>
        <v>4</v>
      </c>
      <c r="D24" s="249">
        <v>43210</v>
      </c>
      <c r="E24" s="137">
        <v>0.29166666666666702</v>
      </c>
      <c r="F24" s="137">
        <v>0.45833333333333298</v>
      </c>
      <c r="G24" s="138">
        <v>0.54166666666666696</v>
      </c>
      <c r="H24" s="138">
        <v>0.77083333333333337</v>
      </c>
      <c r="I24" s="138"/>
      <c r="J24" s="168">
        <f t="shared" si="0"/>
        <v>0.39583333333333232</v>
      </c>
      <c r="K24" s="169">
        <f t="shared" si="1"/>
        <v>-9.9920072216264089E-16</v>
      </c>
      <c r="L24" s="138"/>
    </row>
    <row r="25" spans="1:12" ht="15.6" x14ac:dyDescent="0.3">
      <c r="A25" s="69" t="str">
        <f t="shared" si="3"/>
        <v>JOVANA MARTINEZ DE PONTE</v>
      </c>
      <c r="B25" s="135" t="str">
        <f t="shared" si="3"/>
        <v>59715851-77</v>
      </c>
      <c r="C25" s="273">
        <f t="shared" si="2"/>
        <v>5</v>
      </c>
      <c r="D25" s="249">
        <v>43211</v>
      </c>
      <c r="E25" s="137">
        <v>0.29166666666666702</v>
      </c>
      <c r="F25" s="137">
        <v>0.45833333333333298</v>
      </c>
      <c r="G25" s="138">
        <v>0.54166666666666696</v>
      </c>
      <c r="H25" s="138">
        <v>0.77083333333333337</v>
      </c>
      <c r="I25" s="138"/>
      <c r="J25" s="168">
        <f t="shared" si="0"/>
        <v>0.39583333333333232</v>
      </c>
      <c r="K25" s="169">
        <f t="shared" si="1"/>
        <v>-9.9920072216264089E-16</v>
      </c>
      <c r="L25" s="138"/>
    </row>
    <row r="26" spans="1:12" ht="15.6" x14ac:dyDescent="0.3">
      <c r="A26" s="69" t="str">
        <f t="shared" si="3"/>
        <v>JOVANA MARTINEZ DE PONTE</v>
      </c>
      <c r="B26" s="135" t="str">
        <f t="shared" si="3"/>
        <v>59715851-77</v>
      </c>
      <c r="C26" s="273">
        <f t="shared" si="2"/>
        <v>6</v>
      </c>
      <c r="D26" s="249">
        <v>43212</v>
      </c>
      <c r="E26" s="137">
        <v>0.29166666666666702</v>
      </c>
      <c r="F26" s="137">
        <v>0.45833333333333298</v>
      </c>
      <c r="G26" s="138">
        <v>0.54166666666666696</v>
      </c>
      <c r="H26" s="138">
        <v>0.77083333333333337</v>
      </c>
      <c r="I26" s="138"/>
      <c r="J26" s="168">
        <f t="shared" si="0"/>
        <v>0.39583333333333232</v>
      </c>
      <c r="K26" s="169">
        <f t="shared" si="1"/>
        <v>0.16666666666666566</v>
      </c>
      <c r="L26" s="138"/>
    </row>
    <row r="27" spans="1:12" ht="15.6" x14ac:dyDescent="0.3">
      <c r="A27" s="69" t="str">
        <f t="shared" si="3"/>
        <v>JOVANA MARTINEZ DE PONTE</v>
      </c>
      <c r="B27" s="135" t="str">
        <f t="shared" si="3"/>
        <v>59715851-77</v>
      </c>
      <c r="C27" s="273">
        <f t="shared" si="2"/>
        <v>7</v>
      </c>
      <c r="D27" s="249">
        <v>43213</v>
      </c>
      <c r="E27" s="137">
        <v>0.29166666666666702</v>
      </c>
      <c r="F27" s="137">
        <v>0.45833333333333298</v>
      </c>
      <c r="G27" s="138">
        <v>0</v>
      </c>
      <c r="H27" s="138">
        <v>0</v>
      </c>
      <c r="I27" s="138"/>
      <c r="J27" s="168">
        <f t="shared" si="0"/>
        <v>0.16666666666666596</v>
      </c>
      <c r="K27" s="169">
        <f t="shared" si="1"/>
        <v>0.16666666666666596</v>
      </c>
      <c r="L27" s="138">
        <f>K27</f>
        <v>0.16666666666666596</v>
      </c>
    </row>
    <row r="28" spans="1:12" ht="15.6" x14ac:dyDescent="0.3">
      <c r="A28" s="69" t="str">
        <f t="shared" si="3"/>
        <v>JOVANA MARTINEZ DE PONTE</v>
      </c>
      <c r="B28" s="135" t="str">
        <f t="shared" si="3"/>
        <v>59715851-77</v>
      </c>
      <c r="C28" s="273">
        <f t="shared" si="2"/>
        <v>1</v>
      </c>
      <c r="D28" s="249">
        <v>43214</v>
      </c>
      <c r="E28" s="137">
        <v>0.29166666666666702</v>
      </c>
      <c r="F28" s="137">
        <v>0.45833333333333298</v>
      </c>
      <c r="G28" s="138">
        <v>0.54166666666666696</v>
      </c>
      <c r="H28" s="138">
        <v>0.77083333333333337</v>
      </c>
      <c r="I28" s="138"/>
      <c r="J28" s="168">
        <f t="shared" si="0"/>
        <v>0.39583333333333232</v>
      </c>
      <c r="K28" s="169">
        <f t="shared" si="1"/>
        <v>-9.9920072216264089E-16</v>
      </c>
      <c r="L28" s="138">
        <f>SUM(K28:K33)</f>
        <v>0.16666666666666066</v>
      </c>
    </row>
    <row r="29" spans="1:12" ht="15.6" x14ac:dyDescent="0.3">
      <c r="A29" s="69" t="str">
        <f t="shared" si="3"/>
        <v>JOVANA MARTINEZ DE PONTE</v>
      </c>
      <c r="B29" s="135" t="str">
        <f t="shared" si="3"/>
        <v>59715851-77</v>
      </c>
      <c r="C29" s="273">
        <f t="shared" si="2"/>
        <v>2</v>
      </c>
      <c r="D29" s="249">
        <v>43215</v>
      </c>
      <c r="E29" s="137">
        <v>0.29166666666666702</v>
      </c>
      <c r="F29" s="137">
        <v>0.45833333333333298</v>
      </c>
      <c r="G29" s="138">
        <v>0.54166666666666696</v>
      </c>
      <c r="H29" s="138">
        <v>0.77083333333333337</v>
      </c>
      <c r="I29" s="138"/>
      <c r="J29" s="168">
        <f t="shared" si="0"/>
        <v>0.39583333333333232</v>
      </c>
      <c r="K29" s="169">
        <f t="shared" si="1"/>
        <v>-9.9920072216264089E-16</v>
      </c>
      <c r="L29" s="138"/>
    </row>
    <row r="30" spans="1:12" ht="15.6" x14ac:dyDescent="0.3">
      <c r="A30" s="69" t="str">
        <f t="shared" si="3"/>
        <v>JOVANA MARTINEZ DE PONTE</v>
      </c>
      <c r="B30" s="135" t="str">
        <f t="shared" si="3"/>
        <v>59715851-77</v>
      </c>
      <c r="C30" s="273">
        <f t="shared" si="2"/>
        <v>3</v>
      </c>
      <c r="D30" s="249">
        <v>43216</v>
      </c>
      <c r="E30" s="137">
        <v>0.29166666666666702</v>
      </c>
      <c r="F30" s="138">
        <v>0.45833333333333298</v>
      </c>
      <c r="G30" s="138">
        <v>0.54166666666666696</v>
      </c>
      <c r="H30" s="138">
        <v>0.77083333333333337</v>
      </c>
      <c r="I30" s="138"/>
      <c r="J30" s="168">
        <f t="shared" si="0"/>
        <v>0.39583333333333232</v>
      </c>
      <c r="K30" s="169">
        <f t="shared" si="1"/>
        <v>-9.9920072216264089E-16</v>
      </c>
      <c r="L30" s="138"/>
    </row>
    <row r="31" spans="1:12" ht="15.6" x14ac:dyDescent="0.3">
      <c r="A31" s="69" t="str">
        <f t="shared" si="3"/>
        <v>JOVANA MARTINEZ DE PONTE</v>
      </c>
      <c r="B31" s="135" t="str">
        <f t="shared" si="3"/>
        <v>59715851-77</v>
      </c>
      <c r="C31" s="273">
        <f t="shared" si="2"/>
        <v>4</v>
      </c>
      <c r="D31" s="249">
        <v>43217</v>
      </c>
      <c r="E31" s="137">
        <v>0.29166666666666702</v>
      </c>
      <c r="F31" s="138">
        <v>0.45833333333333298</v>
      </c>
      <c r="G31" s="138">
        <v>0.54166666666666696</v>
      </c>
      <c r="H31" s="138">
        <v>0.77083333333333337</v>
      </c>
      <c r="I31" s="138"/>
      <c r="J31" s="168">
        <f t="shared" si="0"/>
        <v>0.39583333333333232</v>
      </c>
      <c r="K31" s="169">
        <f t="shared" si="1"/>
        <v>-9.9920072216264089E-16</v>
      </c>
      <c r="L31" s="138"/>
    </row>
    <row r="32" spans="1:12" ht="15.6" x14ac:dyDescent="0.3">
      <c r="A32" s="69" t="str">
        <f t="shared" si="3"/>
        <v>JOVANA MARTINEZ DE PONTE</v>
      </c>
      <c r="B32" s="135" t="str">
        <f t="shared" si="3"/>
        <v>59715851-77</v>
      </c>
      <c r="C32" s="273">
        <f t="shared" si="2"/>
        <v>5</v>
      </c>
      <c r="D32" s="249">
        <v>43218</v>
      </c>
      <c r="E32" s="137">
        <v>0.29166666666666702</v>
      </c>
      <c r="F32" s="138">
        <v>0.45833333333333298</v>
      </c>
      <c r="G32" s="138">
        <v>0.54166666666666696</v>
      </c>
      <c r="H32" s="138">
        <v>0.77083333333333337</v>
      </c>
      <c r="I32" s="138"/>
      <c r="J32" s="168">
        <f t="shared" si="0"/>
        <v>0.39583333333333232</v>
      </c>
      <c r="K32" s="169">
        <f t="shared" si="1"/>
        <v>-9.9920072216264089E-16</v>
      </c>
      <c r="L32" s="138"/>
    </row>
    <row r="33" spans="1:15" ht="16.2" thickBot="1" x14ac:dyDescent="0.35">
      <c r="A33" s="69" t="str">
        <f t="shared" si="3"/>
        <v>JOVANA MARTINEZ DE PONTE</v>
      </c>
      <c r="B33" s="135" t="str">
        <f t="shared" si="3"/>
        <v>59715851-77</v>
      </c>
      <c r="C33" s="273">
        <f t="shared" si="2"/>
        <v>6</v>
      </c>
      <c r="D33" s="249">
        <v>43219</v>
      </c>
      <c r="E33" s="137">
        <v>0.29166666666666702</v>
      </c>
      <c r="F33" s="138">
        <v>0.45833333333333298</v>
      </c>
      <c r="G33" s="138">
        <v>0.54166666666666696</v>
      </c>
      <c r="H33" s="138">
        <v>0.77083333333333337</v>
      </c>
      <c r="I33" s="138"/>
      <c r="J33" s="168">
        <f t="shared" si="0"/>
        <v>0.39583333333333232</v>
      </c>
      <c r="K33" s="169">
        <f t="shared" si="1"/>
        <v>0.16666666666666566</v>
      </c>
      <c r="L33" s="138"/>
    </row>
    <row r="34" spans="1:15" ht="15.6" x14ac:dyDescent="0.3">
      <c r="A34" s="248" t="str">
        <f>A33</f>
        <v>JOVANA MARTINEZ DE PONTE</v>
      </c>
      <c r="B34" s="246" t="str">
        <f t="shared" si="3"/>
        <v>59715851-77</v>
      </c>
      <c r="C34" s="273">
        <f t="shared" si="2"/>
        <v>7</v>
      </c>
      <c r="D34" s="249">
        <v>43220</v>
      </c>
      <c r="E34" s="244">
        <v>0.29166666666666702</v>
      </c>
      <c r="F34" s="245">
        <v>0.45833333333333298</v>
      </c>
      <c r="G34" s="245">
        <v>0</v>
      </c>
      <c r="H34" s="245">
        <v>0</v>
      </c>
      <c r="I34" s="138"/>
      <c r="J34" s="247">
        <f t="shared" si="0"/>
        <v>0.16666666666666596</v>
      </c>
      <c r="K34" s="169">
        <f t="shared" si="1"/>
        <v>0.16666666666666596</v>
      </c>
      <c r="L34" s="138">
        <f>K34</f>
        <v>0.16666666666666596</v>
      </c>
      <c r="M34" s="185" t="s">
        <v>305</v>
      </c>
      <c r="N34" s="186" t="s">
        <v>305</v>
      </c>
    </row>
    <row r="35" spans="1:15" ht="16.2" thickBot="1" x14ac:dyDescent="0.35">
      <c r="A35" s="69" t="str">
        <f t="shared" si="3"/>
        <v>JOVANA MARTINEZ DE PONTE</v>
      </c>
      <c r="B35" s="135" t="str">
        <f t="shared" si="3"/>
        <v>59715851-77</v>
      </c>
      <c r="C35" s="273">
        <f t="shared" si="2"/>
        <v>1</v>
      </c>
      <c r="D35" s="249">
        <v>43221</v>
      </c>
      <c r="E35" s="137">
        <v>0.29166666666666702</v>
      </c>
      <c r="F35" s="137">
        <v>0.45833333333333298</v>
      </c>
      <c r="G35" s="138">
        <v>0.54166666666666696</v>
      </c>
      <c r="H35" s="138">
        <v>0.77083333333333337</v>
      </c>
      <c r="I35" s="138"/>
      <c r="J35" s="168">
        <f t="shared" si="0"/>
        <v>0.39583333333333232</v>
      </c>
      <c r="K35" s="169">
        <f t="shared" si="1"/>
        <v>-9.9920072216264089E-16</v>
      </c>
      <c r="L35" s="138">
        <f>SUM(K35:K40)</f>
        <v>0.16666666666666066</v>
      </c>
      <c r="M35" s="180">
        <f>L35</f>
        <v>0.16666666666666066</v>
      </c>
      <c r="N35" s="178">
        <f>J66</f>
        <v>-0.3125</v>
      </c>
    </row>
    <row r="36" spans="1:15" ht="16.2" thickBot="1" x14ac:dyDescent="0.35">
      <c r="A36" s="69" t="str">
        <f t="shared" si="3"/>
        <v>JOVANA MARTINEZ DE PONTE</v>
      </c>
      <c r="B36" s="135" t="str">
        <f t="shared" si="3"/>
        <v>59715851-77</v>
      </c>
      <c r="C36" s="273">
        <f t="shared" si="2"/>
        <v>2</v>
      </c>
      <c r="D36" s="249">
        <v>43222</v>
      </c>
      <c r="E36" s="137">
        <v>0.29166666666666702</v>
      </c>
      <c r="F36" s="137">
        <v>0.45833333333333298</v>
      </c>
      <c r="G36" s="138">
        <v>0.54166666666666696</v>
      </c>
      <c r="H36" s="138">
        <v>0.77083333333333337</v>
      </c>
      <c r="I36" s="138"/>
      <c r="J36" s="168">
        <f t="shared" si="0"/>
        <v>0.39583333333333232</v>
      </c>
      <c r="K36" s="169">
        <f t="shared" ref="K36:K67" si="4">IF($C$4:$C$130=7,J36,IF($C$4:$C$130=6,J36-$J$2,IF($C$4:$C$130=5,J36-$I$2,IF($C$4:$C$130=4,J36-$I$2,IF($C$4:$C$130=3,J36-$I$2,IF($C$4:$C$130=2,J36-$I$2,IF($C$4:$C$130=1,J36-$I$2,J36)))))))</f>
        <v>-9.9920072216264089E-16</v>
      </c>
      <c r="L36" s="138"/>
      <c r="M36" s="183" t="s">
        <v>309</v>
      </c>
      <c r="N36" s="184" t="s">
        <v>307</v>
      </c>
      <c r="O36" s="187" t="s">
        <v>308</v>
      </c>
    </row>
    <row r="37" spans="1:15" ht="16.2" thickBot="1" x14ac:dyDescent="0.35">
      <c r="A37" s="69" t="str">
        <f t="shared" si="3"/>
        <v>JOVANA MARTINEZ DE PONTE</v>
      </c>
      <c r="B37" s="135" t="str">
        <f t="shared" si="3"/>
        <v>59715851-77</v>
      </c>
      <c r="C37" s="273">
        <f t="shared" si="2"/>
        <v>3</v>
      </c>
      <c r="D37" s="249">
        <v>43223</v>
      </c>
      <c r="E37" s="137">
        <v>0.29166666666666702</v>
      </c>
      <c r="F37" s="138">
        <v>0.45833333333333298</v>
      </c>
      <c r="G37" s="138">
        <v>0.54166666666666696</v>
      </c>
      <c r="H37" s="138">
        <v>0.77083333333333337</v>
      </c>
      <c r="I37" s="138"/>
      <c r="J37" s="168">
        <f t="shared" si="0"/>
        <v>0.39583333333333232</v>
      </c>
      <c r="K37" s="169">
        <f t="shared" si="4"/>
        <v>-9.9920072216264089E-16</v>
      </c>
      <c r="L37" s="138"/>
      <c r="M37" s="181">
        <f>M35*$M$2</f>
        <v>1.6969696969696357</v>
      </c>
      <c r="N37" s="179" t="e">
        <f>N35*#REF!*24</f>
        <v>#REF!</v>
      </c>
      <c r="O37" s="182" t="e">
        <f>M37+N37</f>
        <v>#REF!</v>
      </c>
    </row>
    <row r="38" spans="1:15" ht="15.6" x14ac:dyDescent="0.3">
      <c r="A38" s="69" t="str">
        <f t="shared" si="3"/>
        <v>JOVANA MARTINEZ DE PONTE</v>
      </c>
      <c r="B38" s="135" t="str">
        <f t="shared" si="3"/>
        <v>59715851-77</v>
      </c>
      <c r="C38" s="273">
        <f t="shared" si="2"/>
        <v>4</v>
      </c>
      <c r="D38" s="249">
        <v>43224</v>
      </c>
      <c r="E38" s="137">
        <v>0.29166666666666702</v>
      </c>
      <c r="F38" s="138">
        <v>0.45833333333333298</v>
      </c>
      <c r="G38" s="138">
        <v>0.54166666666666696</v>
      </c>
      <c r="H38" s="138">
        <v>0.77083333333333337</v>
      </c>
      <c r="I38" s="138"/>
      <c r="J38" s="168">
        <f t="shared" si="0"/>
        <v>0.39583333333333232</v>
      </c>
      <c r="K38" s="169">
        <f t="shared" si="4"/>
        <v>-9.9920072216264089E-16</v>
      </c>
      <c r="L38" s="138"/>
    </row>
    <row r="39" spans="1:15" ht="15.6" x14ac:dyDescent="0.3">
      <c r="A39" s="69" t="str">
        <f t="shared" ref="A39:B102" si="5">A38</f>
        <v>JOVANA MARTINEZ DE PONTE</v>
      </c>
      <c r="B39" s="135" t="str">
        <f t="shared" si="5"/>
        <v>59715851-77</v>
      </c>
      <c r="C39" s="273">
        <f t="shared" si="2"/>
        <v>5</v>
      </c>
      <c r="D39" s="249">
        <v>43225</v>
      </c>
      <c r="E39" s="137">
        <v>0.29166666666666702</v>
      </c>
      <c r="F39" s="138">
        <v>0.45833333333333298</v>
      </c>
      <c r="G39" s="138">
        <v>0.54166666666666696</v>
      </c>
      <c r="H39" s="138">
        <v>0.77083333333333337</v>
      </c>
      <c r="I39" s="138"/>
      <c r="J39" s="168">
        <f t="shared" si="0"/>
        <v>0.39583333333333232</v>
      </c>
      <c r="K39" s="169">
        <f t="shared" si="4"/>
        <v>-9.9920072216264089E-16</v>
      </c>
      <c r="L39" s="138"/>
    </row>
    <row r="40" spans="1:15" ht="15.6" x14ac:dyDescent="0.3">
      <c r="A40" s="69" t="str">
        <f t="shared" si="5"/>
        <v>JOVANA MARTINEZ DE PONTE</v>
      </c>
      <c r="B40" s="135" t="str">
        <f t="shared" si="5"/>
        <v>59715851-77</v>
      </c>
      <c r="C40" s="273">
        <f t="shared" si="2"/>
        <v>6</v>
      </c>
      <c r="D40" s="249">
        <v>43226</v>
      </c>
      <c r="E40" s="137">
        <v>0.29166666666666702</v>
      </c>
      <c r="F40" s="137">
        <v>0.45833333333333298</v>
      </c>
      <c r="G40" s="138">
        <v>0.54166666666666696</v>
      </c>
      <c r="H40" s="138">
        <v>0.77083333333333337</v>
      </c>
      <c r="I40" s="138"/>
      <c r="J40" s="168">
        <f t="shared" si="0"/>
        <v>0.39583333333333232</v>
      </c>
      <c r="K40" s="169">
        <f t="shared" si="4"/>
        <v>0.16666666666666566</v>
      </c>
      <c r="L40" s="138"/>
    </row>
    <row r="41" spans="1:15" ht="15.6" x14ac:dyDescent="0.3">
      <c r="A41" s="69" t="str">
        <f t="shared" si="5"/>
        <v>JOVANA MARTINEZ DE PONTE</v>
      </c>
      <c r="B41" s="135" t="str">
        <f t="shared" si="5"/>
        <v>59715851-77</v>
      </c>
      <c r="C41" s="273">
        <f t="shared" si="2"/>
        <v>7</v>
      </c>
      <c r="D41" s="249">
        <v>43227</v>
      </c>
      <c r="E41" s="137">
        <v>0.29166666666666702</v>
      </c>
      <c r="F41" s="137">
        <v>0.45833333333333298</v>
      </c>
      <c r="G41" s="138">
        <v>0</v>
      </c>
      <c r="H41" s="138">
        <v>0</v>
      </c>
      <c r="I41" s="138"/>
      <c r="J41" s="168">
        <f t="shared" si="0"/>
        <v>0.16666666666666596</v>
      </c>
      <c r="K41" s="169">
        <f t="shared" si="4"/>
        <v>0.16666666666666596</v>
      </c>
      <c r="L41" s="138">
        <f>K41</f>
        <v>0.16666666666666596</v>
      </c>
    </row>
    <row r="42" spans="1:15" ht="15.6" x14ac:dyDescent="0.3">
      <c r="A42" s="69" t="str">
        <f t="shared" si="5"/>
        <v>JOVANA MARTINEZ DE PONTE</v>
      </c>
      <c r="B42" s="135" t="str">
        <f t="shared" si="5"/>
        <v>59715851-77</v>
      </c>
      <c r="C42" s="273">
        <f t="shared" si="2"/>
        <v>1</v>
      </c>
      <c r="D42" s="249">
        <v>43228</v>
      </c>
      <c r="E42" s="137">
        <v>0.29166666666666702</v>
      </c>
      <c r="F42" s="137">
        <v>0.45833333333333298</v>
      </c>
      <c r="G42" s="138">
        <v>0.54166666666666696</v>
      </c>
      <c r="H42" s="138">
        <v>0.77083333333333337</v>
      </c>
      <c r="I42" s="138"/>
      <c r="J42" s="168">
        <f t="shared" si="0"/>
        <v>0.39583333333333232</v>
      </c>
      <c r="K42" s="169">
        <f t="shared" si="4"/>
        <v>-9.9920072216264089E-16</v>
      </c>
      <c r="L42" s="138">
        <f>SUM(K42:K47)</f>
        <v>0.16666666666666066</v>
      </c>
    </row>
    <row r="43" spans="1:15" ht="15.6" x14ac:dyDescent="0.3">
      <c r="A43" s="69" t="str">
        <f t="shared" si="5"/>
        <v>JOVANA MARTINEZ DE PONTE</v>
      </c>
      <c r="B43" s="135" t="str">
        <f t="shared" si="5"/>
        <v>59715851-77</v>
      </c>
      <c r="C43" s="273">
        <f t="shared" si="2"/>
        <v>2</v>
      </c>
      <c r="D43" s="249">
        <v>43229</v>
      </c>
      <c r="E43" s="137">
        <v>0.29166666666666702</v>
      </c>
      <c r="F43" s="137">
        <v>0.45833333333333298</v>
      </c>
      <c r="G43" s="138">
        <v>0.54166666666666696</v>
      </c>
      <c r="H43" s="138">
        <v>0.77083333333333337</v>
      </c>
      <c r="I43" s="138"/>
      <c r="J43" s="168">
        <f t="shared" si="0"/>
        <v>0.39583333333333232</v>
      </c>
      <c r="K43" s="169">
        <f t="shared" si="4"/>
        <v>-9.9920072216264089E-16</v>
      </c>
      <c r="L43" s="138"/>
    </row>
    <row r="44" spans="1:15" ht="15.6" x14ac:dyDescent="0.3">
      <c r="A44" s="69" t="str">
        <f t="shared" si="5"/>
        <v>JOVANA MARTINEZ DE PONTE</v>
      </c>
      <c r="B44" s="135" t="str">
        <f t="shared" si="5"/>
        <v>59715851-77</v>
      </c>
      <c r="C44" s="273">
        <f t="shared" si="2"/>
        <v>3</v>
      </c>
      <c r="D44" s="249">
        <v>43230</v>
      </c>
      <c r="E44" s="137">
        <v>0.29166666666666702</v>
      </c>
      <c r="F44" s="138">
        <v>0.45833333333333298</v>
      </c>
      <c r="G44" s="138">
        <v>0.54166666666666696</v>
      </c>
      <c r="H44" s="138">
        <v>0.77083333333333337</v>
      </c>
      <c r="I44" s="138"/>
      <c r="J44" s="168">
        <f t="shared" si="0"/>
        <v>0.39583333333333232</v>
      </c>
      <c r="K44" s="169">
        <f t="shared" si="4"/>
        <v>-9.9920072216264089E-16</v>
      </c>
      <c r="L44" s="138"/>
    </row>
    <row r="45" spans="1:15" ht="15.6" x14ac:dyDescent="0.3">
      <c r="A45" s="69" t="str">
        <f t="shared" si="5"/>
        <v>JOVANA MARTINEZ DE PONTE</v>
      </c>
      <c r="B45" s="135" t="str">
        <f t="shared" si="5"/>
        <v>59715851-77</v>
      </c>
      <c r="C45" s="273">
        <f t="shared" si="2"/>
        <v>4</v>
      </c>
      <c r="D45" s="249">
        <v>43231</v>
      </c>
      <c r="E45" s="137">
        <v>0.29166666666666702</v>
      </c>
      <c r="F45" s="138">
        <v>0.45833333333333298</v>
      </c>
      <c r="G45" s="138">
        <v>0.54166666666666696</v>
      </c>
      <c r="H45" s="138">
        <v>0.77083333333333337</v>
      </c>
      <c r="I45" s="138"/>
      <c r="J45" s="168">
        <f t="shared" si="0"/>
        <v>0.39583333333333232</v>
      </c>
      <c r="K45" s="169">
        <f t="shared" si="4"/>
        <v>-9.9920072216264089E-16</v>
      </c>
      <c r="L45" s="138"/>
    </row>
    <row r="46" spans="1:15" ht="15.6" x14ac:dyDescent="0.3">
      <c r="A46" s="69" t="str">
        <f t="shared" si="5"/>
        <v>JOVANA MARTINEZ DE PONTE</v>
      </c>
      <c r="B46" s="135" t="str">
        <f t="shared" si="5"/>
        <v>59715851-77</v>
      </c>
      <c r="C46" s="273">
        <f t="shared" si="2"/>
        <v>5</v>
      </c>
      <c r="D46" s="249">
        <v>43232</v>
      </c>
      <c r="E46" s="137">
        <v>0.29166666666666702</v>
      </c>
      <c r="F46" s="138">
        <v>0.45833333333333298</v>
      </c>
      <c r="G46" s="138">
        <v>0.54166666666666696</v>
      </c>
      <c r="H46" s="138">
        <v>0.77083333333333337</v>
      </c>
      <c r="I46" s="138"/>
      <c r="J46" s="168">
        <f t="shared" si="0"/>
        <v>0.39583333333333232</v>
      </c>
      <c r="K46" s="169">
        <f t="shared" si="4"/>
        <v>-9.9920072216264089E-16</v>
      </c>
      <c r="L46" s="138"/>
    </row>
    <row r="47" spans="1:15" ht="15.6" x14ac:dyDescent="0.3">
      <c r="A47" s="69" t="str">
        <f t="shared" si="5"/>
        <v>JOVANA MARTINEZ DE PONTE</v>
      </c>
      <c r="B47" s="135" t="str">
        <f t="shared" si="5"/>
        <v>59715851-77</v>
      </c>
      <c r="C47" s="273">
        <f t="shared" si="2"/>
        <v>6</v>
      </c>
      <c r="D47" s="249">
        <v>43233</v>
      </c>
      <c r="E47" s="137">
        <v>0.29166666666666702</v>
      </c>
      <c r="F47" s="137">
        <v>0.45833333333333298</v>
      </c>
      <c r="G47" s="138">
        <v>0.54166666666666696</v>
      </c>
      <c r="H47" s="138">
        <v>0.77083333333333337</v>
      </c>
      <c r="I47" s="138"/>
      <c r="J47" s="168">
        <f t="shared" si="0"/>
        <v>0.39583333333333232</v>
      </c>
      <c r="K47" s="169">
        <f t="shared" si="4"/>
        <v>0.16666666666666566</v>
      </c>
      <c r="L47" s="138"/>
    </row>
    <row r="48" spans="1:15" ht="15.6" x14ac:dyDescent="0.3">
      <c r="A48" s="69" t="str">
        <f t="shared" si="5"/>
        <v>JOVANA MARTINEZ DE PONTE</v>
      </c>
      <c r="B48" s="135" t="str">
        <f t="shared" si="5"/>
        <v>59715851-77</v>
      </c>
      <c r="C48" s="273">
        <f t="shared" si="2"/>
        <v>7</v>
      </c>
      <c r="D48" s="249">
        <v>43234</v>
      </c>
      <c r="E48" s="137">
        <v>0.29166666666666702</v>
      </c>
      <c r="F48" s="137">
        <v>0.45833333333333298</v>
      </c>
      <c r="G48" s="138">
        <v>0</v>
      </c>
      <c r="H48" s="138">
        <v>0</v>
      </c>
      <c r="I48" s="138"/>
      <c r="J48" s="168">
        <f t="shared" si="0"/>
        <v>0.16666666666666596</v>
      </c>
      <c r="K48" s="169">
        <f t="shared" si="4"/>
        <v>0.16666666666666596</v>
      </c>
      <c r="L48" s="138">
        <f>K48</f>
        <v>0.16666666666666596</v>
      </c>
    </row>
    <row r="49" spans="1:12" ht="15.6" x14ac:dyDescent="0.3">
      <c r="A49" s="69" t="str">
        <f t="shared" si="5"/>
        <v>JOVANA MARTINEZ DE PONTE</v>
      </c>
      <c r="B49" s="135" t="str">
        <f t="shared" si="5"/>
        <v>59715851-77</v>
      </c>
      <c r="C49" s="273">
        <f t="shared" si="2"/>
        <v>1</v>
      </c>
      <c r="D49" s="249">
        <v>43235</v>
      </c>
      <c r="E49" s="137">
        <v>0.29166666666666702</v>
      </c>
      <c r="F49" s="137">
        <v>0.45833333333333298</v>
      </c>
      <c r="G49" s="138">
        <v>0.54166666666666696</v>
      </c>
      <c r="H49" s="138">
        <v>0.77083333333333337</v>
      </c>
      <c r="I49" s="138"/>
      <c r="J49" s="168">
        <f t="shared" si="0"/>
        <v>0.39583333333333232</v>
      </c>
      <c r="K49" s="169">
        <f t="shared" si="4"/>
        <v>-9.9920072216264089E-16</v>
      </c>
      <c r="L49" s="138">
        <f>SUM(K49:K54)</f>
        <v>0.16666666666666066</v>
      </c>
    </row>
    <row r="50" spans="1:12" ht="15.6" x14ac:dyDescent="0.3">
      <c r="A50" s="69" t="str">
        <f t="shared" si="5"/>
        <v>JOVANA MARTINEZ DE PONTE</v>
      </c>
      <c r="B50" s="135" t="str">
        <f t="shared" si="5"/>
        <v>59715851-77</v>
      </c>
      <c r="C50" s="273">
        <f t="shared" si="2"/>
        <v>2</v>
      </c>
      <c r="D50" s="249">
        <v>43236</v>
      </c>
      <c r="E50" s="137">
        <v>0.29166666666666702</v>
      </c>
      <c r="F50" s="137">
        <v>0.45833333333333298</v>
      </c>
      <c r="G50" s="138">
        <v>0.54166666666666696</v>
      </c>
      <c r="H50" s="138">
        <v>0.77083333333333337</v>
      </c>
      <c r="I50" s="138"/>
      <c r="J50" s="168">
        <f t="shared" si="0"/>
        <v>0.39583333333333232</v>
      </c>
      <c r="K50" s="169">
        <f t="shared" si="4"/>
        <v>-9.9920072216264089E-16</v>
      </c>
      <c r="L50" s="138"/>
    </row>
    <row r="51" spans="1:12" ht="15.6" x14ac:dyDescent="0.3">
      <c r="A51" s="69" t="str">
        <f t="shared" si="5"/>
        <v>JOVANA MARTINEZ DE PONTE</v>
      </c>
      <c r="B51" s="135" t="str">
        <f t="shared" si="5"/>
        <v>59715851-77</v>
      </c>
      <c r="C51" s="273">
        <f t="shared" si="2"/>
        <v>3</v>
      </c>
      <c r="D51" s="249">
        <v>43237</v>
      </c>
      <c r="E51" s="137">
        <v>0.29166666666666702</v>
      </c>
      <c r="F51" s="138">
        <v>0.45833333333333298</v>
      </c>
      <c r="G51" s="138">
        <v>0.54166666666666696</v>
      </c>
      <c r="H51" s="138">
        <v>0.77083333333333337</v>
      </c>
      <c r="I51" s="138"/>
      <c r="J51" s="168">
        <f t="shared" si="0"/>
        <v>0.39583333333333232</v>
      </c>
      <c r="K51" s="169">
        <f t="shared" si="4"/>
        <v>-9.9920072216264089E-16</v>
      </c>
      <c r="L51" s="138"/>
    </row>
    <row r="52" spans="1:12" ht="15.6" x14ac:dyDescent="0.3">
      <c r="A52" s="69" t="str">
        <f t="shared" si="5"/>
        <v>JOVANA MARTINEZ DE PONTE</v>
      </c>
      <c r="B52" s="135" t="str">
        <f t="shared" si="5"/>
        <v>59715851-77</v>
      </c>
      <c r="C52" s="273">
        <f t="shared" si="2"/>
        <v>4</v>
      </c>
      <c r="D52" s="249">
        <v>43238</v>
      </c>
      <c r="E52" s="137">
        <v>0.29166666666666702</v>
      </c>
      <c r="F52" s="138">
        <v>0.45833333333333298</v>
      </c>
      <c r="G52" s="138">
        <v>0.54166666666666696</v>
      </c>
      <c r="H52" s="138">
        <v>0.77083333333333337</v>
      </c>
      <c r="I52" s="138"/>
      <c r="J52" s="168">
        <f t="shared" si="0"/>
        <v>0.39583333333333232</v>
      </c>
      <c r="K52" s="169">
        <f t="shared" si="4"/>
        <v>-9.9920072216264089E-16</v>
      </c>
      <c r="L52" s="138"/>
    </row>
    <row r="53" spans="1:12" ht="15.6" x14ac:dyDescent="0.3">
      <c r="A53" s="69" t="str">
        <f t="shared" si="5"/>
        <v>JOVANA MARTINEZ DE PONTE</v>
      </c>
      <c r="B53" s="135" t="str">
        <f t="shared" si="5"/>
        <v>59715851-77</v>
      </c>
      <c r="C53" s="273">
        <f t="shared" si="2"/>
        <v>5</v>
      </c>
      <c r="D53" s="249">
        <v>43239</v>
      </c>
      <c r="E53" s="137">
        <v>0.29166666666666702</v>
      </c>
      <c r="F53" s="138">
        <v>0.45833333333333298</v>
      </c>
      <c r="G53" s="138">
        <v>0.54166666666666696</v>
      </c>
      <c r="H53" s="138">
        <v>0.77083333333333337</v>
      </c>
      <c r="I53" s="138"/>
      <c r="J53" s="168">
        <f t="shared" si="0"/>
        <v>0.39583333333333232</v>
      </c>
      <c r="K53" s="169">
        <f t="shared" si="4"/>
        <v>-9.9920072216264089E-16</v>
      </c>
      <c r="L53" s="138"/>
    </row>
    <row r="54" spans="1:12" ht="15.6" x14ac:dyDescent="0.3">
      <c r="A54" s="69" t="str">
        <f t="shared" si="5"/>
        <v>JOVANA MARTINEZ DE PONTE</v>
      </c>
      <c r="B54" s="135" t="str">
        <f t="shared" si="5"/>
        <v>59715851-77</v>
      </c>
      <c r="C54" s="273">
        <f t="shared" si="2"/>
        <v>6</v>
      </c>
      <c r="D54" s="249">
        <v>43240</v>
      </c>
      <c r="E54" s="137">
        <v>0.29166666666666702</v>
      </c>
      <c r="F54" s="137">
        <v>0.45833333333333298</v>
      </c>
      <c r="G54" s="138">
        <v>0.54166666666666696</v>
      </c>
      <c r="H54" s="138">
        <v>0.77083333333333337</v>
      </c>
      <c r="I54" s="138"/>
      <c r="J54" s="168">
        <f t="shared" si="0"/>
        <v>0.39583333333333232</v>
      </c>
      <c r="K54" s="169">
        <f t="shared" si="4"/>
        <v>0.16666666666666566</v>
      </c>
      <c r="L54" s="138"/>
    </row>
    <row r="55" spans="1:12" ht="15.6" x14ac:dyDescent="0.3">
      <c r="A55" s="69" t="str">
        <f t="shared" si="5"/>
        <v>JOVANA MARTINEZ DE PONTE</v>
      </c>
      <c r="B55" s="135" t="str">
        <f t="shared" si="5"/>
        <v>59715851-77</v>
      </c>
      <c r="C55" s="273">
        <f t="shared" si="2"/>
        <v>7</v>
      </c>
      <c r="D55" s="249">
        <v>43241</v>
      </c>
      <c r="E55" s="137">
        <v>0.29166666666666702</v>
      </c>
      <c r="F55" s="137">
        <v>0.45833333333333298</v>
      </c>
      <c r="G55" s="138">
        <v>0</v>
      </c>
      <c r="H55" s="138">
        <v>0</v>
      </c>
      <c r="I55" s="138"/>
      <c r="J55" s="168">
        <f t="shared" si="0"/>
        <v>0.16666666666666596</v>
      </c>
      <c r="K55" s="169">
        <f t="shared" si="4"/>
        <v>0.16666666666666596</v>
      </c>
      <c r="L55" s="138">
        <f>K55</f>
        <v>0.16666666666666596</v>
      </c>
    </row>
    <row r="56" spans="1:12" ht="15.6" x14ac:dyDescent="0.3">
      <c r="A56" s="69" t="str">
        <f t="shared" si="5"/>
        <v>JOVANA MARTINEZ DE PONTE</v>
      </c>
      <c r="B56" s="135" t="str">
        <f t="shared" si="5"/>
        <v>59715851-77</v>
      </c>
      <c r="C56" s="273">
        <f t="shared" si="2"/>
        <v>1</v>
      </c>
      <c r="D56" s="249">
        <v>43242</v>
      </c>
      <c r="E56" s="137">
        <v>0.29166666666666702</v>
      </c>
      <c r="F56" s="137">
        <v>0.45833333333333298</v>
      </c>
      <c r="G56" s="138">
        <v>0.54166666666666696</v>
      </c>
      <c r="H56" s="138">
        <v>0.77083333333333337</v>
      </c>
      <c r="I56" s="138"/>
      <c r="J56" s="168">
        <f t="shared" si="0"/>
        <v>0.39583333333333232</v>
      </c>
      <c r="K56" s="169">
        <f t="shared" si="4"/>
        <v>-9.9920072216264089E-16</v>
      </c>
      <c r="L56" s="138">
        <f>SUM(K56:K61)</f>
        <v>0.16666666666666066</v>
      </c>
    </row>
    <row r="57" spans="1:12" ht="15.6" x14ac:dyDescent="0.3">
      <c r="A57" s="69" t="str">
        <f t="shared" si="5"/>
        <v>JOVANA MARTINEZ DE PONTE</v>
      </c>
      <c r="B57" s="135" t="str">
        <f t="shared" si="5"/>
        <v>59715851-77</v>
      </c>
      <c r="C57" s="273">
        <f t="shared" si="2"/>
        <v>2</v>
      </c>
      <c r="D57" s="249">
        <v>43243</v>
      </c>
      <c r="E57" s="137">
        <v>0.29166666666666702</v>
      </c>
      <c r="F57" s="137">
        <v>0.45833333333333298</v>
      </c>
      <c r="G57" s="138">
        <v>0.54166666666666696</v>
      </c>
      <c r="H57" s="138">
        <v>0.77083333333333337</v>
      </c>
      <c r="I57" s="138"/>
      <c r="J57" s="168">
        <f t="shared" si="0"/>
        <v>0.39583333333333232</v>
      </c>
      <c r="K57" s="169">
        <f t="shared" si="4"/>
        <v>-9.9920072216264089E-16</v>
      </c>
      <c r="L57" s="138"/>
    </row>
    <row r="58" spans="1:12" ht="15.6" x14ac:dyDescent="0.3">
      <c r="A58" s="69" t="str">
        <f t="shared" si="5"/>
        <v>JOVANA MARTINEZ DE PONTE</v>
      </c>
      <c r="B58" s="135" t="str">
        <f t="shared" si="5"/>
        <v>59715851-77</v>
      </c>
      <c r="C58" s="273">
        <f t="shared" si="2"/>
        <v>3</v>
      </c>
      <c r="D58" s="249">
        <v>43244</v>
      </c>
      <c r="E58" s="137">
        <v>0.29166666666666702</v>
      </c>
      <c r="F58" s="138">
        <v>0.45833333333333298</v>
      </c>
      <c r="G58" s="138">
        <v>0.54166666666666696</v>
      </c>
      <c r="H58" s="138">
        <v>0.77083333333333337</v>
      </c>
      <c r="I58" s="138"/>
      <c r="J58" s="168">
        <f t="shared" si="0"/>
        <v>0.39583333333333232</v>
      </c>
      <c r="K58" s="169">
        <f t="shared" si="4"/>
        <v>-9.9920072216264089E-16</v>
      </c>
      <c r="L58" s="138"/>
    </row>
    <row r="59" spans="1:12" ht="15.6" x14ac:dyDescent="0.3">
      <c r="A59" s="69" t="str">
        <f t="shared" si="5"/>
        <v>JOVANA MARTINEZ DE PONTE</v>
      </c>
      <c r="B59" s="135" t="str">
        <f t="shared" si="5"/>
        <v>59715851-77</v>
      </c>
      <c r="C59" s="273">
        <f t="shared" si="2"/>
        <v>4</v>
      </c>
      <c r="D59" s="249">
        <v>43245</v>
      </c>
      <c r="E59" s="137">
        <v>0.29166666666666702</v>
      </c>
      <c r="F59" s="138">
        <v>0.45833333333333298</v>
      </c>
      <c r="G59" s="138">
        <v>0.54166666666666696</v>
      </c>
      <c r="H59" s="138">
        <v>0.77083333333333337</v>
      </c>
      <c r="I59" s="138"/>
      <c r="J59" s="168">
        <f t="shared" si="0"/>
        <v>0.39583333333333232</v>
      </c>
      <c r="K59" s="169">
        <f t="shared" si="4"/>
        <v>-9.9920072216264089E-16</v>
      </c>
      <c r="L59" s="138"/>
    </row>
    <row r="60" spans="1:12" ht="15.6" x14ac:dyDescent="0.3">
      <c r="A60" s="69" t="str">
        <f t="shared" si="5"/>
        <v>JOVANA MARTINEZ DE PONTE</v>
      </c>
      <c r="B60" s="135" t="str">
        <f t="shared" si="5"/>
        <v>59715851-77</v>
      </c>
      <c r="C60" s="273">
        <f t="shared" si="2"/>
        <v>5</v>
      </c>
      <c r="D60" s="249">
        <v>43246</v>
      </c>
      <c r="E60" s="137">
        <v>0.29166666666666702</v>
      </c>
      <c r="F60" s="138">
        <v>0.45833333333333298</v>
      </c>
      <c r="G60" s="138">
        <v>0.54166666666666696</v>
      </c>
      <c r="H60" s="138">
        <v>0.77083333333333337</v>
      </c>
      <c r="I60" s="138"/>
      <c r="J60" s="168">
        <f t="shared" si="0"/>
        <v>0.39583333333333232</v>
      </c>
      <c r="K60" s="169">
        <f t="shared" si="4"/>
        <v>-9.9920072216264089E-16</v>
      </c>
      <c r="L60" s="138"/>
    </row>
    <row r="61" spans="1:12" ht="15.6" x14ac:dyDescent="0.3">
      <c r="A61" s="69" t="str">
        <f t="shared" si="5"/>
        <v>JOVANA MARTINEZ DE PONTE</v>
      </c>
      <c r="B61" s="135" t="str">
        <f t="shared" si="5"/>
        <v>59715851-77</v>
      </c>
      <c r="C61" s="273">
        <f t="shared" si="2"/>
        <v>6</v>
      </c>
      <c r="D61" s="249">
        <v>43247</v>
      </c>
      <c r="E61" s="137">
        <v>0.29166666666666702</v>
      </c>
      <c r="F61" s="137">
        <v>0.45833333333333298</v>
      </c>
      <c r="G61" s="138">
        <v>0.54166666666666696</v>
      </c>
      <c r="H61" s="138">
        <v>0.77083333333333337</v>
      </c>
      <c r="I61" s="138"/>
      <c r="J61" s="168">
        <f t="shared" si="0"/>
        <v>0.39583333333333232</v>
      </c>
      <c r="K61" s="169">
        <f t="shared" si="4"/>
        <v>0.16666666666666566</v>
      </c>
      <c r="L61" s="138"/>
    </row>
    <row r="62" spans="1:12" ht="15.6" x14ac:dyDescent="0.3">
      <c r="A62" s="69" t="str">
        <f t="shared" si="5"/>
        <v>JOVANA MARTINEZ DE PONTE</v>
      </c>
      <c r="B62" s="135" t="str">
        <f t="shared" si="5"/>
        <v>59715851-77</v>
      </c>
      <c r="C62" s="273">
        <f t="shared" si="2"/>
        <v>7</v>
      </c>
      <c r="D62" s="249">
        <v>43248</v>
      </c>
      <c r="E62" s="137">
        <v>0.29166666666666702</v>
      </c>
      <c r="F62" s="137">
        <v>0.45833333333333298</v>
      </c>
      <c r="G62" s="138">
        <v>0</v>
      </c>
      <c r="H62" s="138">
        <v>0</v>
      </c>
      <c r="I62" s="138"/>
      <c r="J62" s="168">
        <f t="shared" si="0"/>
        <v>0.16666666666666596</v>
      </c>
      <c r="K62" s="169">
        <f t="shared" si="4"/>
        <v>0.16666666666666596</v>
      </c>
      <c r="L62" s="138">
        <f>K62</f>
        <v>0.16666666666666596</v>
      </c>
    </row>
    <row r="63" spans="1:12" ht="15.6" x14ac:dyDescent="0.3">
      <c r="A63" s="69" t="str">
        <f t="shared" si="5"/>
        <v>JOVANA MARTINEZ DE PONTE</v>
      </c>
      <c r="B63" s="135" t="str">
        <f t="shared" si="5"/>
        <v>59715851-77</v>
      </c>
      <c r="C63" s="273">
        <f t="shared" si="2"/>
        <v>1</v>
      </c>
      <c r="D63" s="249">
        <v>43249</v>
      </c>
      <c r="E63" s="137">
        <v>0.29166666666666702</v>
      </c>
      <c r="F63" s="138">
        <v>0.45833333333333298</v>
      </c>
      <c r="G63" s="138">
        <v>0.54166666666666696</v>
      </c>
      <c r="H63" s="138">
        <v>0.77083333333333337</v>
      </c>
      <c r="I63" s="138"/>
      <c r="J63" s="168">
        <f t="shared" si="0"/>
        <v>0.39583333333333232</v>
      </c>
      <c r="K63" s="169">
        <f t="shared" si="4"/>
        <v>-9.9920072216264089E-16</v>
      </c>
      <c r="L63" s="138">
        <f>SUM(K63:K64)</f>
        <v>-1.9984014443252818E-15</v>
      </c>
    </row>
    <row r="64" spans="1:12" ht="16.2" thickBot="1" x14ac:dyDescent="0.35">
      <c r="A64" s="69" t="str">
        <f t="shared" si="5"/>
        <v>JOVANA MARTINEZ DE PONTE</v>
      </c>
      <c r="B64" s="135" t="str">
        <f t="shared" si="5"/>
        <v>59715851-77</v>
      </c>
      <c r="C64" s="273">
        <f t="shared" si="2"/>
        <v>2</v>
      </c>
      <c r="D64" s="249">
        <v>43250</v>
      </c>
      <c r="E64" s="137">
        <v>0.29166666666666702</v>
      </c>
      <c r="F64" s="138">
        <v>0.45833333333333298</v>
      </c>
      <c r="G64" s="138">
        <v>0.54166666666666696</v>
      </c>
      <c r="H64" s="138">
        <v>0.77083333333333337</v>
      </c>
      <c r="I64" s="138"/>
      <c r="J64" s="168">
        <f t="shared" si="0"/>
        <v>0.39583333333333232</v>
      </c>
      <c r="K64" s="169">
        <f t="shared" si="4"/>
        <v>-9.9920072216264089E-16</v>
      </c>
      <c r="L64" s="138"/>
    </row>
    <row r="65" spans="1:15" ht="15.6" x14ac:dyDescent="0.3">
      <c r="A65" s="248" t="str">
        <f t="shared" si="5"/>
        <v>JOVANA MARTINEZ DE PONTE</v>
      </c>
      <c r="B65" s="246" t="str">
        <f t="shared" si="5"/>
        <v>59715851-77</v>
      </c>
      <c r="C65" s="273">
        <f t="shared" si="2"/>
        <v>3</v>
      </c>
      <c r="D65" s="249">
        <v>43251</v>
      </c>
      <c r="E65" s="245">
        <v>0.3125</v>
      </c>
      <c r="F65" s="245">
        <v>0.54861111111111105</v>
      </c>
      <c r="G65" s="245">
        <v>0.625</v>
      </c>
      <c r="H65" s="245">
        <v>0.77083333333333337</v>
      </c>
      <c r="I65" s="138"/>
      <c r="J65" s="247">
        <f t="shared" si="0"/>
        <v>0.38194444444444442</v>
      </c>
      <c r="K65" s="169">
        <f t="shared" si="4"/>
        <v>-1.3888888888888895E-2</v>
      </c>
      <c r="L65" s="138"/>
      <c r="M65" s="185" t="s">
        <v>305</v>
      </c>
      <c r="N65" s="186" t="s">
        <v>305</v>
      </c>
    </row>
    <row r="66" spans="1:15" ht="16.2" thickBot="1" x14ac:dyDescent="0.35">
      <c r="A66" s="69" t="str">
        <f t="shared" si="5"/>
        <v>JOVANA MARTINEZ DE PONTE</v>
      </c>
      <c r="B66" s="135" t="str">
        <f t="shared" si="5"/>
        <v>59715851-77</v>
      </c>
      <c r="C66" s="273">
        <f t="shared" si="2"/>
        <v>4</v>
      </c>
      <c r="D66" s="249">
        <v>43252</v>
      </c>
      <c r="E66" s="138">
        <v>0.3125</v>
      </c>
      <c r="F66" s="138">
        <v>0</v>
      </c>
      <c r="G66" s="138">
        <v>0</v>
      </c>
      <c r="H66" s="138">
        <v>0</v>
      </c>
      <c r="I66" s="138"/>
      <c r="J66" s="168">
        <f t="shared" si="0"/>
        <v>-0.3125</v>
      </c>
      <c r="K66" s="169">
        <f t="shared" si="4"/>
        <v>-0.70833333333333326</v>
      </c>
      <c r="L66" s="138"/>
      <c r="M66" s="180">
        <f>L66</f>
        <v>0</v>
      </c>
      <c r="N66" s="178">
        <f>J97</f>
        <v>0.38194444444444442</v>
      </c>
    </row>
    <row r="67" spans="1:15" ht="16.2" thickBot="1" x14ac:dyDescent="0.35">
      <c r="A67" s="69" t="str">
        <f t="shared" si="5"/>
        <v>JOVANA MARTINEZ DE PONTE</v>
      </c>
      <c r="B67" s="135" t="str">
        <f t="shared" si="5"/>
        <v>59715851-77</v>
      </c>
      <c r="C67" s="273">
        <f t="shared" si="2"/>
        <v>5</v>
      </c>
      <c r="D67" s="249">
        <v>43253</v>
      </c>
      <c r="E67" s="138">
        <v>0.3125</v>
      </c>
      <c r="F67" s="138">
        <v>0</v>
      </c>
      <c r="G67" s="138">
        <v>0</v>
      </c>
      <c r="H67" s="138">
        <v>0</v>
      </c>
      <c r="I67" s="138"/>
      <c r="J67" s="168">
        <f t="shared" si="0"/>
        <v>-0.3125</v>
      </c>
      <c r="K67" s="169">
        <f t="shared" si="4"/>
        <v>-0.70833333333333326</v>
      </c>
      <c r="L67" s="138"/>
      <c r="M67" s="183" t="s">
        <v>309</v>
      </c>
      <c r="N67" s="184" t="s">
        <v>307</v>
      </c>
      <c r="O67" s="187" t="s">
        <v>308</v>
      </c>
    </row>
    <row r="68" spans="1:15" ht="16.2" thickBot="1" x14ac:dyDescent="0.35">
      <c r="A68" s="69" t="str">
        <f t="shared" si="5"/>
        <v>JOVANA MARTINEZ DE PONTE</v>
      </c>
      <c r="B68" s="135" t="str">
        <f t="shared" si="5"/>
        <v>59715851-77</v>
      </c>
      <c r="C68" s="273">
        <f t="shared" si="2"/>
        <v>6</v>
      </c>
      <c r="D68" s="249">
        <v>43254</v>
      </c>
      <c r="E68" s="138">
        <v>0.3125</v>
      </c>
      <c r="F68" s="138">
        <v>0.55902777777777779</v>
      </c>
      <c r="G68" s="138">
        <v>0.63750000000000007</v>
      </c>
      <c r="H68" s="138">
        <v>0.77083333333333337</v>
      </c>
      <c r="I68" s="138"/>
      <c r="J68" s="168">
        <f t="shared" ref="J68:J130" si="6">(H68-G68+(H68&lt;G68))+F68-E68</f>
        <v>0.37986111111111109</v>
      </c>
      <c r="K68" s="169">
        <f t="shared" ref="K68:K99" si="7">IF($C$4:$C$130=7,J68,IF($C$4:$C$130=6,J68-$J$2,IF($C$4:$C$130=5,J68-$I$2,IF($C$4:$C$130=4,J68-$I$2,IF($C$4:$C$130=3,J68-$I$2,IF($C$4:$C$130=2,J68-$I$2,IF($C$4:$C$130=1,J68-$I$2,J68)))))))</f>
        <v>0.15069444444444444</v>
      </c>
      <c r="L68" s="138"/>
      <c r="M68" s="181">
        <f>M66*$M$2</f>
        <v>0</v>
      </c>
      <c r="N68" s="179" t="e">
        <f>N66*#REF!*24</f>
        <v>#REF!</v>
      </c>
      <c r="O68" s="182" t="e">
        <f>M68+N68</f>
        <v>#REF!</v>
      </c>
    </row>
    <row r="69" spans="1:15" ht="15.6" x14ac:dyDescent="0.3">
      <c r="A69" s="69" t="str">
        <f t="shared" si="5"/>
        <v>JOVANA MARTINEZ DE PONTE</v>
      </c>
      <c r="B69" s="135" t="str">
        <f t="shared" si="5"/>
        <v>59715851-77</v>
      </c>
      <c r="C69" s="273">
        <f t="shared" ref="C69:C130" si="8">WEEKDAY(D69,2)</f>
        <v>7</v>
      </c>
      <c r="D69" s="249">
        <v>43255</v>
      </c>
      <c r="E69" s="138">
        <v>0.3125</v>
      </c>
      <c r="F69" s="138">
        <v>0.54861111111111105</v>
      </c>
      <c r="G69" s="138">
        <v>0.625</v>
      </c>
      <c r="H69" s="138">
        <v>0.77083333333333337</v>
      </c>
      <c r="I69" s="138"/>
      <c r="J69" s="168">
        <f t="shared" si="6"/>
        <v>0.38194444444444442</v>
      </c>
      <c r="K69" s="169">
        <f t="shared" si="7"/>
        <v>0.38194444444444442</v>
      </c>
      <c r="L69" s="138"/>
    </row>
    <row r="70" spans="1:15" ht="15.6" x14ac:dyDescent="0.3">
      <c r="A70" s="69" t="str">
        <f t="shared" si="5"/>
        <v>JOVANA MARTINEZ DE PONTE</v>
      </c>
      <c r="B70" s="135" t="str">
        <f t="shared" si="5"/>
        <v>59715851-77</v>
      </c>
      <c r="C70" s="273">
        <f t="shared" si="8"/>
        <v>1</v>
      </c>
      <c r="D70" s="249">
        <v>43256</v>
      </c>
      <c r="E70" s="138">
        <v>0.3125</v>
      </c>
      <c r="F70" s="138">
        <v>0</v>
      </c>
      <c r="G70" s="138">
        <v>0</v>
      </c>
      <c r="H70" s="138">
        <v>0</v>
      </c>
      <c r="I70" s="138"/>
      <c r="J70" s="168">
        <f t="shared" si="6"/>
        <v>-0.3125</v>
      </c>
      <c r="K70" s="169">
        <f t="shared" si="7"/>
        <v>-0.70833333333333326</v>
      </c>
      <c r="L70" s="138">
        <f>SUM(K70:K75)</f>
        <v>-2.6965277777777774</v>
      </c>
    </row>
    <row r="71" spans="1:15" ht="15.6" x14ac:dyDescent="0.3">
      <c r="A71" s="69" t="str">
        <f t="shared" si="5"/>
        <v>JOVANA MARTINEZ DE PONTE</v>
      </c>
      <c r="B71" s="135" t="str">
        <f t="shared" si="5"/>
        <v>59715851-77</v>
      </c>
      <c r="C71" s="273">
        <f t="shared" si="8"/>
        <v>2</v>
      </c>
      <c r="D71" s="249">
        <v>43257</v>
      </c>
      <c r="E71" s="138">
        <v>0.3125</v>
      </c>
      <c r="F71" s="138">
        <v>0</v>
      </c>
      <c r="G71" s="138">
        <v>0</v>
      </c>
      <c r="H71" s="138">
        <v>0</v>
      </c>
      <c r="I71" s="138"/>
      <c r="J71" s="168">
        <f t="shared" si="6"/>
        <v>-0.3125</v>
      </c>
      <c r="K71" s="169">
        <f t="shared" si="7"/>
        <v>-0.70833333333333326</v>
      </c>
      <c r="L71" s="138"/>
    </row>
    <row r="72" spans="1:15" ht="15.6" x14ac:dyDescent="0.3">
      <c r="A72" s="69" t="str">
        <f t="shared" si="5"/>
        <v>JOVANA MARTINEZ DE PONTE</v>
      </c>
      <c r="B72" s="135" t="str">
        <f t="shared" si="5"/>
        <v>59715851-77</v>
      </c>
      <c r="C72" s="273">
        <f t="shared" si="8"/>
        <v>3</v>
      </c>
      <c r="D72" s="249">
        <v>43258</v>
      </c>
      <c r="E72" s="138">
        <v>0.3125</v>
      </c>
      <c r="F72" s="138">
        <v>0.55902777777777779</v>
      </c>
      <c r="G72" s="138">
        <v>0.63750000000000007</v>
      </c>
      <c r="H72" s="138">
        <v>0.77083333333333337</v>
      </c>
      <c r="I72" s="138"/>
      <c r="J72" s="168">
        <f t="shared" si="6"/>
        <v>0.37986111111111109</v>
      </c>
      <c r="K72" s="169">
        <f t="shared" si="7"/>
        <v>-1.5972222222222221E-2</v>
      </c>
      <c r="L72" s="138"/>
    </row>
    <row r="73" spans="1:15" ht="15.6" x14ac:dyDescent="0.3">
      <c r="A73" s="69" t="str">
        <f t="shared" si="5"/>
        <v>JOVANA MARTINEZ DE PONTE</v>
      </c>
      <c r="B73" s="135" t="str">
        <f t="shared" si="5"/>
        <v>59715851-77</v>
      </c>
      <c r="C73" s="273">
        <f t="shared" si="8"/>
        <v>4</v>
      </c>
      <c r="D73" s="249">
        <v>43259</v>
      </c>
      <c r="E73" s="138">
        <v>0.3125</v>
      </c>
      <c r="F73" s="138">
        <v>0.54861111111111105</v>
      </c>
      <c r="G73" s="138">
        <v>0.625</v>
      </c>
      <c r="H73" s="138">
        <v>0.77083333333333337</v>
      </c>
      <c r="I73" s="138"/>
      <c r="J73" s="168">
        <f t="shared" si="6"/>
        <v>0.38194444444444442</v>
      </c>
      <c r="K73" s="169">
        <f t="shared" si="7"/>
        <v>-1.3888888888888895E-2</v>
      </c>
      <c r="L73" s="138"/>
    </row>
    <row r="74" spans="1:15" ht="15.6" x14ac:dyDescent="0.3">
      <c r="A74" s="69" t="str">
        <f t="shared" si="5"/>
        <v>JOVANA MARTINEZ DE PONTE</v>
      </c>
      <c r="B74" s="135" t="str">
        <f t="shared" si="5"/>
        <v>59715851-77</v>
      </c>
      <c r="C74" s="273">
        <f t="shared" si="8"/>
        <v>5</v>
      </c>
      <c r="D74" s="249">
        <v>43260</v>
      </c>
      <c r="E74" s="138">
        <v>0.3125</v>
      </c>
      <c r="F74" s="138">
        <v>0</v>
      </c>
      <c r="G74" s="138">
        <v>0</v>
      </c>
      <c r="H74" s="138">
        <v>0</v>
      </c>
      <c r="I74" s="138"/>
      <c r="J74" s="168">
        <f t="shared" si="6"/>
        <v>-0.3125</v>
      </c>
      <c r="K74" s="169">
        <f t="shared" si="7"/>
        <v>-0.70833333333333326</v>
      </c>
      <c r="L74" s="138"/>
    </row>
    <row r="75" spans="1:15" ht="15.6" x14ac:dyDescent="0.3">
      <c r="A75" s="69" t="str">
        <f t="shared" si="5"/>
        <v>JOVANA MARTINEZ DE PONTE</v>
      </c>
      <c r="B75" s="135" t="str">
        <f t="shared" si="5"/>
        <v>59715851-77</v>
      </c>
      <c r="C75" s="273">
        <f t="shared" si="8"/>
        <v>6</v>
      </c>
      <c r="D75" s="249">
        <v>43261</v>
      </c>
      <c r="E75" s="138">
        <v>0.3125</v>
      </c>
      <c r="F75" s="138">
        <v>0</v>
      </c>
      <c r="G75" s="138">
        <v>0</v>
      </c>
      <c r="H75" s="138">
        <v>0</v>
      </c>
      <c r="I75" s="138"/>
      <c r="J75" s="168">
        <f t="shared" si="6"/>
        <v>-0.3125</v>
      </c>
      <c r="K75" s="169">
        <f t="shared" si="7"/>
        <v>-0.54166666666666663</v>
      </c>
      <c r="L75" s="138"/>
    </row>
    <row r="76" spans="1:15" ht="15.6" x14ac:dyDescent="0.3">
      <c r="A76" s="69" t="str">
        <f t="shared" si="5"/>
        <v>JOVANA MARTINEZ DE PONTE</v>
      </c>
      <c r="B76" s="135" t="str">
        <f t="shared" si="5"/>
        <v>59715851-77</v>
      </c>
      <c r="C76" s="273">
        <f t="shared" si="8"/>
        <v>7</v>
      </c>
      <c r="D76" s="249">
        <v>43262</v>
      </c>
      <c r="E76" s="138">
        <v>0.3125</v>
      </c>
      <c r="F76" s="138">
        <v>0.55902777777777779</v>
      </c>
      <c r="G76" s="138">
        <v>0.63750000000000007</v>
      </c>
      <c r="H76" s="138">
        <v>0.77083333333333337</v>
      </c>
      <c r="I76" s="138"/>
      <c r="J76" s="168">
        <f t="shared" si="6"/>
        <v>0.37986111111111109</v>
      </c>
      <c r="K76" s="169">
        <f t="shared" si="7"/>
        <v>0.37986111111111109</v>
      </c>
      <c r="L76" s="138"/>
    </row>
    <row r="77" spans="1:15" ht="15.6" x14ac:dyDescent="0.3">
      <c r="A77" s="69" t="str">
        <f t="shared" si="5"/>
        <v>JOVANA MARTINEZ DE PONTE</v>
      </c>
      <c r="B77" s="135" t="str">
        <f t="shared" si="5"/>
        <v>59715851-77</v>
      </c>
      <c r="C77" s="273">
        <f t="shared" si="8"/>
        <v>1</v>
      </c>
      <c r="D77" s="249">
        <v>43263</v>
      </c>
      <c r="E77" s="138">
        <v>0.3125</v>
      </c>
      <c r="F77" s="138">
        <v>0.54861111111111105</v>
      </c>
      <c r="G77" s="138">
        <v>0.625</v>
      </c>
      <c r="H77" s="138">
        <v>0.77083333333333337</v>
      </c>
      <c r="I77" s="138"/>
      <c r="J77" s="168">
        <f t="shared" si="6"/>
        <v>0.38194444444444442</v>
      </c>
      <c r="K77" s="169">
        <f t="shared" si="7"/>
        <v>-1.3888888888888895E-2</v>
      </c>
      <c r="L77" s="138">
        <f>SUM(K77:K82)</f>
        <v>-2.0020833333333332</v>
      </c>
    </row>
    <row r="78" spans="1:15" ht="15.6" x14ac:dyDescent="0.3">
      <c r="A78" s="69" t="str">
        <f t="shared" si="5"/>
        <v>JOVANA MARTINEZ DE PONTE</v>
      </c>
      <c r="B78" s="135" t="str">
        <f t="shared" si="5"/>
        <v>59715851-77</v>
      </c>
      <c r="C78" s="273">
        <f t="shared" si="8"/>
        <v>2</v>
      </c>
      <c r="D78" s="249">
        <v>43264</v>
      </c>
      <c r="E78" s="138">
        <v>0.3125</v>
      </c>
      <c r="F78" s="138">
        <v>0</v>
      </c>
      <c r="G78" s="138">
        <v>0</v>
      </c>
      <c r="H78" s="138">
        <v>0</v>
      </c>
      <c r="I78" s="138"/>
      <c r="J78" s="168">
        <f t="shared" si="6"/>
        <v>-0.3125</v>
      </c>
      <c r="K78" s="169">
        <f t="shared" si="7"/>
        <v>-0.70833333333333326</v>
      </c>
      <c r="L78" s="138"/>
    </row>
    <row r="79" spans="1:15" ht="15.6" x14ac:dyDescent="0.3">
      <c r="A79" s="69" t="str">
        <f t="shared" si="5"/>
        <v>JOVANA MARTINEZ DE PONTE</v>
      </c>
      <c r="B79" s="135" t="str">
        <f t="shared" si="5"/>
        <v>59715851-77</v>
      </c>
      <c r="C79" s="273">
        <f t="shared" si="8"/>
        <v>3</v>
      </c>
      <c r="D79" s="249">
        <v>43265</v>
      </c>
      <c r="E79" s="138">
        <v>0.3125</v>
      </c>
      <c r="F79" s="138">
        <v>0</v>
      </c>
      <c r="G79" s="138">
        <v>0</v>
      </c>
      <c r="H79" s="138">
        <v>0</v>
      </c>
      <c r="I79" s="138"/>
      <c r="J79" s="168">
        <f t="shared" si="6"/>
        <v>-0.3125</v>
      </c>
      <c r="K79" s="169">
        <f t="shared" si="7"/>
        <v>-0.70833333333333326</v>
      </c>
      <c r="L79" s="138"/>
    </row>
    <row r="80" spans="1:15" ht="15.6" x14ac:dyDescent="0.3">
      <c r="A80" s="69" t="str">
        <f t="shared" si="5"/>
        <v>JOVANA MARTINEZ DE PONTE</v>
      </c>
      <c r="B80" s="135" t="str">
        <f t="shared" si="5"/>
        <v>59715851-77</v>
      </c>
      <c r="C80" s="273">
        <f t="shared" si="8"/>
        <v>4</v>
      </c>
      <c r="D80" s="249">
        <v>43266</v>
      </c>
      <c r="E80" s="138">
        <v>0.3125</v>
      </c>
      <c r="F80" s="138">
        <v>0.55902777777777779</v>
      </c>
      <c r="G80" s="138">
        <v>0.63750000000000007</v>
      </c>
      <c r="H80" s="138">
        <v>0.77083333333333337</v>
      </c>
      <c r="I80" s="138"/>
      <c r="J80" s="168">
        <f t="shared" si="6"/>
        <v>0.37986111111111109</v>
      </c>
      <c r="K80" s="169">
        <f t="shared" si="7"/>
        <v>-1.5972222222222221E-2</v>
      </c>
      <c r="L80" s="138"/>
    </row>
    <row r="81" spans="1:14" ht="15.6" x14ac:dyDescent="0.3">
      <c r="A81" s="69" t="str">
        <f t="shared" si="5"/>
        <v>JOVANA MARTINEZ DE PONTE</v>
      </c>
      <c r="B81" s="135" t="str">
        <f t="shared" si="5"/>
        <v>59715851-77</v>
      </c>
      <c r="C81" s="273">
        <f t="shared" si="8"/>
        <v>5</v>
      </c>
      <c r="D81" s="249">
        <v>43267</v>
      </c>
      <c r="E81" s="138">
        <v>0.3125</v>
      </c>
      <c r="F81" s="138">
        <v>0.54861111111111105</v>
      </c>
      <c r="G81" s="138">
        <v>0.625</v>
      </c>
      <c r="H81" s="138">
        <v>0.77083333333333337</v>
      </c>
      <c r="I81" s="138"/>
      <c r="J81" s="168">
        <f t="shared" si="6"/>
        <v>0.38194444444444442</v>
      </c>
      <c r="K81" s="169">
        <f t="shared" si="7"/>
        <v>-1.3888888888888895E-2</v>
      </c>
      <c r="L81" s="138"/>
    </row>
    <row r="82" spans="1:14" ht="15.6" x14ac:dyDescent="0.3">
      <c r="A82" s="69" t="str">
        <f t="shared" si="5"/>
        <v>JOVANA MARTINEZ DE PONTE</v>
      </c>
      <c r="B82" s="135" t="str">
        <f t="shared" si="5"/>
        <v>59715851-77</v>
      </c>
      <c r="C82" s="273">
        <f t="shared" si="8"/>
        <v>6</v>
      </c>
      <c r="D82" s="249">
        <v>43268</v>
      </c>
      <c r="E82" s="138">
        <v>0.3125</v>
      </c>
      <c r="F82" s="138">
        <v>0</v>
      </c>
      <c r="G82" s="138">
        <v>0</v>
      </c>
      <c r="H82" s="138">
        <v>0</v>
      </c>
      <c r="I82" s="138"/>
      <c r="J82" s="168">
        <f t="shared" si="6"/>
        <v>-0.3125</v>
      </c>
      <c r="K82" s="169">
        <f t="shared" si="7"/>
        <v>-0.54166666666666663</v>
      </c>
      <c r="L82" s="138"/>
    </row>
    <row r="83" spans="1:14" ht="15.6" x14ac:dyDescent="0.3">
      <c r="A83" s="69" t="str">
        <f t="shared" si="5"/>
        <v>JOVANA MARTINEZ DE PONTE</v>
      </c>
      <c r="B83" s="135" t="str">
        <f t="shared" si="5"/>
        <v>59715851-77</v>
      </c>
      <c r="C83" s="273">
        <f t="shared" si="8"/>
        <v>7</v>
      </c>
      <c r="D83" s="249">
        <v>43269</v>
      </c>
      <c r="E83" s="138">
        <v>0.3125</v>
      </c>
      <c r="F83" s="138">
        <v>0</v>
      </c>
      <c r="G83" s="138">
        <v>0</v>
      </c>
      <c r="H83" s="138">
        <v>0</v>
      </c>
      <c r="I83" s="138"/>
      <c r="J83" s="168">
        <f t="shared" si="6"/>
        <v>-0.3125</v>
      </c>
      <c r="K83" s="169">
        <f t="shared" si="7"/>
        <v>-0.3125</v>
      </c>
      <c r="L83" s="138"/>
    </row>
    <row r="84" spans="1:14" ht="15.6" x14ac:dyDescent="0.3">
      <c r="A84" s="69" t="str">
        <f t="shared" si="5"/>
        <v>JOVANA MARTINEZ DE PONTE</v>
      </c>
      <c r="B84" s="135" t="str">
        <f t="shared" si="5"/>
        <v>59715851-77</v>
      </c>
      <c r="C84" s="273">
        <f t="shared" si="8"/>
        <v>1</v>
      </c>
      <c r="D84" s="249">
        <v>43270</v>
      </c>
      <c r="E84" s="138">
        <v>0.3125</v>
      </c>
      <c r="F84" s="138">
        <v>0.55902777777777779</v>
      </c>
      <c r="G84" s="138">
        <v>0.63750000000000007</v>
      </c>
      <c r="H84" s="138">
        <v>0.77083333333333337</v>
      </c>
      <c r="I84" s="138"/>
      <c r="J84" s="168">
        <f t="shared" si="6"/>
        <v>0.37986111111111109</v>
      </c>
      <c r="K84" s="169">
        <f t="shared" si="7"/>
        <v>-1.5972222222222221E-2</v>
      </c>
      <c r="L84" s="138">
        <f>SUM(K84:K89)</f>
        <v>-1.3097222222222222</v>
      </c>
    </row>
    <row r="85" spans="1:14" ht="15.6" x14ac:dyDescent="0.3">
      <c r="A85" s="69" t="str">
        <f t="shared" si="5"/>
        <v>JOVANA MARTINEZ DE PONTE</v>
      </c>
      <c r="B85" s="135" t="str">
        <f t="shared" si="5"/>
        <v>59715851-77</v>
      </c>
      <c r="C85" s="273">
        <f t="shared" si="8"/>
        <v>2</v>
      </c>
      <c r="D85" s="249">
        <v>43271</v>
      </c>
      <c r="E85" s="138">
        <v>0.3125</v>
      </c>
      <c r="F85" s="138">
        <v>0.54861111111111105</v>
      </c>
      <c r="G85" s="138">
        <v>0.625</v>
      </c>
      <c r="H85" s="138">
        <v>0.77083333333333337</v>
      </c>
      <c r="I85" s="138"/>
      <c r="J85" s="168">
        <f t="shared" si="6"/>
        <v>0.38194444444444442</v>
      </c>
      <c r="K85" s="169">
        <f t="shared" si="7"/>
        <v>-1.3888888888888895E-2</v>
      </c>
      <c r="L85" s="138"/>
    </row>
    <row r="86" spans="1:14" ht="15.6" x14ac:dyDescent="0.3">
      <c r="A86" s="69" t="str">
        <f t="shared" si="5"/>
        <v>JOVANA MARTINEZ DE PONTE</v>
      </c>
      <c r="B86" s="135" t="str">
        <f t="shared" si="5"/>
        <v>59715851-77</v>
      </c>
      <c r="C86" s="273">
        <f t="shared" si="8"/>
        <v>3</v>
      </c>
      <c r="D86" s="249">
        <v>43272</v>
      </c>
      <c r="E86" s="138">
        <v>0.3125</v>
      </c>
      <c r="F86" s="138">
        <v>0</v>
      </c>
      <c r="G86" s="138">
        <v>0</v>
      </c>
      <c r="H86" s="138">
        <v>0</v>
      </c>
      <c r="I86" s="138"/>
      <c r="J86" s="168">
        <f t="shared" si="6"/>
        <v>-0.3125</v>
      </c>
      <c r="K86" s="169">
        <f t="shared" si="7"/>
        <v>-0.70833333333333326</v>
      </c>
      <c r="L86" s="138"/>
    </row>
    <row r="87" spans="1:14" ht="15.6" x14ac:dyDescent="0.3">
      <c r="A87" s="69" t="str">
        <f t="shared" si="5"/>
        <v>JOVANA MARTINEZ DE PONTE</v>
      </c>
      <c r="B87" s="135" t="str">
        <f t="shared" si="5"/>
        <v>59715851-77</v>
      </c>
      <c r="C87" s="273">
        <f t="shared" si="8"/>
        <v>4</v>
      </c>
      <c r="D87" s="249">
        <v>43273</v>
      </c>
      <c r="E87" s="138">
        <v>0.3125</v>
      </c>
      <c r="F87" s="138">
        <v>0</v>
      </c>
      <c r="G87" s="138">
        <v>0</v>
      </c>
      <c r="H87" s="138">
        <v>0</v>
      </c>
      <c r="I87" s="138"/>
      <c r="J87" s="168">
        <f t="shared" si="6"/>
        <v>-0.3125</v>
      </c>
      <c r="K87" s="169">
        <f t="shared" si="7"/>
        <v>-0.70833333333333326</v>
      </c>
      <c r="L87" s="138"/>
    </row>
    <row r="88" spans="1:14" ht="15.6" x14ac:dyDescent="0.3">
      <c r="A88" s="69" t="str">
        <f t="shared" si="5"/>
        <v>JOVANA MARTINEZ DE PONTE</v>
      </c>
      <c r="B88" s="135" t="str">
        <f t="shared" si="5"/>
        <v>59715851-77</v>
      </c>
      <c r="C88" s="273">
        <f t="shared" si="8"/>
        <v>5</v>
      </c>
      <c r="D88" s="249">
        <v>43274</v>
      </c>
      <c r="E88" s="138">
        <v>0.3125</v>
      </c>
      <c r="F88" s="138">
        <v>0.55902777777777779</v>
      </c>
      <c r="G88" s="138">
        <v>0.63750000000000007</v>
      </c>
      <c r="H88" s="138">
        <v>0.77083333333333337</v>
      </c>
      <c r="I88" s="138"/>
      <c r="J88" s="168">
        <f t="shared" si="6"/>
        <v>0.37986111111111109</v>
      </c>
      <c r="K88" s="169">
        <f t="shared" si="7"/>
        <v>-1.5972222222222221E-2</v>
      </c>
      <c r="L88" s="138"/>
    </row>
    <row r="89" spans="1:14" ht="15.6" x14ac:dyDescent="0.3">
      <c r="A89" s="69" t="str">
        <f t="shared" si="5"/>
        <v>JOVANA MARTINEZ DE PONTE</v>
      </c>
      <c r="B89" s="135" t="str">
        <f t="shared" si="5"/>
        <v>59715851-77</v>
      </c>
      <c r="C89" s="273">
        <f t="shared" si="8"/>
        <v>6</v>
      </c>
      <c r="D89" s="249">
        <v>43275</v>
      </c>
      <c r="E89" s="138">
        <v>0.3125</v>
      </c>
      <c r="F89" s="138">
        <v>0.54861111111111105</v>
      </c>
      <c r="G89" s="138">
        <v>0.625</v>
      </c>
      <c r="H89" s="138">
        <v>0.77083333333333337</v>
      </c>
      <c r="I89" s="138"/>
      <c r="J89" s="168">
        <f t="shared" si="6"/>
        <v>0.38194444444444442</v>
      </c>
      <c r="K89" s="169">
        <f t="shared" si="7"/>
        <v>0.15277777777777776</v>
      </c>
      <c r="L89" s="138"/>
    </row>
    <row r="90" spans="1:14" ht="15.6" x14ac:dyDescent="0.3">
      <c r="A90" s="69" t="str">
        <f t="shared" si="5"/>
        <v>JOVANA MARTINEZ DE PONTE</v>
      </c>
      <c r="B90" s="135" t="str">
        <f t="shared" si="5"/>
        <v>59715851-77</v>
      </c>
      <c r="C90" s="273">
        <f t="shared" si="8"/>
        <v>7</v>
      </c>
      <c r="D90" s="249">
        <v>43276</v>
      </c>
      <c r="E90" s="138">
        <v>0.3125</v>
      </c>
      <c r="F90" s="138">
        <v>0</v>
      </c>
      <c r="G90" s="138">
        <v>0</v>
      </c>
      <c r="H90" s="138">
        <v>0</v>
      </c>
      <c r="I90" s="138"/>
      <c r="J90" s="168">
        <f t="shared" si="6"/>
        <v>-0.3125</v>
      </c>
      <c r="K90" s="169">
        <f t="shared" si="7"/>
        <v>-0.3125</v>
      </c>
      <c r="L90" s="138"/>
    </row>
    <row r="91" spans="1:14" ht="15.6" x14ac:dyDescent="0.3">
      <c r="A91" s="69" t="str">
        <f t="shared" si="5"/>
        <v>JOVANA MARTINEZ DE PONTE</v>
      </c>
      <c r="B91" s="135" t="str">
        <f t="shared" si="5"/>
        <v>59715851-77</v>
      </c>
      <c r="C91" s="273">
        <f t="shared" si="8"/>
        <v>1</v>
      </c>
      <c r="D91" s="249">
        <v>43277</v>
      </c>
      <c r="E91" s="138">
        <v>0.3125</v>
      </c>
      <c r="F91" s="138">
        <v>0</v>
      </c>
      <c r="G91" s="138">
        <v>0</v>
      </c>
      <c r="H91" s="138">
        <v>0</v>
      </c>
      <c r="I91" s="138"/>
      <c r="J91" s="168">
        <f t="shared" si="6"/>
        <v>-0.3125</v>
      </c>
      <c r="K91" s="169">
        <f t="shared" si="7"/>
        <v>-0.70833333333333326</v>
      </c>
      <c r="L91" s="138">
        <f>SUM(K91:K94)</f>
        <v>-1.4465277777777776</v>
      </c>
    </row>
    <row r="92" spans="1:14" ht="15.6" x14ac:dyDescent="0.3">
      <c r="A92" s="69" t="str">
        <f t="shared" si="5"/>
        <v>JOVANA MARTINEZ DE PONTE</v>
      </c>
      <c r="B92" s="135" t="str">
        <f t="shared" si="5"/>
        <v>59715851-77</v>
      </c>
      <c r="C92" s="273">
        <f t="shared" si="8"/>
        <v>2</v>
      </c>
      <c r="D92" s="249">
        <v>43278</v>
      </c>
      <c r="E92" s="138">
        <v>0.3125</v>
      </c>
      <c r="F92" s="138">
        <v>0.55902777777777779</v>
      </c>
      <c r="G92" s="138">
        <v>0.63750000000000007</v>
      </c>
      <c r="H92" s="138">
        <v>0.77083333333333337</v>
      </c>
      <c r="I92" s="138"/>
      <c r="J92" s="168">
        <f t="shared" si="6"/>
        <v>0.37986111111111109</v>
      </c>
      <c r="K92" s="169">
        <f t="shared" si="7"/>
        <v>-1.5972222222222221E-2</v>
      </c>
      <c r="L92" s="138"/>
    </row>
    <row r="93" spans="1:14" ht="15.6" x14ac:dyDescent="0.3">
      <c r="A93" s="69" t="str">
        <f t="shared" si="5"/>
        <v>JOVANA MARTINEZ DE PONTE</v>
      </c>
      <c r="B93" s="135" t="str">
        <f t="shared" si="5"/>
        <v>59715851-77</v>
      </c>
      <c r="C93" s="273">
        <f t="shared" si="8"/>
        <v>3</v>
      </c>
      <c r="D93" s="249">
        <v>43279</v>
      </c>
      <c r="E93" s="138">
        <v>0.3125</v>
      </c>
      <c r="F93" s="138">
        <v>0.54861111111111105</v>
      </c>
      <c r="G93" s="138">
        <v>0.625</v>
      </c>
      <c r="H93" s="138">
        <v>0.77083333333333337</v>
      </c>
      <c r="I93" s="138"/>
      <c r="J93" s="168">
        <f t="shared" si="6"/>
        <v>0.38194444444444442</v>
      </c>
      <c r="K93" s="169">
        <f t="shared" si="7"/>
        <v>-1.3888888888888895E-2</v>
      </c>
      <c r="L93" s="138"/>
    </row>
    <row r="94" spans="1:14" ht="16.2" thickBot="1" x14ac:dyDescent="0.35">
      <c r="A94" s="69" t="str">
        <f t="shared" si="5"/>
        <v>JOVANA MARTINEZ DE PONTE</v>
      </c>
      <c r="B94" s="135" t="str">
        <f t="shared" si="5"/>
        <v>59715851-77</v>
      </c>
      <c r="C94" s="273">
        <f t="shared" si="8"/>
        <v>4</v>
      </c>
      <c r="D94" s="249">
        <v>43280</v>
      </c>
      <c r="E94" s="138">
        <v>0.3125</v>
      </c>
      <c r="F94" s="138">
        <v>0</v>
      </c>
      <c r="G94" s="138">
        <v>0</v>
      </c>
      <c r="H94" s="138">
        <v>0</v>
      </c>
      <c r="I94" s="138"/>
      <c r="J94" s="168">
        <f t="shared" si="6"/>
        <v>-0.3125</v>
      </c>
      <c r="K94" s="169">
        <f t="shared" si="7"/>
        <v>-0.70833333333333326</v>
      </c>
      <c r="L94" s="138"/>
    </row>
    <row r="95" spans="1:14" ht="15.6" x14ac:dyDescent="0.3">
      <c r="A95" s="248" t="str">
        <f t="shared" si="5"/>
        <v>JOVANA MARTINEZ DE PONTE</v>
      </c>
      <c r="B95" s="246" t="str">
        <f t="shared" si="5"/>
        <v>59715851-77</v>
      </c>
      <c r="C95" s="273">
        <f t="shared" si="8"/>
        <v>5</v>
      </c>
      <c r="D95" s="249">
        <v>43281</v>
      </c>
      <c r="E95" s="245">
        <v>0.3125</v>
      </c>
      <c r="F95" s="245">
        <v>0</v>
      </c>
      <c r="G95" s="245">
        <v>0</v>
      </c>
      <c r="H95" s="245">
        <v>0</v>
      </c>
      <c r="I95" s="138"/>
      <c r="J95" s="247">
        <f t="shared" si="6"/>
        <v>-0.3125</v>
      </c>
      <c r="K95" s="169">
        <f t="shared" si="7"/>
        <v>-0.70833333333333326</v>
      </c>
      <c r="L95" s="138"/>
      <c r="M95" s="185" t="s">
        <v>305</v>
      </c>
      <c r="N95" s="186" t="s">
        <v>305</v>
      </c>
    </row>
    <row r="96" spans="1:14" ht="16.2" thickBot="1" x14ac:dyDescent="0.35">
      <c r="A96" s="69" t="str">
        <f t="shared" si="5"/>
        <v>JOVANA MARTINEZ DE PONTE</v>
      </c>
      <c r="B96" s="135" t="str">
        <f t="shared" si="5"/>
        <v>59715851-77</v>
      </c>
      <c r="C96" s="273">
        <f t="shared" si="8"/>
        <v>6</v>
      </c>
      <c r="D96" s="249">
        <v>43282</v>
      </c>
      <c r="E96" s="138">
        <v>0.3125</v>
      </c>
      <c r="F96" s="138">
        <v>0.55902777777777779</v>
      </c>
      <c r="G96" s="138">
        <v>0.63750000000000007</v>
      </c>
      <c r="H96" s="138">
        <v>0.77083333333333337</v>
      </c>
      <c r="I96" s="138"/>
      <c r="J96" s="168">
        <f t="shared" si="6"/>
        <v>0.37986111111111109</v>
      </c>
      <c r="K96" s="169">
        <f t="shared" si="7"/>
        <v>0.15069444444444444</v>
      </c>
      <c r="L96" s="138"/>
      <c r="M96" s="180">
        <f>L96</f>
        <v>0</v>
      </c>
      <c r="N96" s="178">
        <f>J127</f>
        <v>-0.3125</v>
      </c>
    </row>
    <row r="97" spans="1:15" ht="16.2" thickBot="1" x14ac:dyDescent="0.35">
      <c r="A97" s="69" t="str">
        <f t="shared" si="5"/>
        <v>JOVANA MARTINEZ DE PONTE</v>
      </c>
      <c r="B97" s="135" t="str">
        <f t="shared" si="5"/>
        <v>59715851-77</v>
      </c>
      <c r="C97" s="273">
        <f t="shared" si="8"/>
        <v>7</v>
      </c>
      <c r="D97" s="249">
        <v>43283</v>
      </c>
      <c r="E97" s="138">
        <v>0.3125</v>
      </c>
      <c r="F97" s="138">
        <v>0.54861111111111105</v>
      </c>
      <c r="G97" s="138">
        <v>0.625</v>
      </c>
      <c r="H97" s="138">
        <v>0.77083333333333337</v>
      </c>
      <c r="I97" s="138"/>
      <c r="J97" s="168">
        <f t="shared" si="6"/>
        <v>0.38194444444444442</v>
      </c>
      <c r="K97" s="169">
        <f t="shared" si="7"/>
        <v>0.38194444444444442</v>
      </c>
      <c r="L97" s="138"/>
      <c r="M97" s="183" t="s">
        <v>309</v>
      </c>
      <c r="N97" s="184" t="s">
        <v>307</v>
      </c>
      <c r="O97" s="187" t="s">
        <v>308</v>
      </c>
    </row>
    <row r="98" spans="1:15" ht="16.2" thickBot="1" x14ac:dyDescent="0.35">
      <c r="A98" s="69" t="str">
        <f t="shared" si="5"/>
        <v>JOVANA MARTINEZ DE PONTE</v>
      </c>
      <c r="B98" s="135" t="str">
        <f t="shared" si="5"/>
        <v>59715851-77</v>
      </c>
      <c r="C98" s="273">
        <f t="shared" si="8"/>
        <v>1</v>
      </c>
      <c r="D98" s="249">
        <v>43284</v>
      </c>
      <c r="E98" s="138">
        <v>0.3125</v>
      </c>
      <c r="F98" s="138">
        <v>0</v>
      </c>
      <c r="G98" s="138">
        <v>0</v>
      </c>
      <c r="H98" s="138">
        <v>0</v>
      </c>
      <c r="I98" s="138"/>
      <c r="J98" s="168">
        <f t="shared" si="6"/>
        <v>-0.3125</v>
      </c>
      <c r="K98" s="169">
        <f t="shared" si="7"/>
        <v>-0.70833333333333326</v>
      </c>
      <c r="L98" s="138"/>
      <c r="M98" s="181">
        <f>M96*$M$2</f>
        <v>0</v>
      </c>
      <c r="N98" s="179" t="e">
        <f>N96*#REF!*24</f>
        <v>#REF!</v>
      </c>
      <c r="O98" s="182" t="e">
        <f>M98+N98</f>
        <v>#REF!</v>
      </c>
    </row>
    <row r="99" spans="1:15" ht="15.6" x14ac:dyDescent="0.3">
      <c r="A99" s="69" t="str">
        <f t="shared" si="5"/>
        <v>JOVANA MARTINEZ DE PONTE</v>
      </c>
      <c r="B99" s="135" t="str">
        <f t="shared" si="5"/>
        <v>59715851-77</v>
      </c>
      <c r="C99" s="273">
        <f t="shared" si="8"/>
        <v>2</v>
      </c>
      <c r="D99" s="249">
        <v>43285</v>
      </c>
      <c r="E99" s="138">
        <v>0.3125</v>
      </c>
      <c r="F99" s="138">
        <v>0</v>
      </c>
      <c r="G99" s="138">
        <v>0</v>
      </c>
      <c r="H99" s="138">
        <v>0</v>
      </c>
      <c r="I99" s="138"/>
      <c r="J99" s="168">
        <f t="shared" si="6"/>
        <v>-0.3125</v>
      </c>
      <c r="K99" s="169">
        <f t="shared" si="7"/>
        <v>-0.70833333333333326</v>
      </c>
      <c r="L99" s="138"/>
    </row>
    <row r="100" spans="1:15" ht="15.6" x14ac:dyDescent="0.3">
      <c r="A100" s="69" t="str">
        <f t="shared" si="5"/>
        <v>JOVANA MARTINEZ DE PONTE</v>
      </c>
      <c r="B100" s="135" t="str">
        <f t="shared" si="5"/>
        <v>59715851-77</v>
      </c>
      <c r="C100" s="273">
        <f t="shared" si="8"/>
        <v>3</v>
      </c>
      <c r="D100" s="249">
        <v>43286</v>
      </c>
      <c r="E100" s="138">
        <v>0.3125</v>
      </c>
      <c r="F100" s="138">
        <v>0.55902777777777779</v>
      </c>
      <c r="G100" s="138">
        <v>0.63750000000000007</v>
      </c>
      <c r="H100" s="138">
        <v>0.77083333333333337</v>
      </c>
      <c r="I100" s="138"/>
      <c r="J100" s="168">
        <f t="shared" si="6"/>
        <v>0.37986111111111109</v>
      </c>
      <c r="K100" s="169">
        <f t="shared" ref="K100:K130" si="9">IF($C$4:$C$130=7,J100,IF($C$4:$C$130=6,J100-$J$2,IF($C$4:$C$130=5,J100-$I$2,IF($C$4:$C$130=4,J100-$I$2,IF($C$4:$C$130=3,J100-$I$2,IF($C$4:$C$130=2,J100-$I$2,IF($C$4:$C$130=1,J100-$I$2,J100)))))))</f>
        <v>-1.5972222222222221E-2</v>
      </c>
      <c r="L100" s="138"/>
    </row>
    <row r="101" spans="1:15" ht="15.6" x14ac:dyDescent="0.3">
      <c r="A101" s="69" t="str">
        <f t="shared" si="5"/>
        <v>JOVANA MARTINEZ DE PONTE</v>
      </c>
      <c r="B101" s="135" t="str">
        <f t="shared" si="5"/>
        <v>59715851-77</v>
      </c>
      <c r="C101" s="273">
        <f t="shared" si="8"/>
        <v>4</v>
      </c>
      <c r="D101" s="249">
        <v>43287</v>
      </c>
      <c r="E101" s="138">
        <v>0.3125</v>
      </c>
      <c r="F101" s="138">
        <v>0.54861111111111105</v>
      </c>
      <c r="G101" s="138">
        <v>0.625</v>
      </c>
      <c r="H101" s="138">
        <v>0.77083333333333337</v>
      </c>
      <c r="I101" s="138"/>
      <c r="J101" s="168">
        <f t="shared" si="6"/>
        <v>0.38194444444444442</v>
      </c>
      <c r="K101" s="169">
        <f t="shared" si="9"/>
        <v>-1.3888888888888895E-2</v>
      </c>
      <c r="L101" s="138"/>
    </row>
    <row r="102" spans="1:15" ht="15.6" x14ac:dyDescent="0.3">
      <c r="A102" s="69" t="str">
        <f t="shared" si="5"/>
        <v>JOVANA MARTINEZ DE PONTE</v>
      </c>
      <c r="B102" s="135" t="str">
        <f t="shared" si="5"/>
        <v>59715851-77</v>
      </c>
      <c r="C102" s="273">
        <f t="shared" si="8"/>
        <v>5</v>
      </c>
      <c r="D102" s="249">
        <v>43288</v>
      </c>
      <c r="E102" s="138">
        <v>0.3125</v>
      </c>
      <c r="F102" s="138">
        <v>0</v>
      </c>
      <c r="G102" s="138">
        <v>0</v>
      </c>
      <c r="H102" s="138">
        <v>0</v>
      </c>
      <c r="I102" s="138"/>
      <c r="J102" s="168">
        <f t="shared" si="6"/>
        <v>-0.3125</v>
      </c>
      <c r="K102" s="169">
        <f t="shared" si="9"/>
        <v>-0.70833333333333326</v>
      </c>
      <c r="L102" s="138"/>
    </row>
    <row r="103" spans="1:15" ht="15.6" x14ac:dyDescent="0.3">
      <c r="A103" s="69" t="str">
        <f t="shared" ref="A103:B130" si="10">A102</f>
        <v>JOVANA MARTINEZ DE PONTE</v>
      </c>
      <c r="B103" s="135" t="str">
        <f t="shared" si="10"/>
        <v>59715851-77</v>
      </c>
      <c r="C103" s="273">
        <f t="shared" si="8"/>
        <v>6</v>
      </c>
      <c r="D103" s="249">
        <v>43289</v>
      </c>
      <c r="E103" s="138">
        <v>0.3125</v>
      </c>
      <c r="F103" s="138">
        <v>0</v>
      </c>
      <c r="G103" s="138">
        <v>0</v>
      </c>
      <c r="H103" s="138">
        <v>0</v>
      </c>
      <c r="I103" s="138"/>
      <c r="J103" s="168">
        <f t="shared" si="6"/>
        <v>-0.3125</v>
      </c>
      <c r="K103" s="169">
        <f t="shared" si="9"/>
        <v>-0.54166666666666663</v>
      </c>
      <c r="L103" s="138"/>
    </row>
    <row r="104" spans="1:15" ht="15.6" x14ac:dyDescent="0.3">
      <c r="A104" s="69" t="str">
        <f t="shared" si="10"/>
        <v>JOVANA MARTINEZ DE PONTE</v>
      </c>
      <c r="B104" s="135" t="str">
        <f t="shared" si="10"/>
        <v>59715851-77</v>
      </c>
      <c r="C104" s="273">
        <f t="shared" si="8"/>
        <v>7</v>
      </c>
      <c r="D104" s="249">
        <v>43290</v>
      </c>
      <c r="E104" s="138">
        <v>0.3125</v>
      </c>
      <c r="F104" s="138">
        <v>0.55902777777777779</v>
      </c>
      <c r="G104" s="138">
        <v>0.63750000000000007</v>
      </c>
      <c r="H104" s="138">
        <v>0.77083333333333337</v>
      </c>
      <c r="I104" s="138"/>
      <c r="J104" s="168">
        <f t="shared" si="6"/>
        <v>0.37986111111111109</v>
      </c>
      <c r="K104" s="169">
        <f t="shared" si="9"/>
        <v>0.37986111111111109</v>
      </c>
      <c r="L104" s="138"/>
    </row>
    <row r="105" spans="1:15" ht="15.6" x14ac:dyDescent="0.3">
      <c r="A105" s="69" t="str">
        <f t="shared" si="10"/>
        <v>JOVANA MARTINEZ DE PONTE</v>
      </c>
      <c r="B105" s="135" t="str">
        <f t="shared" si="10"/>
        <v>59715851-77</v>
      </c>
      <c r="C105" s="273">
        <f t="shared" si="8"/>
        <v>1</v>
      </c>
      <c r="D105" s="249">
        <v>43291</v>
      </c>
      <c r="E105" s="138">
        <v>0.3125</v>
      </c>
      <c r="F105" s="138">
        <v>0.54861111111111105</v>
      </c>
      <c r="G105" s="138">
        <v>0.625</v>
      </c>
      <c r="H105" s="138">
        <v>0.77083333333333337</v>
      </c>
      <c r="I105" s="138"/>
      <c r="J105" s="168">
        <f t="shared" si="6"/>
        <v>0.38194444444444442</v>
      </c>
      <c r="K105" s="169">
        <f t="shared" si="9"/>
        <v>-1.3888888888888895E-2</v>
      </c>
      <c r="L105" s="138"/>
    </row>
    <row r="106" spans="1:15" ht="15.6" x14ac:dyDescent="0.3">
      <c r="A106" s="69" t="str">
        <f t="shared" si="10"/>
        <v>JOVANA MARTINEZ DE PONTE</v>
      </c>
      <c r="B106" s="135" t="str">
        <f t="shared" si="10"/>
        <v>59715851-77</v>
      </c>
      <c r="C106" s="273">
        <f t="shared" si="8"/>
        <v>2</v>
      </c>
      <c r="D106" s="249">
        <v>43292</v>
      </c>
      <c r="E106" s="138">
        <v>0.3125</v>
      </c>
      <c r="F106" s="138">
        <v>0</v>
      </c>
      <c r="G106" s="138">
        <v>0</v>
      </c>
      <c r="H106" s="138">
        <v>0</v>
      </c>
      <c r="I106" s="138"/>
      <c r="J106" s="168">
        <f t="shared" si="6"/>
        <v>-0.3125</v>
      </c>
      <c r="K106" s="169">
        <f t="shared" si="9"/>
        <v>-0.70833333333333326</v>
      </c>
      <c r="L106" s="138"/>
    </row>
    <row r="107" spans="1:15" ht="15.6" x14ac:dyDescent="0.3">
      <c r="A107" s="69" t="str">
        <f t="shared" si="10"/>
        <v>JOVANA MARTINEZ DE PONTE</v>
      </c>
      <c r="B107" s="135" t="str">
        <f t="shared" si="10"/>
        <v>59715851-77</v>
      </c>
      <c r="C107" s="273">
        <f t="shared" si="8"/>
        <v>3</v>
      </c>
      <c r="D107" s="249">
        <v>43293</v>
      </c>
      <c r="E107" s="138">
        <v>0.3125</v>
      </c>
      <c r="F107" s="138">
        <v>0</v>
      </c>
      <c r="G107" s="138">
        <v>0</v>
      </c>
      <c r="H107" s="138">
        <v>0</v>
      </c>
      <c r="I107" s="138"/>
      <c r="J107" s="168">
        <f t="shared" si="6"/>
        <v>-0.3125</v>
      </c>
      <c r="K107" s="169">
        <f t="shared" si="9"/>
        <v>-0.70833333333333326</v>
      </c>
      <c r="L107" s="138"/>
    </row>
    <row r="108" spans="1:15" ht="15.6" x14ac:dyDescent="0.3">
      <c r="A108" s="69" t="str">
        <f t="shared" si="10"/>
        <v>JOVANA MARTINEZ DE PONTE</v>
      </c>
      <c r="B108" s="135" t="str">
        <f t="shared" si="10"/>
        <v>59715851-77</v>
      </c>
      <c r="C108" s="273">
        <f t="shared" si="8"/>
        <v>4</v>
      </c>
      <c r="D108" s="249">
        <v>43294</v>
      </c>
      <c r="E108" s="138">
        <v>0.3125</v>
      </c>
      <c r="F108" s="138">
        <v>0.55902777777777779</v>
      </c>
      <c r="G108" s="138">
        <v>0.63750000000000007</v>
      </c>
      <c r="H108" s="138">
        <v>0.77083333333333337</v>
      </c>
      <c r="I108" s="138"/>
      <c r="J108" s="168">
        <f t="shared" si="6"/>
        <v>0.37986111111111109</v>
      </c>
      <c r="K108" s="169">
        <f t="shared" si="9"/>
        <v>-1.5972222222222221E-2</v>
      </c>
      <c r="L108" s="138"/>
    </row>
    <row r="109" spans="1:15" ht="15.6" x14ac:dyDescent="0.3">
      <c r="A109" s="69" t="str">
        <f t="shared" si="10"/>
        <v>JOVANA MARTINEZ DE PONTE</v>
      </c>
      <c r="B109" s="135" t="str">
        <f t="shared" si="10"/>
        <v>59715851-77</v>
      </c>
      <c r="C109" s="273">
        <f t="shared" si="8"/>
        <v>5</v>
      </c>
      <c r="D109" s="249">
        <v>43295</v>
      </c>
      <c r="E109" s="138">
        <v>0.3125</v>
      </c>
      <c r="F109" s="138">
        <v>0.54861111111111105</v>
      </c>
      <c r="G109" s="138">
        <v>0.625</v>
      </c>
      <c r="H109" s="138">
        <v>0.77083333333333337</v>
      </c>
      <c r="I109" s="138"/>
      <c r="J109" s="168">
        <f t="shared" si="6"/>
        <v>0.38194444444444442</v>
      </c>
      <c r="K109" s="169">
        <f t="shared" si="9"/>
        <v>-1.3888888888888895E-2</v>
      </c>
      <c r="L109" s="138"/>
    </row>
    <row r="110" spans="1:15" ht="15.6" x14ac:dyDescent="0.3">
      <c r="A110" s="69" t="str">
        <f t="shared" si="10"/>
        <v>JOVANA MARTINEZ DE PONTE</v>
      </c>
      <c r="B110" s="135" t="str">
        <f t="shared" si="10"/>
        <v>59715851-77</v>
      </c>
      <c r="C110" s="273">
        <f t="shared" si="8"/>
        <v>6</v>
      </c>
      <c r="D110" s="249">
        <v>43296</v>
      </c>
      <c r="E110" s="138">
        <v>0.3125</v>
      </c>
      <c r="F110" s="138">
        <v>0</v>
      </c>
      <c r="G110" s="138">
        <v>0</v>
      </c>
      <c r="H110" s="138">
        <v>0</v>
      </c>
      <c r="I110" s="138"/>
      <c r="J110" s="168">
        <f t="shared" si="6"/>
        <v>-0.3125</v>
      </c>
      <c r="K110" s="169">
        <f t="shared" si="9"/>
        <v>-0.54166666666666663</v>
      </c>
      <c r="L110" s="138"/>
    </row>
    <row r="111" spans="1:15" ht="15.6" x14ac:dyDescent="0.3">
      <c r="A111" s="69" t="str">
        <f t="shared" si="10"/>
        <v>JOVANA MARTINEZ DE PONTE</v>
      </c>
      <c r="B111" s="135" t="str">
        <f t="shared" si="10"/>
        <v>59715851-77</v>
      </c>
      <c r="C111" s="273">
        <f t="shared" si="8"/>
        <v>7</v>
      </c>
      <c r="D111" s="249">
        <v>43297</v>
      </c>
      <c r="E111" s="138">
        <v>0.3125</v>
      </c>
      <c r="F111" s="138">
        <v>0</v>
      </c>
      <c r="G111" s="138">
        <v>0</v>
      </c>
      <c r="H111" s="138">
        <v>0</v>
      </c>
      <c r="I111" s="138"/>
      <c r="J111" s="168">
        <f t="shared" si="6"/>
        <v>-0.3125</v>
      </c>
      <c r="K111" s="169">
        <f t="shared" si="9"/>
        <v>-0.3125</v>
      </c>
      <c r="L111" s="138"/>
    </row>
    <row r="112" spans="1:15" ht="15.6" x14ac:dyDescent="0.3">
      <c r="A112" s="69" t="str">
        <f t="shared" si="10"/>
        <v>JOVANA MARTINEZ DE PONTE</v>
      </c>
      <c r="B112" s="135" t="str">
        <f t="shared" si="10"/>
        <v>59715851-77</v>
      </c>
      <c r="C112" s="273">
        <f t="shared" si="8"/>
        <v>1</v>
      </c>
      <c r="D112" s="249">
        <v>43298</v>
      </c>
      <c r="E112" s="138">
        <v>0.3125</v>
      </c>
      <c r="F112" s="138">
        <v>0.55902777777777779</v>
      </c>
      <c r="G112" s="138">
        <v>0.63750000000000007</v>
      </c>
      <c r="H112" s="138">
        <v>0.77083333333333337</v>
      </c>
      <c r="I112" s="138"/>
      <c r="J112" s="168">
        <f t="shared" si="6"/>
        <v>0.37986111111111109</v>
      </c>
      <c r="K112" s="169">
        <f t="shared" si="9"/>
        <v>-1.5972222222222221E-2</v>
      </c>
      <c r="L112" s="138"/>
    </row>
    <row r="113" spans="1:12" ht="15.6" x14ac:dyDescent="0.3">
      <c r="A113" s="69" t="str">
        <f t="shared" si="10"/>
        <v>JOVANA MARTINEZ DE PONTE</v>
      </c>
      <c r="B113" s="135" t="str">
        <f t="shared" si="10"/>
        <v>59715851-77</v>
      </c>
      <c r="C113" s="273">
        <f t="shared" si="8"/>
        <v>2</v>
      </c>
      <c r="D113" s="249">
        <v>43299</v>
      </c>
      <c r="E113" s="138">
        <v>0.3125</v>
      </c>
      <c r="F113" s="138">
        <v>0.54861111111111105</v>
      </c>
      <c r="G113" s="138">
        <v>0.625</v>
      </c>
      <c r="H113" s="138">
        <v>0.77083333333333337</v>
      </c>
      <c r="I113" s="138"/>
      <c r="J113" s="168">
        <f t="shared" si="6"/>
        <v>0.38194444444444442</v>
      </c>
      <c r="K113" s="169">
        <f t="shared" si="9"/>
        <v>-1.3888888888888895E-2</v>
      </c>
      <c r="L113" s="138"/>
    </row>
    <row r="114" spans="1:12" ht="15.6" x14ac:dyDescent="0.3">
      <c r="A114" s="69" t="str">
        <f t="shared" si="10"/>
        <v>JOVANA MARTINEZ DE PONTE</v>
      </c>
      <c r="B114" s="135" t="str">
        <f t="shared" si="10"/>
        <v>59715851-77</v>
      </c>
      <c r="C114" s="273">
        <f t="shared" si="8"/>
        <v>3</v>
      </c>
      <c r="D114" s="249">
        <v>43300</v>
      </c>
      <c r="E114" s="138">
        <v>0.3125</v>
      </c>
      <c r="F114" s="138">
        <v>0</v>
      </c>
      <c r="G114" s="138">
        <v>0</v>
      </c>
      <c r="H114" s="138">
        <v>0</v>
      </c>
      <c r="I114" s="138"/>
      <c r="J114" s="168">
        <f t="shared" si="6"/>
        <v>-0.3125</v>
      </c>
      <c r="K114" s="169">
        <f t="shared" si="9"/>
        <v>-0.70833333333333326</v>
      </c>
      <c r="L114" s="138"/>
    </row>
    <row r="115" spans="1:12" ht="15.6" x14ac:dyDescent="0.3">
      <c r="A115" s="69" t="str">
        <f t="shared" si="10"/>
        <v>JOVANA MARTINEZ DE PONTE</v>
      </c>
      <c r="B115" s="135" t="str">
        <f t="shared" si="10"/>
        <v>59715851-77</v>
      </c>
      <c r="C115" s="273">
        <f t="shared" si="8"/>
        <v>4</v>
      </c>
      <c r="D115" s="249">
        <v>43301</v>
      </c>
      <c r="E115" s="138">
        <v>0.3125</v>
      </c>
      <c r="F115" s="138">
        <v>0</v>
      </c>
      <c r="G115" s="138">
        <v>0</v>
      </c>
      <c r="H115" s="138">
        <v>0</v>
      </c>
      <c r="I115" s="138"/>
      <c r="J115" s="168">
        <f t="shared" si="6"/>
        <v>-0.3125</v>
      </c>
      <c r="K115" s="169">
        <f t="shared" si="9"/>
        <v>-0.70833333333333326</v>
      </c>
      <c r="L115" s="138"/>
    </row>
    <row r="116" spans="1:12" ht="15.6" x14ac:dyDescent="0.3">
      <c r="A116" s="69" t="str">
        <f t="shared" si="10"/>
        <v>JOVANA MARTINEZ DE PONTE</v>
      </c>
      <c r="B116" s="135" t="str">
        <f t="shared" si="10"/>
        <v>59715851-77</v>
      </c>
      <c r="C116" s="273">
        <f t="shared" si="8"/>
        <v>5</v>
      </c>
      <c r="D116" s="249">
        <v>43302</v>
      </c>
      <c r="E116" s="138">
        <v>0.3125</v>
      </c>
      <c r="F116" s="138">
        <v>0.55902777777777779</v>
      </c>
      <c r="G116" s="138">
        <v>0.63750000000000007</v>
      </c>
      <c r="H116" s="138">
        <v>0.77083333333333337</v>
      </c>
      <c r="I116" s="138"/>
      <c r="J116" s="168">
        <f t="shared" si="6"/>
        <v>0.37986111111111109</v>
      </c>
      <c r="K116" s="169">
        <f t="shared" si="9"/>
        <v>-1.5972222222222221E-2</v>
      </c>
      <c r="L116" s="138"/>
    </row>
    <row r="117" spans="1:12" ht="15.6" x14ac:dyDescent="0.3">
      <c r="A117" s="69" t="str">
        <f t="shared" si="10"/>
        <v>JOVANA MARTINEZ DE PONTE</v>
      </c>
      <c r="B117" s="135" t="str">
        <f t="shared" si="10"/>
        <v>59715851-77</v>
      </c>
      <c r="C117" s="273">
        <f t="shared" si="8"/>
        <v>6</v>
      </c>
      <c r="D117" s="249">
        <v>43303</v>
      </c>
      <c r="E117" s="138">
        <v>0.3125</v>
      </c>
      <c r="F117" s="138">
        <v>0.54861111111111105</v>
      </c>
      <c r="G117" s="138">
        <v>0.625</v>
      </c>
      <c r="H117" s="138">
        <v>0.77083333333333337</v>
      </c>
      <c r="I117" s="138"/>
      <c r="J117" s="168">
        <f t="shared" si="6"/>
        <v>0.38194444444444442</v>
      </c>
      <c r="K117" s="169">
        <f t="shared" si="9"/>
        <v>0.15277777777777776</v>
      </c>
      <c r="L117" s="138"/>
    </row>
    <row r="118" spans="1:12" ht="15.6" x14ac:dyDescent="0.3">
      <c r="A118" s="69" t="str">
        <f t="shared" si="10"/>
        <v>JOVANA MARTINEZ DE PONTE</v>
      </c>
      <c r="B118" s="135" t="str">
        <f t="shared" si="10"/>
        <v>59715851-77</v>
      </c>
      <c r="C118" s="273">
        <f t="shared" si="8"/>
        <v>7</v>
      </c>
      <c r="D118" s="249">
        <v>43304</v>
      </c>
      <c r="E118" s="138">
        <v>0.3125</v>
      </c>
      <c r="F118" s="138">
        <v>0</v>
      </c>
      <c r="G118" s="138">
        <v>0</v>
      </c>
      <c r="H118" s="138">
        <v>0</v>
      </c>
      <c r="I118" s="138"/>
      <c r="J118" s="168">
        <f t="shared" si="6"/>
        <v>-0.3125</v>
      </c>
      <c r="K118" s="169">
        <f t="shared" si="9"/>
        <v>-0.3125</v>
      </c>
      <c r="L118" s="138"/>
    </row>
    <row r="119" spans="1:12" ht="15.6" x14ac:dyDescent="0.3">
      <c r="A119" s="69" t="str">
        <f t="shared" si="10"/>
        <v>JOVANA MARTINEZ DE PONTE</v>
      </c>
      <c r="B119" s="135" t="str">
        <f t="shared" si="10"/>
        <v>59715851-77</v>
      </c>
      <c r="C119" s="273">
        <f t="shared" si="8"/>
        <v>1</v>
      </c>
      <c r="D119" s="249">
        <v>43305</v>
      </c>
      <c r="E119" s="138">
        <v>0.3125</v>
      </c>
      <c r="F119" s="138">
        <v>0</v>
      </c>
      <c r="G119" s="138">
        <v>0</v>
      </c>
      <c r="H119" s="138">
        <v>0</v>
      </c>
      <c r="I119" s="138"/>
      <c r="J119" s="168">
        <f t="shared" si="6"/>
        <v>-0.3125</v>
      </c>
      <c r="K119" s="169">
        <f t="shared" si="9"/>
        <v>-0.70833333333333326</v>
      </c>
      <c r="L119" s="138"/>
    </row>
    <row r="120" spans="1:12" ht="15.6" x14ac:dyDescent="0.3">
      <c r="A120" s="69" t="str">
        <f t="shared" si="10"/>
        <v>JOVANA MARTINEZ DE PONTE</v>
      </c>
      <c r="B120" s="135" t="str">
        <f t="shared" si="10"/>
        <v>59715851-77</v>
      </c>
      <c r="C120" s="273">
        <f t="shared" si="8"/>
        <v>2</v>
      </c>
      <c r="D120" s="249">
        <v>43306</v>
      </c>
      <c r="E120" s="138">
        <v>0.3125</v>
      </c>
      <c r="F120" s="138">
        <v>0.55902777777777779</v>
      </c>
      <c r="G120" s="138">
        <v>0.63750000000000007</v>
      </c>
      <c r="H120" s="138">
        <v>0.77083333333333337</v>
      </c>
      <c r="I120" s="138"/>
      <c r="J120" s="168">
        <f t="shared" si="6"/>
        <v>0.37986111111111109</v>
      </c>
      <c r="K120" s="169">
        <f t="shared" si="9"/>
        <v>-1.5972222222222221E-2</v>
      </c>
      <c r="L120" s="138"/>
    </row>
    <row r="121" spans="1:12" ht="15.6" x14ac:dyDescent="0.3">
      <c r="A121" s="69" t="str">
        <f t="shared" si="10"/>
        <v>JOVANA MARTINEZ DE PONTE</v>
      </c>
      <c r="B121" s="135" t="str">
        <f t="shared" si="10"/>
        <v>59715851-77</v>
      </c>
      <c r="C121" s="273">
        <f t="shared" si="8"/>
        <v>3</v>
      </c>
      <c r="D121" s="249">
        <v>43307</v>
      </c>
      <c r="E121" s="138">
        <v>0.3125</v>
      </c>
      <c r="F121" s="138">
        <v>0.54861111111111105</v>
      </c>
      <c r="G121" s="138">
        <v>0.625</v>
      </c>
      <c r="H121" s="138">
        <v>0.77083333333333337</v>
      </c>
      <c r="I121" s="138"/>
      <c r="J121" s="168">
        <f t="shared" si="6"/>
        <v>0.38194444444444442</v>
      </c>
      <c r="K121" s="169">
        <f t="shared" si="9"/>
        <v>-1.3888888888888895E-2</v>
      </c>
      <c r="L121" s="138"/>
    </row>
    <row r="122" spans="1:12" ht="15.6" x14ac:dyDescent="0.3">
      <c r="A122" s="69" t="str">
        <f t="shared" si="10"/>
        <v>JOVANA MARTINEZ DE PONTE</v>
      </c>
      <c r="B122" s="135" t="str">
        <f t="shared" si="10"/>
        <v>59715851-77</v>
      </c>
      <c r="C122" s="273">
        <f t="shared" si="8"/>
        <v>4</v>
      </c>
      <c r="D122" s="249">
        <v>43308</v>
      </c>
      <c r="E122" s="138">
        <v>0.3125</v>
      </c>
      <c r="F122" s="138">
        <v>0</v>
      </c>
      <c r="G122" s="138">
        <v>0</v>
      </c>
      <c r="H122" s="138">
        <v>0</v>
      </c>
      <c r="I122" s="138"/>
      <c r="J122" s="168">
        <f t="shared" si="6"/>
        <v>-0.3125</v>
      </c>
      <c r="K122" s="169">
        <f t="shared" si="9"/>
        <v>-0.70833333333333326</v>
      </c>
      <c r="L122" s="138"/>
    </row>
    <row r="123" spans="1:12" ht="15.6" x14ac:dyDescent="0.3">
      <c r="A123" s="69" t="str">
        <f t="shared" si="10"/>
        <v>JOVANA MARTINEZ DE PONTE</v>
      </c>
      <c r="B123" s="135" t="str">
        <f t="shared" si="10"/>
        <v>59715851-77</v>
      </c>
      <c r="C123" s="273">
        <f t="shared" si="8"/>
        <v>5</v>
      </c>
      <c r="D123" s="249">
        <v>43309</v>
      </c>
      <c r="E123" s="138">
        <v>0.3125</v>
      </c>
      <c r="F123" s="138">
        <v>0</v>
      </c>
      <c r="G123" s="138">
        <v>0</v>
      </c>
      <c r="H123" s="138">
        <v>0</v>
      </c>
      <c r="I123" s="138"/>
      <c r="J123" s="168">
        <f t="shared" si="6"/>
        <v>-0.3125</v>
      </c>
      <c r="K123" s="169">
        <f t="shared" si="9"/>
        <v>-0.70833333333333326</v>
      </c>
      <c r="L123" s="138"/>
    </row>
    <row r="124" spans="1:12" ht="15.6" x14ac:dyDescent="0.3">
      <c r="A124" s="69" t="str">
        <f t="shared" si="10"/>
        <v>JOVANA MARTINEZ DE PONTE</v>
      </c>
      <c r="B124" s="135" t="str">
        <f t="shared" si="10"/>
        <v>59715851-77</v>
      </c>
      <c r="C124" s="273">
        <f t="shared" si="8"/>
        <v>6</v>
      </c>
      <c r="D124" s="249">
        <v>43310</v>
      </c>
      <c r="E124" s="138">
        <v>0.3125</v>
      </c>
      <c r="F124" s="138">
        <v>0.55902777777777779</v>
      </c>
      <c r="G124" s="138">
        <v>0.63750000000000007</v>
      </c>
      <c r="H124" s="138">
        <v>0.77083333333333337</v>
      </c>
      <c r="I124" s="138"/>
      <c r="J124" s="168">
        <f t="shared" si="6"/>
        <v>0.37986111111111109</v>
      </c>
      <c r="K124" s="169">
        <f t="shared" si="9"/>
        <v>0.15069444444444444</v>
      </c>
      <c r="L124" s="138"/>
    </row>
    <row r="125" spans="1:12" ht="15.6" x14ac:dyDescent="0.3">
      <c r="A125" s="69" t="str">
        <f t="shared" si="10"/>
        <v>JOVANA MARTINEZ DE PONTE</v>
      </c>
      <c r="B125" s="135" t="str">
        <f t="shared" si="10"/>
        <v>59715851-77</v>
      </c>
      <c r="C125" s="273">
        <f t="shared" si="8"/>
        <v>7</v>
      </c>
      <c r="D125" s="249">
        <v>43311</v>
      </c>
      <c r="E125" s="138">
        <v>0.3125</v>
      </c>
      <c r="F125" s="138">
        <v>0.54861111111111105</v>
      </c>
      <c r="G125" s="138">
        <v>0.625</v>
      </c>
      <c r="H125" s="138">
        <v>0.77083333333333337</v>
      </c>
      <c r="I125" s="138"/>
      <c r="J125" s="168">
        <f t="shared" si="6"/>
        <v>0.38194444444444442</v>
      </c>
      <c r="K125" s="169">
        <f t="shared" si="9"/>
        <v>0.38194444444444442</v>
      </c>
      <c r="L125" s="138"/>
    </row>
    <row r="126" spans="1:12" ht="15.6" x14ac:dyDescent="0.3">
      <c r="A126" s="69" t="str">
        <f t="shared" si="10"/>
        <v>JOVANA MARTINEZ DE PONTE</v>
      </c>
      <c r="B126" s="135" t="str">
        <f t="shared" si="10"/>
        <v>59715851-77</v>
      </c>
      <c r="C126" s="273">
        <f t="shared" si="8"/>
        <v>1</v>
      </c>
      <c r="D126" s="249">
        <v>43312</v>
      </c>
      <c r="E126" s="138">
        <v>0.3125</v>
      </c>
      <c r="F126" s="138">
        <v>0</v>
      </c>
      <c r="G126" s="138">
        <v>0</v>
      </c>
      <c r="H126" s="138">
        <v>0</v>
      </c>
      <c r="I126" s="138"/>
      <c r="J126" s="168">
        <f t="shared" si="6"/>
        <v>-0.3125</v>
      </c>
      <c r="K126" s="169">
        <f t="shared" si="9"/>
        <v>-0.70833333333333326</v>
      </c>
      <c r="L126" s="138"/>
    </row>
    <row r="127" spans="1:12" ht="15.6" x14ac:dyDescent="0.3">
      <c r="A127" s="69" t="str">
        <f t="shared" si="10"/>
        <v>JOVANA MARTINEZ DE PONTE</v>
      </c>
      <c r="B127" s="135" t="str">
        <f t="shared" si="10"/>
        <v>59715851-77</v>
      </c>
      <c r="C127" s="273">
        <f t="shared" si="8"/>
        <v>2</v>
      </c>
      <c r="D127" s="249">
        <v>43313</v>
      </c>
      <c r="E127" s="138">
        <v>0.3125</v>
      </c>
      <c r="F127" s="138">
        <v>0</v>
      </c>
      <c r="G127" s="138">
        <v>0</v>
      </c>
      <c r="H127" s="138">
        <v>0</v>
      </c>
      <c r="I127" s="138"/>
      <c r="J127" s="168">
        <f t="shared" si="6"/>
        <v>-0.3125</v>
      </c>
      <c r="K127" s="169">
        <f t="shared" si="9"/>
        <v>-0.70833333333333326</v>
      </c>
      <c r="L127" s="138"/>
    </row>
    <row r="128" spans="1:12" ht="15.6" x14ac:dyDescent="0.3">
      <c r="A128" s="69" t="str">
        <f t="shared" si="10"/>
        <v>JOVANA MARTINEZ DE PONTE</v>
      </c>
      <c r="B128" s="135" t="str">
        <f t="shared" si="10"/>
        <v>59715851-77</v>
      </c>
      <c r="C128" s="273">
        <f t="shared" si="8"/>
        <v>3</v>
      </c>
      <c r="D128" s="249">
        <v>43314</v>
      </c>
      <c r="E128" s="138">
        <v>0.3125</v>
      </c>
      <c r="F128" s="138">
        <v>0.55902777777777779</v>
      </c>
      <c r="G128" s="138">
        <v>0.63750000000000007</v>
      </c>
      <c r="H128" s="138">
        <v>0.77083333333333337</v>
      </c>
      <c r="I128" s="138"/>
      <c r="J128" s="168">
        <f t="shared" si="6"/>
        <v>0.37986111111111109</v>
      </c>
      <c r="K128" s="169">
        <f t="shared" si="9"/>
        <v>-1.5972222222222221E-2</v>
      </c>
      <c r="L128" s="138"/>
    </row>
    <row r="129" spans="1:12" ht="15.6" x14ac:dyDescent="0.3">
      <c r="A129" s="69" t="str">
        <f t="shared" si="10"/>
        <v>JOVANA MARTINEZ DE PONTE</v>
      </c>
      <c r="B129" s="135" t="str">
        <f t="shared" si="10"/>
        <v>59715851-77</v>
      </c>
      <c r="C129" s="273">
        <f t="shared" si="8"/>
        <v>4</v>
      </c>
      <c r="D129" s="249">
        <v>43315</v>
      </c>
      <c r="E129" s="138">
        <v>0.3125</v>
      </c>
      <c r="F129" s="138">
        <v>0.54861111111111105</v>
      </c>
      <c r="G129" s="138">
        <v>0.625</v>
      </c>
      <c r="H129" s="138">
        <v>0.77083333333333337</v>
      </c>
      <c r="I129" s="138"/>
      <c r="J129" s="168">
        <f t="shared" si="6"/>
        <v>0.38194444444444442</v>
      </c>
      <c r="K129" s="169">
        <f t="shared" si="9"/>
        <v>-1.3888888888888895E-2</v>
      </c>
      <c r="L129" s="138"/>
    </row>
    <row r="130" spans="1:12" ht="15.6" x14ac:dyDescent="0.3">
      <c r="A130" s="69" t="str">
        <f t="shared" si="10"/>
        <v>JOVANA MARTINEZ DE PONTE</v>
      </c>
      <c r="B130" s="135" t="str">
        <f t="shared" si="10"/>
        <v>59715851-77</v>
      </c>
      <c r="C130" s="273">
        <f t="shared" si="8"/>
        <v>5</v>
      </c>
      <c r="D130" s="249">
        <v>43316</v>
      </c>
      <c r="E130" s="138">
        <v>0.3125</v>
      </c>
      <c r="F130" s="138">
        <v>0</v>
      </c>
      <c r="G130" s="138">
        <v>0</v>
      </c>
      <c r="H130" s="138">
        <v>0</v>
      </c>
      <c r="I130" s="138"/>
      <c r="J130" s="168">
        <f t="shared" si="6"/>
        <v>-0.3125</v>
      </c>
      <c r="K130" s="169">
        <f t="shared" si="9"/>
        <v>-0.70833333333333326</v>
      </c>
      <c r="L130" s="138"/>
    </row>
  </sheetData>
  <mergeCells count="4">
    <mergeCell ref="A2:A3"/>
    <mergeCell ref="B2:B3"/>
    <mergeCell ref="C2:D3"/>
    <mergeCell ref="E2:H2"/>
  </mergeCells>
  <conditionalFormatting sqref="F125:H130 A4:B130 J4:K130 D4:D130 E4:H124">
    <cfRule type="expression" dxfId="146" priority="33">
      <formula>$D65=1/5/2022</formula>
    </cfRule>
    <cfRule type="expression" priority="34">
      <formula>$D65=1/5/2022</formula>
    </cfRule>
  </conditionalFormatting>
  <conditionalFormatting sqref="E125:E130">
    <cfRule type="expression" dxfId="145" priority="31">
      <formula>$D186=1/5/2022</formula>
    </cfRule>
    <cfRule type="expression" priority="32">
      <formula>$D186=1/5/2022</formula>
    </cfRule>
  </conditionalFormatting>
  <conditionalFormatting sqref="A4:B130 J4:J130 D4:H130">
    <cfRule type="expression" dxfId="144" priority="30">
      <formula>$D4="SÁBADO"</formula>
    </cfRule>
  </conditionalFormatting>
  <conditionalFormatting sqref="A4:H130">
    <cfRule type="expression" dxfId="143" priority="23">
      <formula>$C4=4</formula>
    </cfRule>
    <cfRule type="expression" dxfId="142" priority="24">
      <formula>$C4=3</formula>
    </cfRule>
    <cfRule type="expression" dxfId="141" priority="25">
      <formula>$C4=3</formula>
    </cfRule>
    <cfRule type="expression" dxfId="140" priority="26">
      <formula>$C4=2</formula>
    </cfRule>
    <cfRule type="expression" dxfId="139" priority="27">
      <formula>$C4=1</formula>
    </cfRule>
    <cfRule type="expression" dxfId="138" priority="28">
      <formula>$C4=5</formula>
    </cfRule>
    <cfRule type="expression" dxfId="137" priority="29">
      <formula>$C4="1;2;3;4;5"</formula>
    </cfRule>
  </conditionalFormatting>
  <conditionalFormatting sqref="L4:L130">
    <cfRule type="expression" dxfId="136" priority="1">
      <formula>$C4=7</formula>
    </cfRule>
    <cfRule type="expression" dxfId="135" priority="21">
      <formula>$D65=1/5/2022</formula>
    </cfRule>
    <cfRule type="expression" priority="22">
      <formula>$D65=1/5/2022</formula>
    </cfRule>
  </conditionalFormatting>
  <conditionalFormatting sqref="L4:L130">
    <cfRule type="expression" dxfId="134" priority="20">
      <formula>$D4="SÁBADO"</formula>
    </cfRule>
  </conditionalFormatting>
  <conditionalFormatting sqref="L4:L130">
    <cfRule type="expression" dxfId="133" priority="13">
      <formula>$C4=4</formula>
    </cfRule>
    <cfRule type="expression" dxfId="132" priority="14">
      <formula>$C4=3</formula>
    </cfRule>
    <cfRule type="expression" dxfId="131" priority="15">
      <formula>$C4=3</formula>
    </cfRule>
    <cfRule type="expression" dxfId="130" priority="16">
      <formula>$C4=2</formula>
    </cfRule>
    <cfRule type="expression" dxfId="129" priority="17">
      <formula>$C4=1</formula>
    </cfRule>
    <cfRule type="expression" dxfId="128" priority="18">
      <formula>$C4=5</formula>
    </cfRule>
    <cfRule type="expression" dxfId="127" priority="19">
      <formula>$C4="1;2;3;4;5"</formula>
    </cfRule>
  </conditionalFormatting>
  <conditionalFormatting sqref="I4:I130">
    <cfRule type="expression" dxfId="126" priority="11">
      <formula>$D65=1/5/2022</formula>
    </cfRule>
    <cfRule type="expression" priority="12">
      <formula>$D65=1/5/2022</formula>
    </cfRule>
  </conditionalFormatting>
  <conditionalFormatting sqref="I4:I130">
    <cfRule type="expression" dxfId="125" priority="10">
      <formula>$D4="SÁBADO"</formula>
    </cfRule>
  </conditionalFormatting>
  <conditionalFormatting sqref="I4:I130">
    <cfRule type="expression" dxfId="124" priority="3">
      <formula>$C4=4</formula>
    </cfRule>
    <cfRule type="expression" dxfId="123" priority="4">
      <formula>$C4=3</formula>
    </cfRule>
    <cfRule type="expression" dxfId="122" priority="5">
      <formula>$C4=3</formula>
    </cfRule>
    <cfRule type="expression" dxfId="121" priority="6">
      <formula>$C4=2</formula>
    </cfRule>
    <cfRule type="expression" dxfId="120" priority="7">
      <formula>$C4=1</formula>
    </cfRule>
    <cfRule type="expression" dxfId="119" priority="8">
      <formula>$C4=5</formula>
    </cfRule>
    <cfRule type="expression" dxfId="118" priority="9">
      <formula>$C4="1;2;3;4;5"</formula>
    </cfRule>
  </conditionalFormatting>
  <conditionalFormatting sqref="A4:L130">
    <cfRule type="expression" dxfId="117" priority="2">
      <formula>$D4=(EOMONTH($D4,-1)+1)</formula>
    </cfRule>
  </conditionalFormatting>
  <pageMargins left="0.511811024" right="0.511811024" top="0.78740157499999996" bottom="0.78740157499999996" header="0.31496062000000002" footer="0.31496062000000002"/>
  <pageSetup paperSize="9" fitToHeight="0"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30F19-0E1A-4A1C-8FD0-A262A6A7C0D2}">
  <sheetPr codeName="Planilha18"/>
  <dimension ref="A1:O130"/>
  <sheetViews>
    <sheetView topLeftCell="H1" workbookViewId="0">
      <selection activeCell="M3" sqref="M3:O4"/>
    </sheetView>
  </sheetViews>
  <sheetFormatPr defaultRowHeight="14.4" x14ac:dyDescent="0.3"/>
  <cols>
    <col min="1" max="1" width="31.33203125" bestFit="1" customWidth="1"/>
    <col min="2" max="2" width="12.6640625" bestFit="1" customWidth="1"/>
    <col min="3" max="3" width="13.6640625" bestFit="1" customWidth="1"/>
    <col min="4" max="4" width="31.109375" bestFit="1" customWidth="1"/>
    <col min="5" max="5" width="15.44140625" bestFit="1" customWidth="1"/>
    <col min="6" max="6" width="20.5546875" bestFit="1" customWidth="1"/>
    <col min="7" max="8" width="21.6640625" bestFit="1" customWidth="1"/>
    <col min="9" max="9" width="24.6640625" bestFit="1" customWidth="1"/>
    <col min="10" max="10" width="24.88671875" bestFit="1" customWidth="1"/>
    <col min="11" max="11" width="16.6640625" bestFit="1" customWidth="1"/>
    <col min="12" max="12" width="9.5546875" hidden="1" customWidth="1"/>
    <col min="13" max="14" width="34.6640625" bestFit="1" customWidth="1"/>
    <col min="15" max="15" width="13.5546875" bestFit="1" customWidth="1"/>
    <col min="16" max="16" width="35.6640625" bestFit="1" customWidth="1"/>
    <col min="17" max="17" width="18.44140625" bestFit="1" customWidth="1"/>
  </cols>
  <sheetData>
    <row r="1" spans="1:15" ht="21.6" thickBot="1" x14ac:dyDescent="0.45">
      <c r="A1" s="74" t="s">
        <v>290</v>
      </c>
      <c r="B1" s="75"/>
      <c r="C1" s="75"/>
      <c r="D1" s="75"/>
      <c r="E1" s="75"/>
      <c r="F1" s="75"/>
      <c r="G1" s="75"/>
      <c r="H1" s="75"/>
      <c r="I1" s="131" t="s">
        <v>292</v>
      </c>
      <c r="J1" s="131" t="s">
        <v>292</v>
      </c>
      <c r="K1" s="131" t="s">
        <v>293</v>
      </c>
      <c r="L1" s="131" t="s">
        <v>292</v>
      </c>
      <c r="M1" s="131" t="s">
        <v>294</v>
      </c>
      <c r="N1" s="131" t="s">
        <v>295</v>
      </c>
    </row>
    <row r="2" spans="1:15" ht="21.6" thickBot="1" x14ac:dyDescent="0.35">
      <c r="A2" s="650" t="s">
        <v>261</v>
      </c>
      <c r="B2" s="652" t="s">
        <v>296</v>
      </c>
      <c r="C2" s="650" t="s">
        <v>297</v>
      </c>
      <c r="D2" s="657"/>
      <c r="E2" s="654" t="s">
        <v>298</v>
      </c>
      <c r="F2" s="655"/>
      <c r="G2" s="655"/>
      <c r="H2" s="656"/>
      <c r="I2" s="188">
        <v>0.39583333333333331</v>
      </c>
      <c r="J2" s="189">
        <v>0.22916666666666666</v>
      </c>
      <c r="K2" s="267">
        <f>'FUNCIONARIOS MENSAI'!L8</f>
        <v>6.3636363636363633</v>
      </c>
      <c r="L2" s="132">
        <f>J2</f>
        <v>0.22916666666666666</v>
      </c>
      <c r="M2" s="156">
        <f>K2*1.6</f>
        <v>10.181818181818182</v>
      </c>
      <c r="N2" s="156">
        <f>K2*2</f>
        <v>12.727272727272727</v>
      </c>
    </row>
    <row r="3" spans="1:15" ht="16.2" thickBot="1" x14ac:dyDescent="0.35">
      <c r="A3" s="651"/>
      <c r="B3" s="653"/>
      <c r="C3" s="658"/>
      <c r="D3" s="659"/>
      <c r="E3" s="270" t="s">
        <v>299</v>
      </c>
      <c r="F3" s="271" t="s">
        <v>300</v>
      </c>
      <c r="G3" s="271" t="s">
        <v>301</v>
      </c>
      <c r="H3" s="272" t="s">
        <v>301</v>
      </c>
      <c r="I3" s="268" t="s">
        <v>302</v>
      </c>
      <c r="J3" s="130" t="s">
        <v>303</v>
      </c>
      <c r="K3" s="124" t="s">
        <v>304</v>
      </c>
      <c r="L3" s="124"/>
      <c r="M3" s="185" t="s">
        <v>305</v>
      </c>
      <c r="N3" s="186" t="s">
        <v>305</v>
      </c>
      <c r="O3" s="304"/>
    </row>
    <row r="4" spans="1:15" ht="16.2" thickBot="1" x14ac:dyDescent="0.35">
      <c r="A4" s="69" t="str">
        <f>'FUNCIONARIOS MENSAI'!B5</f>
        <v xml:space="preserve">SILVO </v>
      </c>
      <c r="B4" s="135" t="str">
        <f>'FUNCIONARIOS MENSAI'!C3</f>
        <v>59715851-77</v>
      </c>
      <c r="C4" s="273">
        <f>WEEKDAY(D4,2)</f>
        <v>5</v>
      </c>
      <c r="D4" s="249">
        <v>43190</v>
      </c>
      <c r="E4" s="137">
        <v>0.29166666666666669</v>
      </c>
      <c r="F4" s="269">
        <v>0.45833333333333331</v>
      </c>
      <c r="G4" s="269">
        <v>0.54166666666666663</v>
      </c>
      <c r="H4" s="269">
        <v>0.77083333333333337</v>
      </c>
      <c r="I4" s="138"/>
      <c r="J4" s="168">
        <f t="shared" ref="J4:J67" si="0">(H4-G4+(H4&lt;G4))+F4-E4</f>
        <v>0.39583333333333331</v>
      </c>
      <c r="K4" s="169">
        <f t="shared" ref="K4:K35" si="1">IF($C$4:$C$130=7,J4,IF($C$4:$C$130=6,J4-$J$2,IF($C$4:$C$130=5,J4-$I$2,IF($C$4:$C$130=4,J4-$I$2,IF($C$4:$C$130=3,J4-$I$2,IF($C$4:$C$130=2,J4-$I$2,IF($C$4:$C$130=1,J4-$I$2,J4)))))))</f>
        <v>0</v>
      </c>
      <c r="L4" s="138">
        <f>SUM(K4:K5)</f>
        <v>0.16666666666666666</v>
      </c>
      <c r="M4" s="274">
        <f>SUMPRODUCT(($C$4:$C$33&lt;7)*($L$4:$L$33))*O3</f>
        <v>0</v>
      </c>
      <c r="N4" s="274">
        <f>SUMPRODUCT(($C$4:$C$33=7)*($L$4:$L$33))*O4</f>
        <v>0</v>
      </c>
      <c r="O4" s="305"/>
    </row>
    <row r="5" spans="1:15" ht="16.2" thickBot="1" x14ac:dyDescent="0.35">
      <c r="A5" s="69" t="str">
        <f>A4</f>
        <v xml:space="preserve">SILVO </v>
      </c>
      <c r="B5" s="135" t="str">
        <f>B4</f>
        <v>59715851-77</v>
      </c>
      <c r="C5" s="273">
        <f t="shared" ref="C5:C68" si="2">WEEKDAY(D5,2)</f>
        <v>6</v>
      </c>
      <c r="D5" s="249">
        <v>43191</v>
      </c>
      <c r="E5" s="137">
        <v>0.29166666666666669</v>
      </c>
      <c r="F5" s="137">
        <v>0.45833333333333331</v>
      </c>
      <c r="G5" s="138">
        <v>0.54166666666666663</v>
      </c>
      <c r="H5" s="138">
        <v>0.77083333333333337</v>
      </c>
      <c r="I5" s="138"/>
      <c r="J5" s="168">
        <f>(H5-G5+(H5&lt;G5))+F5-E5</f>
        <v>0.39583333333333331</v>
      </c>
      <c r="K5" s="169">
        <f t="shared" si="1"/>
        <v>0.16666666666666666</v>
      </c>
      <c r="L5" s="138"/>
      <c r="M5" s="183" t="s">
        <v>306</v>
      </c>
      <c r="N5" s="184" t="s">
        <v>307</v>
      </c>
      <c r="O5" s="187" t="s">
        <v>308</v>
      </c>
    </row>
    <row r="6" spans="1:15" ht="16.2" thickBot="1" x14ac:dyDescent="0.35">
      <c r="A6" s="69" t="str">
        <f t="shared" ref="A6:B38" si="3">A5</f>
        <v xml:space="preserve">SILVO </v>
      </c>
      <c r="B6" s="135" t="str">
        <f t="shared" si="3"/>
        <v>59715851-77</v>
      </c>
      <c r="C6" s="273">
        <f t="shared" si="2"/>
        <v>7</v>
      </c>
      <c r="D6" s="249">
        <v>43192</v>
      </c>
      <c r="E6" s="137">
        <v>0.29166666666666702</v>
      </c>
      <c r="F6" s="137">
        <v>0.45833333333333298</v>
      </c>
      <c r="G6" s="138">
        <v>0</v>
      </c>
      <c r="H6" s="138">
        <v>0</v>
      </c>
      <c r="I6" s="138"/>
      <c r="J6" s="168">
        <f t="shared" si="0"/>
        <v>0.16666666666666596</v>
      </c>
      <c r="K6" s="169">
        <f t="shared" si="1"/>
        <v>0.16666666666666596</v>
      </c>
      <c r="L6" s="138">
        <f>K6</f>
        <v>0.16666666666666596</v>
      </c>
      <c r="M6" s="181">
        <f>M2*M4*24</f>
        <v>0</v>
      </c>
      <c r="N6" s="179">
        <f>N4*N2*24</f>
        <v>0</v>
      </c>
      <c r="O6" s="275">
        <f>M6+N6</f>
        <v>0</v>
      </c>
    </row>
    <row r="7" spans="1:15" ht="15.6" x14ac:dyDescent="0.3">
      <c r="A7" s="69" t="str">
        <f t="shared" si="3"/>
        <v xml:space="preserve">SILVO </v>
      </c>
      <c r="B7" s="135" t="str">
        <f t="shared" si="3"/>
        <v>59715851-77</v>
      </c>
      <c r="C7" s="273">
        <f t="shared" si="2"/>
        <v>1</v>
      </c>
      <c r="D7" s="249">
        <v>43193</v>
      </c>
      <c r="E7" s="137">
        <v>0.29166666666666702</v>
      </c>
      <c r="F7" s="137">
        <v>0.45833333333333298</v>
      </c>
      <c r="G7" s="138">
        <v>0.54166666666666696</v>
      </c>
      <c r="H7" s="138">
        <v>0.77083333333333337</v>
      </c>
      <c r="I7" s="138"/>
      <c r="J7" s="168">
        <f t="shared" si="0"/>
        <v>0.39583333333333232</v>
      </c>
      <c r="K7" s="169">
        <f t="shared" si="1"/>
        <v>-9.9920072216264089E-16</v>
      </c>
      <c r="L7" s="138">
        <f>SUM(K7:K12)</f>
        <v>0.16666666666666066</v>
      </c>
    </row>
    <row r="8" spans="1:15" ht="16.2" thickBot="1" x14ac:dyDescent="0.35">
      <c r="A8" s="69" t="str">
        <f t="shared" si="3"/>
        <v xml:space="preserve">SILVO </v>
      </c>
      <c r="B8" s="135" t="str">
        <f t="shared" si="3"/>
        <v>59715851-77</v>
      </c>
      <c r="C8" s="273">
        <f t="shared" si="2"/>
        <v>2</v>
      </c>
      <c r="D8" s="249">
        <v>43194</v>
      </c>
      <c r="E8" s="137">
        <v>0.29166666666666702</v>
      </c>
      <c r="F8" s="138">
        <v>0.45833333333333298</v>
      </c>
      <c r="G8" s="138">
        <v>0.54166666666666696</v>
      </c>
      <c r="H8" s="138">
        <v>0.77083333333333337</v>
      </c>
      <c r="I8" s="138"/>
      <c r="J8" s="168">
        <f>(H8-G8+(H8&lt;G8))+F8-E8</f>
        <v>0.39583333333333232</v>
      </c>
      <c r="K8" s="169">
        <f t="shared" si="1"/>
        <v>-9.9920072216264089E-16</v>
      </c>
      <c r="L8" s="138"/>
    </row>
    <row r="9" spans="1:15" ht="18" x14ac:dyDescent="0.35">
      <c r="A9" s="69" t="str">
        <f t="shared" si="3"/>
        <v xml:space="preserve">SILVO </v>
      </c>
      <c r="B9" s="135" t="str">
        <f t="shared" si="3"/>
        <v>59715851-77</v>
      </c>
      <c r="C9" s="273">
        <f t="shared" si="2"/>
        <v>3</v>
      </c>
      <c r="D9" s="249">
        <v>43195</v>
      </c>
      <c r="E9" s="137">
        <v>0.29166666666666702</v>
      </c>
      <c r="F9" s="137">
        <v>0.45833333333333298</v>
      </c>
      <c r="G9" s="138">
        <v>0.54166666666666696</v>
      </c>
      <c r="H9" s="138">
        <v>0.77083333333333337</v>
      </c>
      <c r="I9" s="138"/>
      <c r="J9" s="168">
        <f t="shared" si="0"/>
        <v>0.39583333333333232</v>
      </c>
      <c r="K9" s="169">
        <f t="shared" si="1"/>
        <v>-9.9920072216264089E-16</v>
      </c>
      <c r="L9" s="295"/>
      <c r="M9" s="282"/>
      <c r="N9" s="284"/>
    </row>
    <row r="10" spans="1:15" ht="16.2" thickBot="1" x14ac:dyDescent="0.35">
      <c r="A10" s="69" t="str">
        <f t="shared" si="3"/>
        <v xml:space="preserve">SILVO </v>
      </c>
      <c r="B10" s="135" t="str">
        <f t="shared" si="3"/>
        <v>59715851-77</v>
      </c>
      <c r="C10" s="273">
        <f t="shared" si="2"/>
        <v>4</v>
      </c>
      <c r="D10" s="249">
        <v>43196</v>
      </c>
      <c r="E10" s="137">
        <v>0.29166666666666702</v>
      </c>
      <c r="F10" s="137">
        <v>0.45833333333333298</v>
      </c>
      <c r="G10" s="138">
        <v>0.54166666666666696</v>
      </c>
      <c r="H10" s="138">
        <v>0.77083333333333337</v>
      </c>
      <c r="I10" s="138"/>
      <c r="J10" s="168">
        <f t="shared" si="0"/>
        <v>0.39583333333333232</v>
      </c>
      <c r="K10" s="169">
        <f t="shared" si="1"/>
        <v>-9.9920072216264089E-16</v>
      </c>
      <c r="L10" s="295"/>
      <c r="M10" s="296"/>
      <c r="N10" s="209"/>
    </row>
    <row r="11" spans="1:15" ht="15.6" x14ac:dyDescent="0.3">
      <c r="A11" s="69" t="str">
        <f t="shared" si="3"/>
        <v xml:space="preserve">SILVO </v>
      </c>
      <c r="B11" s="135" t="str">
        <f t="shared" si="3"/>
        <v>59715851-77</v>
      </c>
      <c r="C11" s="273">
        <f t="shared" si="2"/>
        <v>5</v>
      </c>
      <c r="D11" s="249">
        <v>43197</v>
      </c>
      <c r="E11" s="137">
        <v>0.29166666666666702</v>
      </c>
      <c r="F11" s="137">
        <v>0.45833333333333298</v>
      </c>
      <c r="G11" s="138">
        <v>0.54166666666666696</v>
      </c>
      <c r="H11" s="138">
        <v>0.77083333333333337</v>
      </c>
      <c r="I11" s="138"/>
      <c r="J11" s="168">
        <f t="shared" si="0"/>
        <v>0.39583333333333232</v>
      </c>
      <c r="K11" s="169">
        <f t="shared" si="1"/>
        <v>-9.9920072216264089E-16</v>
      </c>
      <c r="L11" s="138"/>
    </row>
    <row r="12" spans="1:15" ht="15.6" x14ac:dyDescent="0.3">
      <c r="A12" s="69" t="str">
        <f t="shared" si="3"/>
        <v xml:space="preserve">SILVO </v>
      </c>
      <c r="B12" s="135" t="str">
        <f t="shared" si="3"/>
        <v>59715851-77</v>
      </c>
      <c r="C12" s="273">
        <f t="shared" si="2"/>
        <v>6</v>
      </c>
      <c r="D12" s="249">
        <v>43198</v>
      </c>
      <c r="E12" s="137">
        <v>0.29166666666666702</v>
      </c>
      <c r="F12" s="137">
        <v>0.45833333333333298</v>
      </c>
      <c r="G12" s="138">
        <v>0.54166666666666696</v>
      </c>
      <c r="H12" s="138">
        <v>0.77083333333333337</v>
      </c>
      <c r="I12" s="138"/>
      <c r="J12" s="168">
        <f t="shared" si="0"/>
        <v>0.39583333333333232</v>
      </c>
      <c r="K12" s="169">
        <f t="shared" si="1"/>
        <v>0.16666666666666566</v>
      </c>
      <c r="L12" s="138"/>
    </row>
    <row r="13" spans="1:15" ht="15.6" x14ac:dyDescent="0.3">
      <c r="A13" s="69" t="str">
        <f t="shared" si="3"/>
        <v xml:space="preserve">SILVO </v>
      </c>
      <c r="B13" s="135" t="str">
        <f t="shared" si="3"/>
        <v>59715851-77</v>
      </c>
      <c r="C13" s="273">
        <f t="shared" si="2"/>
        <v>7</v>
      </c>
      <c r="D13" s="249">
        <v>43199</v>
      </c>
      <c r="E13" s="137">
        <v>0.29166666666666702</v>
      </c>
      <c r="F13" s="137">
        <v>0.45833333333333298</v>
      </c>
      <c r="G13" s="138">
        <v>0</v>
      </c>
      <c r="H13" s="138">
        <v>0</v>
      </c>
      <c r="I13" s="138"/>
      <c r="J13" s="168">
        <f t="shared" si="0"/>
        <v>0.16666666666666596</v>
      </c>
      <c r="K13" s="169">
        <f t="shared" si="1"/>
        <v>0.16666666666666596</v>
      </c>
      <c r="L13" s="138">
        <f>K13</f>
        <v>0.16666666666666596</v>
      </c>
    </row>
    <row r="14" spans="1:15" ht="15.6" x14ac:dyDescent="0.3">
      <c r="A14" s="69" t="str">
        <f t="shared" si="3"/>
        <v xml:space="preserve">SILVO </v>
      </c>
      <c r="B14" s="135" t="str">
        <f t="shared" si="3"/>
        <v>59715851-77</v>
      </c>
      <c r="C14" s="273">
        <f t="shared" si="2"/>
        <v>1</v>
      </c>
      <c r="D14" s="249">
        <v>43200</v>
      </c>
      <c r="E14" s="137">
        <v>0.29166666666666702</v>
      </c>
      <c r="F14" s="138">
        <v>0.45833333333333298</v>
      </c>
      <c r="G14" s="138">
        <v>0.54166666666666696</v>
      </c>
      <c r="H14" s="138">
        <v>0.77083333333333337</v>
      </c>
      <c r="I14" s="138"/>
      <c r="J14" s="168">
        <f t="shared" si="0"/>
        <v>0.39583333333333232</v>
      </c>
      <c r="K14" s="169">
        <f t="shared" si="1"/>
        <v>-9.9920072216264089E-16</v>
      </c>
      <c r="L14" s="138">
        <f>SUM(K14:K19)</f>
        <v>0.16666666666666044</v>
      </c>
    </row>
    <row r="15" spans="1:15" ht="15.6" x14ac:dyDescent="0.3">
      <c r="A15" s="69" t="str">
        <f t="shared" si="3"/>
        <v xml:space="preserve">SILVO </v>
      </c>
      <c r="B15" s="135" t="str">
        <f t="shared" si="3"/>
        <v>59715851-77</v>
      </c>
      <c r="C15" s="273">
        <f t="shared" si="2"/>
        <v>2</v>
      </c>
      <c r="D15" s="249">
        <v>43201</v>
      </c>
      <c r="E15" s="137">
        <v>0.29166666666666702</v>
      </c>
      <c r="F15" s="138">
        <v>0.45833333333333298</v>
      </c>
      <c r="G15" s="138">
        <v>0.54166666666666696</v>
      </c>
      <c r="H15" s="138">
        <v>0.77083333333333337</v>
      </c>
      <c r="I15" s="138"/>
      <c r="J15" s="168">
        <f t="shared" si="0"/>
        <v>0.39583333333333232</v>
      </c>
      <c r="K15" s="169">
        <f t="shared" si="1"/>
        <v>-9.9920072216264089E-16</v>
      </c>
      <c r="L15" s="138"/>
    </row>
    <row r="16" spans="1:15" ht="15.6" x14ac:dyDescent="0.3">
      <c r="A16" s="69" t="str">
        <f t="shared" si="3"/>
        <v xml:space="preserve">SILVO </v>
      </c>
      <c r="B16" s="135" t="str">
        <f t="shared" si="3"/>
        <v>59715851-77</v>
      </c>
      <c r="C16" s="273">
        <f t="shared" si="2"/>
        <v>3</v>
      </c>
      <c r="D16" s="249">
        <v>43202</v>
      </c>
      <c r="E16" s="137">
        <v>0.29166666666666702</v>
      </c>
      <c r="F16" s="138">
        <v>0.45833333333333298</v>
      </c>
      <c r="G16" s="138">
        <v>0.54166666666666696</v>
      </c>
      <c r="H16" s="138">
        <v>0.77083333333333337</v>
      </c>
      <c r="I16" s="138"/>
      <c r="J16" s="168">
        <f t="shared" si="0"/>
        <v>0.39583333333333232</v>
      </c>
      <c r="K16" s="169">
        <f t="shared" si="1"/>
        <v>-9.9920072216264089E-16</v>
      </c>
      <c r="L16" s="138"/>
    </row>
    <row r="17" spans="1:12" ht="15.6" x14ac:dyDescent="0.3">
      <c r="A17" s="69" t="str">
        <f t="shared" si="3"/>
        <v xml:space="preserve">SILVO </v>
      </c>
      <c r="B17" s="135" t="str">
        <f t="shared" si="3"/>
        <v>59715851-77</v>
      </c>
      <c r="C17" s="273">
        <f t="shared" si="2"/>
        <v>4</v>
      </c>
      <c r="D17" s="249">
        <v>43203</v>
      </c>
      <c r="E17" s="137">
        <v>0.29166666666666702</v>
      </c>
      <c r="F17" s="138">
        <v>0.45833333333333298</v>
      </c>
      <c r="G17" s="138">
        <v>0.54166666666666696</v>
      </c>
      <c r="H17" s="138">
        <v>0.77083333333333337</v>
      </c>
      <c r="I17" s="138"/>
      <c r="J17" s="168">
        <f t="shared" si="0"/>
        <v>0.39583333333333232</v>
      </c>
      <c r="K17" s="169">
        <f t="shared" si="1"/>
        <v>-9.9920072216264089E-16</v>
      </c>
      <c r="L17" s="138"/>
    </row>
    <row r="18" spans="1:12" ht="15.6" x14ac:dyDescent="0.3">
      <c r="A18" s="69" t="str">
        <f t="shared" si="3"/>
        <v xml:space="preserve">SILVO </v>
      </c>
      <c r="B18" s="135" t="str">
        <f t="shared" si="3"/>
        <v>59715851-77</v>
      </c>
      <c r="C18" s="273">
        <f t="shared" si="2"/>
        <v>5</v>
      </c>
      <c r="D18" s="249">
        <v>43204</v>
      </c>
      <c r="E18" s="137">
        <v>0.29166666666666702</v>
      </c>
      <c r="F18" s="138">
        <v>0.45833333333333298</v>
      </c>
      <c r="G18" s="138">
        <v>0.54166666666666696</v>
      </c>
      <c r="H18" s="138">
        <v>0.77083333333333337</v>
      </c>
      <c r="I18" s="138"/>
      <c r="J18" s="168">
        <f t="shared" si="0"/>
        <v>0.39583333333333232</v>
      </c>
      <c r="K18" s="169">
        <f t="shared" si="1"/>
        <v>-9.9920072216264089E-16</v>
      </c>
      <c r="L18" s="138"/>
    </row>
    <row r="19" spans="1:12" ht="15.6" x14ac:dyDescent="0.3">
      <c r="A19" s="69" t="str">
        <f t="shared" si="3"/>
        <v xml:space="preserve">SILVO </v>
      </c>
      <c r="B19" s="135" t="str">
        <f t="shared" si="3"/>
        <v>59715851-77</v>
      </c>
      <c r="C19" s="273">
        <f t="shared" si="2"/>
        <v>6</v>
      </c>
      <c r="D19" s="249">
        <v>43205</v>
      </c>
      <c r="E19" s="137">
        <v>0.29166666666666702</v>
      </c>
      <c r="F19" s="137">
        <v>0.45833333333333298</v>
      </c>
      <c r="G19" s="138">
        <v>0.54166666666666696</v>
      </c>
      <c r="H19" s="138">
        <v>0.77083333333333304</v>
      </c>
      <c r="I19" s="138"/>
      <c r="J19" s="168">
        <f t="shared" si="0"/>
        <v>0.39583333333333209</v>
      </c>
      <c r="K19" s="169">
        <f t="shared" si="1"/>
        <v>0.16666666666666544</v>
      </c>
      <c r="L19" s="138"/>
    </row>
    <row r="20" spans="1:12" ht="15.6" x14ac:dyDescent="0.3">
      <c r="A20" s="69" t="str">
        <f t="shared" si="3"/>
        <v xml:space="preserve">SILVO </v>
      </c>
      <c r="B20" s="135" t="str">
        <f t="shared" si="3"/>
        <v>59715851-77</v>
      </c>
      <c r="C20" s="273">
        <f t="shared" si="2"/>
        <v>7</v>
      </c>
      <c r="D20" s="249">
        <v>43206</v>
      </c>
      <c r="E20" s="137">
        <v>0.29166666666666702</v>
      </c>
      <c r="F20" s="137">
        <v>0.45833333333333298</v>
      </c>
      <c r="G20" s="138">
        <v>0</v>
      </c>
      <c r="H20" s="138">
        <v>0</v>
      </c>
      <c r="I20" s="138"/>
      <c r="J20" s="168">
        <f t="shared" si="0"/>
        <v>0.16666666666666596</v>
      </c>
      <c r="K20" s="169">
        <f t="shared" si="1"/>
        <v>0.16666666666666596</v>
      </c>
      <c r="L20" s="138">
        <f>K20</f>
        <v>0.16666666666666596</v>
      </c>
    </row>
    <row r="21" spans="1:12" ht="15.6" x14ac:dyDescent="0.3">
      <c r="A21" s="69" t="str">
        <f t="shared" si="3"/>
        <v xml:space="preserve">SILVO </v>
      </c>
      <c r="B21" s="135" t="str">
        <f t="shared" si="3"/>
        <v>59715851-77</v>
      </c>
      <c r="C21" s="273">
        <f t="shared" si="2"/>
        <v>1</v>
      </c>
      <c r="D21" s="249">
        <v>43207</v>
      </c>
      <c r="E21" s="137">
        <v>0.29166666666666702</v>
      </c>
      <c r="F21" s="137">
        <v>0.45833333333333298</v>
      </c>
      <c r="G21" s="138">
        <v>0.54166666666666696</v>
      </c>
      <c r="H21" s="138">
        <v>0.77083333333333337</v>
      </c>
      <c r="I21" s="138"/>
      <c r="J21" s="168">
        <f t="shared" si="0"/>
        <v>0.39583333333333232</v>
      </c>
      <c r="K21" s="169">
        <f t="shared" si="1"/>
        <v>-9.9920072216264089E-16</v>
      </c>
      <c r="L21" s="138">
        <f>SUM(K21:K26)</f>
        <v>0.16666666666666066</v>
      </c>
    </row>
    <row r="22" spans="1:12" ht="15.6" x14ac:dyDescent="0.3">
      <c r="A22" s="69" t="str">
        <f t="shared" si="3"/>
        <v xml:space="preserve">SILVO </v>
      </c>
      <c r="B22" s="135" t="str">
        <f t="shared" si="3"/>
        <v>59715851-77</v>
      </c>
      <c r="C22" s="273">
        <f t="shared" si="2"/>
        <v>2</v>
      </c>
      <c r="D22" s="249">
        <v>43208</v>
      </c>
      <c r="E22" s="137">
        <v>0.29166666666666702</v>
      </c>
      <c r="F22" s="137">
        <v>0.45833333333333298</v>
      </c>
      <c r="G22" s="138">
        <v>0.54166666666666696</v>
      </c>
      <c r="H22" s="138">
        <v>0.77083333333333337</v>
      </c>
      <c r="I22" s="138"/>
      <c r="J22" s="168">
        <f t="shared" si="0"/>
        <v>0.39583333333333232</v>
      </c>
      <c r="K22" s="169">
        <f t="shared" si="1"/>
        <v>-9.9920072216264089E-16</v>
      </c>
      <c r="L22" s="138"/>
    </row>
    <row r="23" spans="1:12" ht="15.6" x14ac:dyDescent="0.3">
      <c r="A23" s="69" t="str">
        <f t="shared" si="3"/>
        <v xml:space="preserve">SILVO </v>
      </c>
      <c r="B23" s="135" t="str">
        <f t="shared" si="3"/>
        <v>59715851-77</v>
      </c>
      <c r="C23" s="273">
        <f t="shared" si="2"/>
        <v>3</v>
      </c>
      <c r="D23" s="249">
        <v>43209</v>
      </c>
      <c r="E23" s="137">
        <v>0.29166666666666702</v>
      </c>
      <c r="F23" s="137">
        <v>0.45833333333333298</v>
      </c>
      <c r="G23" s="138">
        <v>0.54166666666666696</v>
      </c>
      <c r="H23" s="138">
        <v>0.77083333333333337</v>
      </c>
      <c r="I23" s="138"/>
      <c r="J23" s="168">
        <f t="shared" si="0"/>
        <v>0.39583333333333232</v>
      </c>
      <c r="K23" s="169">
        <f t="shared" si="1"/>
        <v>-9.9920072216264089E-16</v>
      </c>
      <c r="L23" s="138"/>
    </row>
    <row r="24" spans="1:12" ht="15.6" x14ac:dyDescent="0.3">
      <c r="A24" s="69" t="str">
        <f t="shared" si="3"/>
        <v xml:space="preserve">SILVO </v>
      </c>
      <c r="B24" s="135" t="str">
        <f t="shared" si="3"/>
        <v>59715851-77</v>
      </c>
      <c r="C24" s="273">
        <f t="shared" si="2"/>
        <v>4</v>
      </c>
      <c r="D24" s="249">
        <v>43210</v>
      </c>
      <c r="E24" s="137">
        <v>0.29166666666666702</v>
      </c>
      <c r="F24" s="137">
        <v>0.45833333333333298</v>
      </c>
      <c r="G24" s="138">
        <v>0.54166666666666696</v>
      </c>
      <c r="H24" s="138">
        <v>0.77083333333333337</v>
      </c>
      <c r="I24" s="138"/>
      <c r="J24" s="168">
        <f t="shared" si="0"/>
        <v>0.39583333333333232</v>
      </c>
      <c r="K24" s="169">
        <f t="shared" si="1"/>
        <v>-9.9920072216264089E-16</v>
      </c>
      <c r="L24" s="138"/>
    </row>
    <row r="25" spans="1:12" ht="15.6" x14ac:dyDescent="0.3">
      <c r="A25" s="69" t="str">
        <f t="shared" si="3"/>
        <v xml:space="preserve">SILVO </v>
      </c>
      <c r="B25" s="135" t="str">
        <f t="shared" si="3"/>
        <v>59715851-77</v>
      </c>
      <c r="C25" s="273">
        <f t="shared" si="2"/>
        <v>5</v>
      </c>
      <c r="D25" s="249">
        <v>43211</v>
      </c>
      <c r="E25" s="137">
        <v>0.29166666666666702</v>
      </c>
      <c r="F25" s="137">
        <v>0.45833333333333298</v>
      </c>
      <c r="G25" s="138">
        <v>0.54166666666666696</v>
      </c>
      <c r="H25" s="138">
        <v>0.77083333333333337</v>
      </c>
      <c r="I25" s="138"/>
      <c r="J25" s="168">
        <f t="shared" si="0"/>
        <v>0.39583333333333232</v>
      </c>
      <c r="K25" s="169">
        <f t="shared" si="1"/>
        <v>-9.9920072216264089E-16</v>
      </c>
      <c r="L25" s="138"/>
    </row>
    <row r="26" spans="1:12" ht="15.6" x14ac:dyDescent="0.3">
      <c r="A26" s="69" t="str">
        <f t="shared" si="3"/>
        <v xml:space="preserve">SILVO </v>
      </c>
      <c r="B26" s="135" t="str">
        <f t="shared" si="3"/>
        <v>59715851-77</v>
      </c>
      <c r="C26" s="273">
        <f t="shared" si="2"/>
        <v>6</v>
      </c>
      <c r="D26" s="249">
        <v>43212</v>
      </c>
      <c r="E26" s="137">
        <v>0.29166666666666702</v>
      </c>
      <c r="F26" s="137">
        <v>0.45833333333333298</v>
      </c>
      <c r="G26" s="138">
        <v>0.54166666666666696</v>
      </c>
      <c r="H26" s="138">
        <v>0.77083333333333337</v>
      </c>
      <c r="I26" s="138"/>
      <c r="J26" s="168">
        <f t="shared" si="0"/>
        <v>0.39583333333333232</v>
      </c>
      <c r="K26" s="169">
        <f t="shared" si="1"/>
        <v>0.16666666666666566</v>
      </c>
      <c r="L26" s="138"/>
    </row>
    <row r="27" spans="1:12" ht="15.6" x14ac:dyDescent="0.3">
      <c r="A27" s="69" t="str">
        <f t="shared" si="3"/>
        <v xml:space="preserve">SILVO </v>
      </c>
      <c r="B27" s="135" t="str">
        <f t="shared" si="3"/>
        <v>59715851-77</v>
      </c>
      <c r="C27" s="273">
        <f t="shared" si="2"/>
        <v>7</v>
      </c>
      <c r="D27" s="249">
        <v>43213</v>
      </c>
      <c r="E27" s="137">
        <v>0.29166666666666702</v>
      </c>
      <c r="F27" s="137">
        <v>0.45833333333333298</v>
      </c>
      <c r="G27" s="138">
        <v>0</v>
      </c>
      <c r="H27" s="138">
        <v>0</v>
      </c>
      <c r="I27" s="138"/>
      <c r="J27" s="168">
        <f t="shared" si="0"/>
        <v>0.16666666666666596</v>
      </c>
      <c r="K27" s="169">
        <f t="shared" si="1"/>
        <v>0.16666666666666596</v>
      </c>
      <c r="L27" s="138">
        <f>K27</f>
        <v>0.16666666666666596</v>
      </c>
    </row>
    <row r="28" spans="1:12" ht="15.6" x14ac:dyDescent="0.3">
      <c r="A28" s="69" t="str">
        <f t="shared" si="3"/>
        <v xml:space="preserve">SILVO </v>
      </c>
      <c r="B28" s="135" t="str">
        <f t="shared" si="3"/>
        <v>59715851-77</v>
      </c>
      <c r="C28" s="273">
        <f t="shared" si="2"/>
        <v>1</v>
      </c>
      <c r="D28" s="249">
        <v>43214</v>
      </c>
      <c r="E28" s="137">
        <v>0.29166666666666702</v>
      </c>
      <c r="F28" s="137">
        <v>0.45833333333333298</v>
      </c>
      <c r="G28" s="138">
        <v>0.54166666666666696</v>
      </c>
      <c r="H28" s="138">
        <v>0.77083333333333337</v>
      </c>
      <c r="I28" s="138"/>
      <c r="J28" s="168">
        <f t="shared" si="0"/>
        <v>0.39583333333333232</v>
      </c>
      <c r="K28" s="169">
        <f t="shared" si="1"/>
        <v>-9.9920072216264089E-16</v>
      </c>
      <c r="L28" s="138">
        <f>SUM(K28:K33)</f>
        <v>0.16666666666666066</v>
      </c>
    </row>
    <row r="29" spans="1:12" ht="15.6" x14ac:dyDescent="0.3">
      <c r="A29" s="69" t="str">
        <f t="shared" si="3"/>
        <v xml:space="preserve">SILVO </v>
      </c>
      <c r="B29" s="135" t="str">
        <f t="shared" si="3"/>
        <v>59715851-77</v>
      </c>
      <c r="C29" s="273">
        <f t="shared" si="2"/>
        <v>2</v>
      </c>
      <c r="D29" s="249">
        <v>43215</v>
      </c>
      <c r="E29" s="137">
        <v>0.29166666666666702</v>
      </c>
      <c r="F29" s="137">
        <v>0.45833333333333298</v>
      </c>
      <c r="G29" s="138">
        <v>0.54166666666666696</v>
      </c>
      <c r="H29" s="138">
        <v>0.77083333333333337</v>
      </c>
      <c r="I29" s="138"/>
      <c r="J29" s="168">
        <f t="shared" si="0"/>
        <v>0.39583333333333232</v>
      </c>
      <c r="K29" s="169">
        <f t="shared" si="1"/>
        <v>-9.9920072216264089E-16</v>
      </c>
      <c r="L29" s="138"/>
    </row>
    <row r="30" spans="1:12" ht="15.6" x14ac:dyDescent="0.3">
      <c r="A30" s="69" t="str">
        <f t="shared" si="3"/>
        <v xml:space="preserve">SILVO </v>
      </c>
      <c r="B30" s="135" t="str">
        <f t="shared" si="3"/>
        <v>59715851-77</v>
      </c>
      <c r="C30" s="273">
        <f t="shared" si="2"/>
        <v>3</v>
      </c>
      <c r="D30" s="249">
        <v>43216</v>
      </c>
      <c r="E30" s="137">
        <v>0.29166666666666702</v>
      </c>
      <c r="F30" s="138">
        <v>0.45833333333333298</v>
      </c>
      <c r="G30" s="138">
        <v>0.54166666666666696</v>
      </c>
      <c r="H30" s="138">
        <v>0.77083333333333337</v>
      </c>
      <c r="I30" s="138"/>
      <c r="J30" s="168">
        <f t="shared" si="0"/>
        <v>0.39583333333333232</v>
      </c>
      <c r="K30" s="169">
        <f t="shared" si="1"/>
        <v>-9.9920072216264089E-16</v>
      </c>
      <c r="L30" s="138"/>
    </row>
    <row r="31" spans="1:12" ht="15.6" x14ac:dyDescent="0.3">
      <c r="A31" s="69" t="str">
        <f t="shared" si="3"/>
        <v xml:space="preserve">SILVO </v>
      </c>
      <c r="B31" s="135" t="str">
        <f t="shared" si="3"/>
        <v>59715851-77</v>
      </c>
      <c r="C31" s="273">
        <f t="shared" si="2"/>
        <v>4</v>
      </c>
      <c r="D31" s="249">
        <v>43217</v>
      </c>
      <c r="E31" s="137">
        <v>0.29166666666666702</v>
      </c>
      <c r="F31" s="138">
        <v>0.45833333333333298</v>
      </c>
      <c r="G31" s="138">
        <v>0.54166666666666696</v>
      </c>
      <c r="H31" s="138">
        <v>0.77083333333333337</v>
      </c>
      <c r="I31" s="138"/>
      <c r="J31" s="168">
        <f t="shared" si="0"/>
        <v>0.39583333333333232</v>
      </c>
      <c r="K31" s="169">
        <f t="shared" si="1"/>
        <v>-9.9920072216264089E-16</v>
      </c>
      <c r="L31" s="138"/>
    </row>
    <row r="32" spans="1:12" ht="15.6" x14ac:dyDescent="0.3">
      <c r="A32" s="69" t="str">
        <f t="shared" si="3"/>
        <v xml:space="preserve">SILVO </v>
      </c>
      <c r="B32" s="135" t="str">
        <f t="shared" si="3"/>
        <v>59715851-77</v>
      </c>
      <c r="C32" s="273">
        <f t="shared" si="2"/>
        <v>5</v>
      </c>
      <c r="D32" s="249">
        <v>43218</v>
      </c>
      <c r="E32" s="137">
        <v>0.29166666666666702</v>
      </c>
      <c r="F32" s="138">
        <v>0.45833333333333298</v>
      </c>
      <c r="G32" s="138">
        <v>0.54166666666666696</v>
      </c>
      <c r="H32" s="138">
        <v>0.77083333333333337</v>
      </c>
      <c r="I32" s="138"/>
      <c r="J32" s="168">
        <f t="shared" si="0"/>
        <v>0.39583333333333232</v>
      </c>
      <c r="K32" s="169">
        <f t="shared" si="1"/>
        <v>-9.9920072216264089E-16</v>
      </c>
      <c r="L32" s="138"/>
    </row>
    <row r="33" spans="1:15" ht="16.2" thickBot="1" x14ac:dyDescent="0.35">
      <c r="A33" s="69" t="str">
        <f t="shared" si="3"/>
        <v xml:space="preserve">SILVO </v>
      </c>
      <c r="B33" s="135" t="str">
        <f t="shared" si="3"/>
        <v>59715851-77</v>
      </c>
      <c r="C33" s="273">
        <f t="shared" si="2"/>
        <v>6</v>
      </c>
      <c r="D33" s="249">
        <v>43219</v>
      </c>
      <c r="E33" s="137">
        <v>0.29166666666666702</v>
      </c>
      <c r="F33" s="138">
        <v>0.45833333333333298</v>
      </c>
      <c r="G33" s="138">
        <v>0.54166666666666696</v>
      </c>
      <c r="H33" s="138">
        <v>0.77083333333333337</v>
      </c>
      <c r="I33" s="138"/>
      <c r="J33" s="168">
        <f t="shared" si="0"/>
        <v>0.39583333333333232</v>
      </c>
      <c r="K33" s="169">
        <f t="shared" si="1"/>
        <v>0.16666666666666566</v>
      </c>
      <c r="L33" s="138"/>
    </row>
    <row r="34" spans="1:15" ht="15.6" x14ac:dyDescent="0.3">
      <c r="A34" s="248" t="str">
        <f>A33</f>
        <v xml:space="preserve">SILVO </v>
      </c>
      <c r="B34" s="246" t="str">
        <f t="shared" si="3"/>
        <v>59715851-77</v>
      </c>
      <c r="C34" s="273">
        <f t="shared" si="2"/>
        <v>7</v>
      </c>
      <c r="D34" s="249">
        <v>43220</v>
      </c>
      <c r="E34" s="244">
        <v>0.29166666666666702</v>
      </c>
      <c r="F34" s="245">
        <v>0.45833333333333298</v>
      </c>
      <c r="G34" s="245">
        <v>0</v>
      </c>
      <c r="H34" s="245">
        <v>0</v>
      </c>
      <c r="I34" s="138"/>
      <c r="J34" s="247">
        <f t="shared" si="0"/>
        <v>0.16666666666666596</v>
      </c>
      <c r="K34" s="169">
        <f t="shared" si="1"/>
        <v>0.16666666666666596</v>
      </c>
      <c r="L34" s="138">
        <f>K34</f>
        <v>0.16666666666666596</v>
      </c>
      <c r="M34" s="185" t="s">
        <v>305</v>
      </c>
      <c r="N34" s="186" t="s">
        <v>305</v>
      </c>
    </row>
    <row r="35" spans="1:15" ht="16.2" thickBot="1" x14ac:dyDescent="0.35">
      <c r="A35" s="69" t="str">
        <f t="shared" si="3"/>
        <v xml:space="preserve">SILVO </v>
      </c>
      <c r="B35" s="135" t="str">
        <f t="shared" si="3"/>
        <v>59715851-77</v>
      </c>
      <c r="C35" s="273">
        <f t="shared" si="2"/>
        <v>1</v>
      </c>
      <c r="D35" s="249">
        <v>43221</v>
      </c>
      <c r="E35" s="137">
        <v>0.29166666666666702</v>
      </c>
      <c r="F35" s="137">
        <v>0.45833333333333298</v>
      </c>
      <c r="G35" s="138">
        <v>0.54166666666666696</v>
      </c>
      <c r="H35" s="138">
        <v>0.77083333333333337</v>
      </c>
      <c r="I35" s="138"/>
      <c r="J35" s="168">
        <f t="shared" si="0"/>
        <v>0.39583333333333232</v>
      </c>
      <c r="K35" s="169">
        <f t="shared" si="1"/>
        <v>-9.9920072216264089E-16</v>
      </c>
      <c r="L35" s="138">
        <f>SUM(K35:K40)</f>
        <v>0.16666666666666066</v>
      </c>
      <c r="M35" s="180">
        <f>L35</f>
        <v>0.16666666666666066</v>
      </c>
      <c r="N35" s="178">
        <f>J66</f>
        <v>-0.3125</v>
      </c>
    </row>
    <row r="36" spans="1:15" ht="16.2" thickBot="1" x14ac:dyDescent="0.35">
      <c r="A36" s="69" t="str">
        <f t="shared" si="3"/>
        <v xml:space="preserve">SILVO </v>
      </c>
      <c r="B36" s="135" t="str">
        <f t="shared" si="3"/>
        <v>59715851-77</v>
      </c>
      <c r="C36" s="273">
        <f t="shared" si="2"/>
        <v>2</v>
      </c>
      <c r="D36" s="249">
        <v>43222</v>
      </c>
      <c r="E36" s="137">
        <v>0.29166666666666702</v>
      </c>
      <c r="F36" s="137">
        <v>0.45833333333333298</v>
      </c>
      <c r="G36" s="138">
        <v>0.54166666666666696</v>
      </c>
      <c r="H36" s="138">
        <v>0.77083333333333337</v>
      </c>
      <c r="I36" s="138"/>
      <c r="J36" s="168">
        <f t="shared" si="0"/>
        <v>0.39583333333333232</v>
      </c>
      <c r="K36" s="169">
        <f t="shared" ref="K36:K67" si="4">IF($C$4:$C$130=7,J36,IF($C$4:$C$130=6,J36-$J$2,IF($C$4:$C$130=5,J36-$I$2,IF($C$4:$C$130=4,J36-$I$2,IF($C$4:$C$130=3,J36-$I$2,IF($C$4:$C$130=2,J36-$I$2,IF($C$4:$C$130=1,J36-$I$2,J36)))))))</f>
        <v>-9.9920072216264089E-16</v>
      </c>
      <c r="L36" s="138"/>
      <c r="M36" s="183" t="s">
        <v>309</v>
      </c>
      <c r="N36" s="184" t="s">
        <v>307</v>
      </c>
      <c r="O36" s="187" t="s">
        <v>308</v>
      </c>
    </row>
    <row r="37" spans="1:15" ht="16.2" thickBot="1" x14ac:dyDescent="0.35">
      <c r="A37" s="69" t="str">
        <f t="shared" si="3"/>
        <v xml:space="preserve">SILVO </v>
      </c>
      <c r="B37" s="135" t="str">
        <f t="shared" si="3"/>
        <v>59715851-77</v>
      </c>
      <c r="C37" s="273">
        <f t="shared" si="2"/>
        <v>3</v>
      </c>
      <c r="D37" s="249">
        <v>43223</v>
      </c>
      <c r="E37" s="137">
        <v>0.29166666666666702</v>
      </c>
      <c r="F37" s="138">
        <v>0.45833333333333298</v>
      </c>
      <c r="G37" s="138">
        <v>0.54166666666666696</v>
      </c>
      <c r="H37" s="138">
        <v>0.77083333333333337</v>
      </c>
      <c r="I37" s="138"/>
      <c r="J37" s="168">
        <f t="shared" si="0"/>
        <v>0.39583333333333232</v>
      </c>
      <c r="K37" s="169">
        <f t="shared" si="4"/>
        <v>-9.9920072216264089E-16</v>
      </c>
      <c r="L37" s="138"/>
      <c r="M37" s="181">
        <f>M35*$M$2</f>
        <v>1.6969696969696357</v>
      </c>
      <c r="N37" s="179" t="e">
        <f>N35*#REF!*24</f>
        <v>#REF!</v>
      </c>
      <c r="O37" s="182" t="e">
        <f>M37+N37</f>
        <v>#REF!</v>
      </c>
    </row>
    <row r="38" spans="1:15" ht="15.6" x14ac:dyDescent="0.3">
      <c r="A38" s="69" t="str">
        <f t="shared" si="3"/>
        <v xml:space="preserve">SILVO </v>
      </c>
      <c r="B38" s="135" t="str">
        <f t="shared" si="3"/>
        <v>59715851-77</v>
      </c>
      <c r="C38" s="273">
        <f t="shared" si="2"/>
        <v>4</v>
      </c>
      <c r="D38" s="249">
        <v>43224</v>
      </c>
      <c r="E38" s="137">
        <v>0.29166666666666702</v>
      </c>
      <c r="F38" s="138">
        <v>0.45833333333333298</v>
      </c>
      <c r="G38" s="138">
        <v>0.54166666666666696</v>
      </c>
      <c r="H38" s="138">
        <v>0.77083333333333337</v>
      </c>
      <c r="I38" s="138"/>
      <c r="J38" s="168">
        <f t="shared" si="0"/>
        <v>0.39583333333333232</v>
      </c>
      <c r="K38" s="169">
        <f t="shared" si="4"/>
        <v>-9.9920072216264089E-16</v>
      </c>
      <c r="L38" s="138"/>
    </row>
    <row r="39" spans="1:15" ht="15.6" x14ac:dyDescent="0.3">
      <c r="A39" s="69" t="str">
        <f t="shared" ref="A39:B102" si="5">A38</f>
        <v xml:space="preserve">SILVO </v>
      </c>
      <c r="B39" s="135" t="str">
        <f t="shared" si="5"/>
        <v>59715851-77</v>
      </c>
      <c r="C39" s="273">
        <f t="shared" si="2"/>
        <v>5</v>
      </c>
      <c r="D39" s="249">
        <v>43225</v>
      </c>
      <c r="E39" s="137">
        <v>0.29166666666666702</v>
      </c>
      <c r="F39" s="138">
        <v>0.45833333333333298</v>
      </c>
      <c r="G39" s="138">
        <v>0.54166666666666696</v>
      </c>
      <c r="H39" s="138">
        <v>0.77083333333333337</v>
      </c>
      <c r="I39" s="138"/>
      <c r="J39" s="168">
        <f t="shared" si="0"/>
        <v>0.39583333333333232</v>
      </c>
      <c r="K39" s="169">
        <f t="shared" si="4"/>
        <v>-9.9920072216264089E-16</v>
      </c>
      <c r="L39" s="138"/>
    </row>
    <row r="40" spans="1:15" ht="15.6" x14ac:dyDescent="0.3">
      <c r="A40" s="69" t="str">
        <f t="shared" si="5"/>
        <v xml:space="preserve">SILVO </v>
      </c>
      <c r="B40" s="135" t="str">
        <f t="shared" si="5"/>
        <v>59715851-77</v>
      </c>
      <c r="C40" s="273">
        <f t="shared" si="2"/>
        <v>6</v>
      </c>
      <c r="D40" s="249">
        <v>43226</v>
      </c>
      <c r="E40" s="137">
        <v>0.29166666666666702</v>
      </c>
      <c r="F40" s="137">
        <v>0.45833333333333298</v>
      </c>
      <c r="G40" s="138">
        <v>0.54166666666666696</v>
      </c>
      <c r="H40" s="138">
        <v>0.77083333333333337</v>
      </c>
      <c r="I40" s="138"/>
      <c r="J40" s="168">
        <f t="shared" si="0"/>
        <v>0.39583333333333232</v>
      </c>
      <c r="K40" s="169">
        <f t="shared" si="4"/>
        <v>0.16666666666666566</v>
      </c>
      <c r="L40" s="138"/>
    </row>
    <row r="41" spans="1:15" ht="15.6" x14ac:dyDescent="0.3">
      <c r="A41" s="69" t="str">
        <f t="shared" si="5"/>
        <v xml:space="preserve">SILVO </v>
      </c>
      <c r="B41" s="135" t="str">
        <f t="shared" si="5"/>
        <v>59715851-77</v>
      </c>
      <c r="C41" s="273">
        <f t="shared" si="2"/>
        <v>7</v>
      </c>
      <c r="D41" s="249">
        <v>43227</v>
      </c>
      <c r="E41" s="137">
        <v>0.29166666666666702</v>
      </c>
      <c r="F41" s="137">
        <v>0.45833333333333298</v>
      </c>
      <c r="G41" s="138">
        <v>0</v>
      </c>
      <c r="H41" s="138">
        <v>0</v>
      </c>
      <c r="I41" s="138"/>
      <c r="J41" s="168">
        <f t="shared" si="0"/>
        <v>0.16666666666666596</v>
      </c>
      <c r="K41" s="169">
        <f t="shared" si="4"/>
        <v>0.16666666666666596</v>
      </c>
      <c r="L41" s="138">
        <f>K41</f>
        <v>0.16666666666666596</v>
      </c>
    </row>
    <row r="42" spans="1:15" ht="15.6" x14ac:dyDescent="0.3">
      <c r="A42" s="69" t="str">
        <f t="shared" si="5"/>
        <v xml:space="preserve">SILVO </v>
      </c>
      <c r="B42" s="135" t="str">
        <f t="shared" si="5"/>
        <v>59715851-77</v>
      </c>
      <c r="C42" s="273">
        <f t="shared" si="2"/>
        <v>1</v>
      </c>
      <c r="D42" s="249">
        <v>43228</v>
      </c>
      <c r="E42" s="137">
        <v>0.29166666666666702</v>
      </c>
      <c r="F42" s="137">
        <v>0.45833333333333298</v>
      </c>
      <c r="G42" s="138">
        <v>0.54166666666666696</v>
      </c>
      <c r="H42" s="138">
        <v>0.77083333333333337</v>
      </c>
      <c r="I42" s="138"/>
      <c r="J42" s="168">
        <f t="shared" si="0"/>
        <v>0.39583333333333232</v>
      </c>
      <c r="K42" s="169">
        <f t="shared" si="4"/>
        <v>-9.9920072216264089E-16</v>
      </c>
      <c r="L42" s="138">
        <f>SUM(K42:K47)</f>
        <v>0.16666666666666066</v>
      </c>
    </row>
    <row r="43" spans="1:15" ht="15.6" x14ac:dyDescent="0.3">
      <c r="A43" s="69" t="str">
        <f t="shared" si="5"/>
        <v xml:space="preserve">SILVO </v>
      </c>
      <c r="B43" s="135" t="str">
        <f t="shared" si="5"/>
        <v>59715851-77</v>
      </c>
      <c r="C43" s="273">
        <f t="shared" si="2"/>
        <v>2</v>
      </c>
      <c r="D43" s="249">
        <v>43229</v>
      </c>
      <c r="E43" s="137">
        <v>0.29166666666666702</v>
      </c>
      <c r="F43" s="137">
        <v>0.45833333333333298</v>
      </c>
      <c r="G43" s="138">
        <v>0.54166666666666696</v>
      </c>
      <c r="H43" s="138">
        <v>0.77083333333333337</v>
      </c>
      <c r="I43" s="138"/>
      <c r="J43" s="168">
        <f t="shared" si="0"/>
        <v>0.39583333333333232</v>
      </c>
      <c r="K43" s="169">
        <f t="shared" si="4"/>
        <v>-9.9920072216264089E-16</v>
      </c>
      <c r="L43" s="138"/>
    </row>
    <row r="44" spans="1:15" ht="15.6" x14ac:dyDescent="0.3">
      <c r="A44" s="69" t="str">
        <f t="shared" si="5"/>
        <v xml:space="preserve">SILVO </v>
      </c>
      <c r="B44" s="135" t="str">
        <f t="shared" si="5"/>
        <v>59715851-77</v>
      </c>
      <c r="C44" s="273">
        <f t="shared" si="2"/>
        <v>3</v>
      </c>
      <c r="D44" s="249">
        <v>43230</v>
      </c>
      <c r="E44" s="137">
        <v>0.29166666666666702</v>
      </c>
      <c r="F44" s="138">
        <v>0.45833333333333298</v>
      </c>
      <c r="G44" s="138">
        <v>0.54166666666666696</v>
      </c>
      <c r="H44" s="138">
        <v>0.77083333333333337</v>
      </c>
      <c r="I44" s="138"/>
      <c r="J44" s="168">
        <f t="shared" si="0"/>
        <v>0.39583333333333232</v>
      </c>
      <c r="K44" s="169">
        <f t="shared" si="4"/>
        <v>-9.9920072216264089E-16</v>
      </c>
      <c r="L44" s="138"/>
    </row>
    <row r="45" spans="1:15" ht="15.6" x14ac:dyDescent="0.3">
      <c r="A45" s="69" t="str">
        <f t="shared" si="5"/>
        <v xml:space="preserve">SILVO </v>
      </c>
      <c r="B45" s="135" t="str">
        <f t="shared" si="5"/>
        <v>59715851-77</v>
      </c>
      <c r="C45" s="273">
        <f t="shared" si="2"/>
        <v>4</v>
      </c>
      <c r="D45" s="249">
        <v>43231</v>
      </c>
      <c r="E45" s="137">
        <v>0.29166666666666702</v>
      </c>
      <c r="F45" s="138">
        <v>0.45833333333333298</v>
      </c>
      <c r="G45" s="138">
        <v>0.54166666666666696</v>
      </c>
      <c r="H45" s="138">
        <v>0.77083333333333337</v>
      </c>
      <c r="I45" s="138"/>
      <c r="J45" s="168">
        <f t="shared" si="0"/>
        <v>0.39583333333333232</v>
      </c>
      <c r="K45" s="169">
        <f t="shared" si="4"/>
        <v>-9.9920072216264089E-16</v>
      </c>
      <c r="L45" s="138"/>
    </row>
    <row r="46" spans="1:15" ht="15.6" x14ac:dyDescent="0.3">
      <c r="A46" s="69" t="str">
        <f t="shared" si="5"/>
        <v xml:space="preserve">SILVO </v>
      </c>
      <c r="B46" s="135" t="str">
        <f t="shared" si="5"/>
        <v>59715851-77</v>
      </c>
      <c r="C46" s="273">
        <f t="shared" si="2"/>
        <v>5</v>
      </c>
      <c r="D46" s="249">
        <v>43232</v>
      </c>
      <c r="E46" s="137">
        <v>0.29166666666666702</v>
      </c>
      <c r="F46" s="138">
        <v>0.45833333333333298</v>
      </c>
      <c r="G46" s="138">
        <v>0.54166666666666696</v>
      </c>
      <c r="H46" s="138">
        <v>0.77083333333333337</v>
      </c>
      <c r="I46" s="138"/>
      <c r="J46" s="168">
        <f t="shared" si="0"/>
        <v>0.39583333333333232</v>
      </c>
      <c r="K46" s="169">
        <f t="shared" si="4"/>
        <v>-9.9920072216264089E-16</v>
      </c>
      <c r="L46" s="138"/>
    </row>
    <row r="47" spans="1:15" ht="15.6" x14ac:dyDescent="0.3">
      <c r="A47" s="69" t="str">
        <f t="shared" si="5"/>
        <v xml:space="preserve">SILVO </v>
      </c>
      <c r="B47" s="135" t="str">
        <f t="shared" si="5"/>
        <v>59715851-77</v>
      </c>
      <c r="C47" s="273">
        <f t="shared" si="2"/>
        <v>6</v>
      </c>
      <c r="D47" s="249">
        <v>43233</v>
      </c>
      <c r="E47" s="137">
        <v>0.29166666666666702</v>
      </c>
      <c r="F47" s="137">
        <v>0.45833333333333298</v>
      </c>
      <c r="G47" s="138">
        <v>0.54166666666666696</v>
      </c>
      <c r="H47" s="138">
        <v>0.77083333333333337</v>
      </c>
      <c r="I47" s="138"/>
      <c r="J47" s="168">
        <f t="shared" si="0"/>
        <v>0.39583333333333232</v>
      </c>
      <c r="K47" s="169">
        <f t="shared" si="4"/>
        <v>0.16666666666666566</v>
      </c>
      <c r="L47" s="138"/>
    </row>
    <row r="48" spans="1:15" ht="15.6" x14ac:dyDescent="0.3">
      <c r="A48" s="69" t="str">
        <f t="shared" si="5"/>
        <v xml:space="preserve">SILVO </v>
      </c>
      <c r="B48" s="135" t="str">
        <f t="shared" si="5"/>
        <v>59715851-77</v>
      </c>
      <c r="C48" s="273">
        <f t="shared" si="2"/>
        <v>7</v>
      </c>
      <c r="D48" s="249">
        <v>43234</v>
      </c>
      <c r="E48" s="137">
        <v>0.29166666666666702</v>
      </c>
      <c r="F48" s="137">
        <v>0.45833333333333298</v>
      </c>
      <c r="G48" s="138">
        <v>0</v>
      </c>
      <c r="H48" s="138">
        <v>0</v>
      </c>
      <c r="I48" s="138"/>
      <c r="J48" s="168">
        <f t="shared" si="0"/>
        <v>0.16666666666666596</v>
      </c>
      <c r="K48" s="169">
        <f t="shared" si="4"/>
        <v>0.16666666666666596</v>
      </c>
      <c r="L48" s="138">
        <f>K48</f>
        <v>0.16666666666666596</v>
      </c>
    </row>
    <row r="49" spans="1:12" ht="15.6" x14ac:dyDescent="0.3">
      <c r="A49" s="69" t="str">
        <f t="shared" si="5"/>
        <v xml:space="preserve">SILVO </v>
      </c>
      <c r="B49" s="135" t="str">
        <f t="shared" si="5"/>
        <v>59715851-77</v>
      </c>
      <c r="C49" s="273">
        <f t="shared" si="2"/>
        <v>1</v>
      </c>
      <c r="D49" s="249">
        <v>43235</v>
      </c>
      <c r="E49" s="137">
        <v>0.29166666666666702</v>
      </c>
      <c r="F49" s="137">
        <v>0.45833333333333298</v>
      </c>
      <c r="G49" s="138">
        <v>0.54166666666666696</v>
      </c>
      <c r="H49" s="138">
        <v>0.77083333333333337</v>
      </c>
      <c r="I49" s="138"/>
      <c r="J49" s="168">
        <f t="shared" si="0"/>
        <v>0.39583333333333232</v>
      </c>
      <c r="K49" s="169">
        <f t="shared" si="4"/>
        <v>-9.9920072216264089E-16</v>
      </c>
      <c r="L49" s="138">
        <f>SUM(K49:K54)</f>
        <v>0.16666666666666066</v>
      </c>
    </row>
    <row r="50" spans="1:12" ht="15.6" x14ac:dyDescent="0.3">
      <c r="A50" s="69" t="str">
        <f t="shared" si="5"/>
        <v xml:space="preserve">SILVO </v>
      </c>
      <c r="B50" s="135" t="str">
        <f t="shared" si="5"/>
        <v>59715851-77</v>
      </c>
      <c r="C50" s="273">
        <f t="shared" si="2"/>
        <v>2</v>
      </c>
      <c r="D50" s="249">
        <v>43236</v>
      </c>
      <c r="E50" s="137">
        <v>0.29166666666666702</v>
      </c>
      <c r="F50" s="137">
        <v>0.45833333333333298</v>
      </c>
      <c r="G50" s="138">
        <v>0.54166666666666696</v>
      </c>
      <c r="H50" s="138">
        <v>0.77083333333333337</v>
      </c>
      <c r="I50" s="138"/>
      <c r="J50" s="168">
        <f t="shared" si="0"/>
        <v>0.39583333333333232</v>
      </c>
      <c r="K50" s="169">
        <f t="shared" si="4"/>
        <v>-9.9920072216264089E-16</v>
      </c>
      <c r="L50" s="138"/>
    </row>
    <row r="51" spans="1:12" ht="15.6" x14ac:dyDescent="0.3">
      <c r="A51" s="69" t="str">
        <f t="shared" si="5"/>
        <v xml:space="preserve">SILVO </v>
      </c>
      <c r="B51" s="135" t="str">
        <f t="shared" si="5"/>
        <v>59715851-77</v>
      </c>
      <c r="C51" s="273">
        <f t="shared" si="2"/>
        <v>3</v>
      </c>
      <c r="D51" s="249">
        <v>43237</v>
      </c>
      <c r="E51" s="137">
        <v>0.29166666666666702</v>
      </c>
      <c r="F51" s="138">
        <v>0.45833333333333298</v>
      </c>
      <c r="G51" s="138">
        <v>0.54166666666666696</v>
      </c>
      <c r="H51" s="138">
        <v>0.77083333333333337</v>
      </c>
      <c r="I51" s="138"/>
      <c r="J51" s="168">
        <f t="shared" si="0"/>
        <v>0.39583333333333232</v>
      </c>
      <c r="K51" s="169">
        <f t="shared" si="4"/>
        <v>-9.9920072216264089E-16</v>
      </c>
      <c r="L51" s="138"/>
    </row>
    <row r="52" spans="1:12" ht="15.6" x14ac:dyDescent="0.3">
      <c r="A52" s="69" t="str">
        <f t="shared" si="5"/>
        <v xml:space="preserve">SILVO </v>
      </c>
      <c r="B52" s="135" t="str">
        <f t="shared" si="5"/>
        <v>59715851-77</v>
      </c>
      <c r="C52" s="273">
        <f t="shared" si="2"/>
        <v>4</v>
      </c>
      <c r="D52" s="249">
        <v>43238</v>
      </c>
      <c r="E52" s="137">
        <v>0.29166666666666702</v>
      </c>
      <c r="F52" s="138">
        <v>0.45833333333333298</v>
      </c>
      <c r="G52" s="138">
        <v>0.54166666666666696</v>
      </c>
      <c r="H52" s="138">
        <v>0.77083333333333337</v>
      </c>
      <c r="I52" s="138"/>
      <c r="J52" s="168">
        <f t="shared" si="0"/>
        <v>0.39583333333333232</v>
      </c>
      <c r="K52" s="169">
        <f t="shared" si="4"/>
        <v>-9.9920072216264089E-16</v>
      </c>
      <c r="L52" s="138"/>
    </row>
    <row r="53" spans="1:12" ht="15.6" x14ac:dyDescent="0.3">
      <c r="A53" s="69" t="str">
        <f t="shared" si="5"/>
        <v xml:space="preserve">SILVO </v>
      </c>
      <c r="B53" s="135" t="str">
        <f t="shared" si="5"/>
        <v>59715851-77</v>
      </c>
      <c r="C53" s="273">
        <f t="shared" si="2"/>
        <v>5</v>
      </c>
      <c r="D53" s="249">
        <v>43239</v>
      </c>
      <c r="E53" s="137">
        <v>0.29166666666666702</v>
      </c>
      <c r="F53" s="138">
        <v>0.45833333333333298</v>
      </c>
      <c r="G53" s="138">
        <v>0.54166666666666696</v>
      </c>
      <c r="H53" s="138">
        <v>0.77083333333333337</v>
      </c>
      <c r="I53" s="138"/>
      <c r="J53" s="168">
        <f t="shared" si="0"/>
        <v>0.39583333333333232</v>
      </c>
      <c r="K53" s="169">
        <f t="shared" si="4"/>
        <v>-9.9920072216264089E-16</v>
      </c>
      <c r="L53" s="138"/>
    </row>
    <row r="54" spans="1:12" ht="15.6" x14ac:dyDescent="0.3">
      <c r="A54" s="69" t="str">
        <f t="shared" si="5"/>
        <v xml:space="preserve">SILVO </v>
      </c>
      <c r="B54" s="135" t="str">
        <f t="shared" si="5"/>
        <v>59715851-77</v>
      </c>
      <c r="C54" s="273">
        <f t="shared" si="2"/>
        <v>6</v>
      </c>
      <c r="D54" s="249">
        <v>43240</v>
      </c>
      <c r="E54" s="137">
        <v>0.29166666666666702</v>
      </c>
      <c r="F54" s="137">
        <v>0.45833333333333298</v>
      </c>
      <c r="G54" s="138">
        <v>0.54166666666666696</v>
      </c>
      <c r="H54" s="138">
        <v>0.77083333333333337</v>
      </c>
      <c r="I54" s="138"/>
      <c r="J54" s="168">
        <f t="shared" si="0"/>
        <v>0.39583333333333232</v>
      </c>
      <c r="K54" s="169">
        <f t="shared" si="4"/>
        <v>0.16666666666666566</v>
      </c>
      <c r="L54" s="138"/>
    </row>
    <row r="55" spans="1:12" ht="15.6" x14ac:dyDescent="0.3">
      <c r="A55" s="69" t="str">
        <f t="shared" si="5"/>
        <v xml:space="preserve">SILVO </v>
      </c>
      <c r="B55" s="135" t="str">
        <f t="shared" si="5"/>
        <v>59715851-77</v>
      </c>
      <c r="C55" s="273">
        <f t="shared" si="2"/>
        <v>7</v>
      </c>
      <c r="D55" s="249">
        <v>43241</v>
      </c>
      <c r="E55" s="137">
        <v>0.29166666666666702</v>
      </c>
      <c r="F55" s="137">
        <v>0.45833333333333298</v>
      </c>
      <c r="G55" s="138">
        <v>0</v>
      </c>
      <c r="H55" s="138">
        <v>0</v>
      </c>
      <c r="I55" s="138"/>
      <c r="J55" s="168">
        <f t="shared" si="0"/>
        <v>0.16666666666666596</v>
      </c>
      <c r="K55" s="169">
        <f t="shared" si="4"/>
        <v>0.16666666666666596</v>
      </c>
      <c r="L55" s="138">
        <f>K55</f>
        <v>0.16666666666666596</v>
      </c>
    </row>
    <row r="56" spans="1:12" ht="15.6" x14ac:dyDescent="0.3">
      <c r="A56" s="69" t="str">
        <f t="shared" si="5"/>
        <v xml:space="preserve">SILVO </v>
      </c>
      <c r="B56" s="135" t="str">
        <f t="shared" si="5"/>
        <v>59715851-77</v>
      </c>
      <c r="C56" s="273">
        <f t="shared" si="2"/>
        <v>1</v>
      </c>
      <c r="D56" s="249">
        <v>43242</v>
      </c>
      <c r="E56" s="137">
        <v>0.29166666666666702</v>
      </c>
      <c r="F56" s="137">
        <v>0.45833333333333298</v>
      </c>
      <c r="G56" s="138">
        <v>0.54166666666666696</v>
      </c>
      <c r="H56" s="138">
        <v>0.77083333333333337</v>
      </c>
      <c r="I56" s="138"/>
      <c r="J56" s="168">
        <f t="shared" si="0"/>
        <v>0.39583333333333232</v>
      </c>
      <c r="K56" s="169">
        <f t="shared" si="4"/>
        <v>-9.9920072216264089E-16</v>
      </c>
      <c r="L56" s="138">
        <f>SUM(K56:K61)</f>
        <v>0.16666666666666066</v>
      </c>
    </row>
    <row r="57" spans="1:12" ht="15.6" x14ac:dyDescent="0.3">
      <c r="A57" s="69" t="str">
        <f t="shared" si="5"/>
        <v xml:space="preserve">SILVO </v>
      </c>
      <c r="B57" s="135" t="str">
        <f t="shared" si="5"/>
        <v>59715851-77</v>
      </c>
      <c r="C57" s="273">
        <f t="shared" si="2"/>
        <v>2</v>
      </c>
      <c r="D57" s="249">
        <v>43243</v>
      </c>
      <c r="E57" s="137">
        <v>0.29166666666666702</v>
      </c>
      <c r="F57" s="137">
        <v>0.45833333333333298</v>
      </c>
      <c r="G57" s="138">
        <v>0.54166666666666696</v>
      </c>
      <c r="H57" s="138">
        <v>0.77083333333333337</v>
      </c>
      <c r="I57" s="138"/>
      <c r="J57" s="168">
        <f t="shared" si="0"/>
        <v>0.39583333333333232</v>
      </c>
      <c r="K57" s="169">
        <f t="shared" si="4"/>
        <v>-9.9920072216264089E-16</v>
      </c>
      <c r="L57" s="138"/>
    </row>
    <row r="58" spans="1:12" ht="15.6" x14ac:dyDescent="0.3">
      <c r="A58" s="69" t="str">
        <f t="shared" si="5"/>
        <v xml:space="preserve">SILVO </v>
      </c>
      <c r="B58" s="135" t="str">
        <f t="shared" si="5"/>
        <v>59715851-77</v>
      </c>
      <c r="C58" s="273">
        <f t="shared" si="2"/>
        <v>3</v>
      </c>
      <c r="D58" s="249">
        <v>43244</v>
      </c>
      <c r="E58" s="137">
        <v>0.29166666666666702</v>
      </c>
      <c r="F58" s="138">
        <v>0.45833333333333298</v>
      </c>
      <c r="G58" s="138">
        <v>0.54166666666666696</v>
      </c>
      <c r="H58" s="138">
        <v>0.77083333333333337</v>
      </c>
      <c r="I58" s="138"/>
      <c r="J58" s="168">
        <f t="shared" si="0"/>
        <v>0.39583333333333232</v>
      </c>
      <c r="K58" s="169">
        <f t="shared" si="4"/>
        <v>-9.9920072216264089E-16</v>
      </c>
      <c r="L58" s="138"/>
    </row>
    <row r="59" spans="1:12" ht="15.6" x14ac:dyDescent="0.3">
      <c r="A59" s="69" t="str">
        <f t="shared" si="5"/>
        <v xml:space="preserve">SILVO </v>
      </c>
      <c r="B59" s="135" t="str">
        <f t="shared" si="5"/>
        <v>59715851-77</v>
      </c>
      <c r="C59" s="273">
        <f t="shared" si="2"/>
        <v>4</v>
      </c>
      <c r="D59" s="249">
        <v>43245</v>
      </c>
      <c r="E59" s="137">
        <v>0.29166666666666702</v>
      </c>
      <c r="F59" s="138">
        <v>0.45833333333333298</v>
      </c>
      <c r="G59" s="138">
        <v>0.54166666666666696</v>
      </c>
      <c r="H59" s="138">
        <v>0.77083333333333337</v>
      </c>
      <c r="I59" s="138"/>
      <c r="J59" s="168">
        <f t="shared" si="0"/>
        <v>0.39583333333333232</v>
      </c>
      <c r="K59" s="169">
        <f t="shared" si="4"/>
        <v>-9.9920072216264089E-16</v>
      </c>
      <c r="L59" s="138"/>
    </row>
    <row r="60" spans="1:12" ht="15.6" x14ac:dyDescent="0.3">
      <c r="A60" s="69" t="str">
        <f t="shared" si="5"/>
        <v xml:space="preserve">SILVO </v>
      </c>
      <c r="B60" s="135" t="str">
        <f t="shared" si="5"/>
        <v>59715851-77</v>
      </c>
      <c r="C60" s="273">
        <f t="shared" si="2"/>
        <v>5</v>
      </c>
      <c r="D60" s="249">
        <v>43246</v>
      </c>
      <c r="E60" s="137">
        <v>0.29166666666666702</v>
      </c>
      <c r="F60" s="138">
        <v>0.45833333333333298</v>
      </c>
      <c r="G60" s="138">
        <v>0.54166666666666696</v>
      </c>
      <c r="H60" s="138">
        <v>0.77083333333333337</v>
      </c>
      <c r="I60" s="138"/>
      <c r="J60" s="168">
        <f t="shared" si="0"/>
        <v>0.39583333333333232</v>
      </c>
      <c r="K60" s="169">
        <f t="shared" si="4"/>
        <v>-9.9920072216264089E-16</v>
      </c>
      <c r="L60" s="138"/>
    </row>
    <row r="61" spans="1:12" ht="15.6" x14ac:dyDescent="0.3">
      <c r="A61" s="69" t="str">
        <f t="shared" si="5"/>
        <v xml:space="preserve">SILVO </v>
      </c>
      <c r="B61" s="135" t="str">
        <f t="shared" si="5"/>
        <v>59715851-77</v>
      </c>
      <c r="C61" s="273">
        <f t="shared" si="2"/>
        <v>6</v>
      </c>
      <c r="D61" s="249">
        <v>43247</v>
      </c>
      <c r="E61" s="137">
        <v>0.29166666666666702</v>
      </c>
      <c r="F61" s="137">
        <v>0.45833333333333298</v>
      </c>
      <c r="G61" s="138">
        <v>0.54166666666666696</v>
      </c>
      <c r="H61" s="138">
        <v>0.77083333333333337</v>
      </c>
      <c r="I61" s="138"/>
      <c r="J61" s="168">
        <f t="shared" si="0"/>
        <v>0.39583333333333232</v>
      </c>
      <c r="K61" s="169">
        <f t="shared" si="4"/>
        <v>0.16666666666666566</v>
      </c>
      <c r="L61" s="138"/>
    </row>
    <row r="62" spans="1:12" ht="15.6" x14ac:dyDescent="0.3">
      <c r="A62" s="69" t="str">
        <f t="shared" si="5"/>
        <v xml:space="preserve">SILVO </v>
      </c>
      <c r="B62" s="135" t="str">
        <f t="shared" si="5"/>
        <v>59715851-77</v>
      </c>
      <c r="C62" s="273">
        <f t="shared" si="2"/>
        <v>7</v>
      </c>
      <c r="D62" s="249">
        <v>43248</v>
      </c>
      <c r="E62" s="137">
        <v>0.29166666666666702</v>
      </c>
      <c r="F62" s="137">
        <v>0.45833333333333298</v>
      </c>
      <c r="G62" s="138">
        <v>0</v>
      </c>
      <c r="H62" s="138">
        <v>0</v>
      </c>
      <c r="I62" s="138"/>
      <c r="J62" s="168">
        <f t="shared" si="0"/>
        <v>0.16666666666666596</v>
      </c>
      <c r="K62" s="169">
        <f t="shared" si="4"/>
        <v>0.16666666666666596</v>
      </c>
      <c r="L62" s="138">
        <f>K62</f>
        <v>0.16666666666666596</v>
      </c>
    </row>
    <row r="63" spans="1:12" ht="15.6" x14ac:dyDescent="0.3">
      <c r="A63" s="69" t="str">
        <f t="shared" si="5"/>
        <v xml:space="preserve">SILVO </v>
      </c>
      <c r="B63" s="135" t="str">
        <f t="shared" si="5"/>
        <v>59715851-77</v>
      </c>
      <c r="C63" s="273">
        <f t="shared" si="2"/>
        <v>1</v>
      </c>
      <c r="D63" s="249">
        <v>43249</v>
      </c>
      <c r="E63" s="137">
        <v>0.29166666666666702</v>
      </c>
      <c r="F63" s="138">
        <v>0.45833333333333298</v>
      </c>
      <c r="G63" s="138">
        <v>0.54166666666666696</v>
      </c>
      <c r="H63" s="138">
        <v>0.77083333333333337</v>
      </c>
      <c r="I63" s="138"/>
      <c r="J63" s="168">
        <f t="shared" si="0"/>
        <v>0.39583333333333232</v>
      </c>
      <c r="K63" s="169">
        <f t="shared" si="4"/>
        <v>-9.9920072216264089E-16</v>
      </c>
      <c r="L63" s="138">
        <f>SUM(K63:K64)</f>
        <v>-1.9984014443252818E-15</v>
      </c>
    </row>
    <row r="64" spans="1:12" ht="16.2" thickBot="1" x14ac:dyDescent="0.35">
      <c r="A64" s="69" t="str">
        <f t="shared" si="5"/>
        <v xml:space="preserve">SILVO </v>
      </c>
      <c r="B64" s="135" t="str">
        <f t="shared" si="5"/>
        <v>59715851-77</v>
      </c>
      <c r="C64" s="273">
        <f t="shared" si="2"/>
        <v>2</v>
      </c>
      <c r="D64" s="249">
        <v>43250</v>
      </c>
      <c r="E64" s="137">
        <v>0.29166666666666702</v>
      </c>
      <c r="F64" s="138">
        <v>0.45833333333333298</v>
      </c>
      <c r="G64" s="138">
        <v>0.54166666666666696</v>
      </c>
      <c r="H64" s="138">
        <v>0.77083333333333337</v>
      </c>
      <c r="I64" s="138"/>
      <c r="J64" s="168">
        <f t="shared" si="0"/>
        <v>0.39583333333333232</v>
      </c>
      <c r="K64" s="169">
        <f t="shared" si="4"/>
        <v>-9.9920072216264089E-16</v>
      </c>
      <c r="L64" s="138"/>
    </row>
    <row r="65" spans="1:15" ht="15.6" x14ac:dyDescent="0.3">
      <c r="A65" s="248" t="str">
        <f t="shared" si="5"/>
        <v xml:space="preserve">SILVO </v>
      </c>
      <c r="B65" s="246" t="str">
        <f t="shared" si="5"/>
        <v>59715851-77</v>
      </c>
      <c r="C65" s="273">
        <f t="shared" si="2"/>
        <v>3</v>
      </c>
      <c r="D65" s="249">
        <v>43251</v>
      </c>
      <c r="E65" s="245">
        <v>0.3125</v>
      </c>
      <c r="F65" s="245">
        <v>0.54861111111111105</v>
      </c>
      <c r="G65" s="245">
        <v>0.625</v>
      </c>
      <c r="H65" s="245">
        <v>0.77083333333333337</v>
      </c>
      <c r="I65" s="138"/>
      <c r="J65" s="247">
        <f t="shared" si="0"/>
        <v>0.38194444444444442</v>
      </c>
      <c r="K65" s="169">
        <f t="shared" si="4"/>
        <v>-1.3888888888888895E-2</v>
      </c>
      <c r="L65" s="138"/>
      <c r="M65" s="185" t="s">
        <v>305</v>
      </c>
      <c r="N65" s="186" t="s">
        <v>305</v>
      </c>
    </row>
    <row r="66" spans="1:15" ht="16.2" thickBot="1" x14ac:dyDescent="0.35">
      <c r="A66" s="69" t="str">
        <f t="shared" si="5"/>
        <v xml:space="preserve">SILVO </v>
      </c>
      <c r="B66" s="135" t="str">
        <f t="shared" si="5"/>
        <v>59715851-77</v>
      </c>
      <c r="C66" s="273">
        <f t="shared" si="2"/>
        <v>4</v>
      </c>
      <c r="D66" s="249">
        <v>43252</v>
      </c>
      <c r="E66" s="138">
        <v>0.3125</v>
      </c>
      <c r="F66" s="138">
        <v>0</v>
      </c>
      <c r="G66" s="138">
        <v>0</v>
      </c>
      <c r="H66" s="138">
        <v>0</v>
      </c>
      <c r="I66" s="138"/>
      <c r="J66" s="168">
        <f t="shared" si="0"/>
        <v>-0.3125</v>
      </c>
      <c r="K66" s="169">
        <f t="shared" si="4"/>
        <v>-0.70833333333333326</v>
      </c>
      <c r="L66" s="138"/>
      <c r="M66" s="180">
        <f>L66</f>
        <v>0</v>
      </c>
      <c r="N66" s="178">
        <f>J97</f>
        <v>0.38194444444444442</v>
      </c>
    </row>
    <row r="67" spans="1:15" ht="16.2" thickBot="1" x14ac:dyDescent="0.35">
      <c r="A67" s="69" t="str">
        <f t="shared" si="5"/>
        <v xml:space="preserve">SILVO </v>
      </c>
      <c r="B67" s="135" t="str">
        <f t="shared" si="5"/>
        <v>59715851-77</v>
      </c>
      <c r="C67" s="273">
        <f t="shared" si="2"/>
        <v>5</v>
      </c>
      <c r="D67" s="249">
        <v>43253</v>
      </c>
      <c r="E67" s="138">
        <v>0.3125</v>
      </c>
      <c r="F67" s="138">
        <v>0</v>
      </c>
      <c r="G67" s="138">
        <v>0</v>
      </c>
      <c r="H67" s="138">
        <v>0</v>
      </c>
      <c r="I67" s="138"/>
      <c r="J67" s="168">
        <f t="shared" si="0"/>
        <v>-0.3125</v>
      </c>
      <c r="K67" s="169">
        <f t="shared" si="4"/>
        <v>-0.70833333333333326</v>
      </c>
      <c r="L67" s="138"/>
      <c r="M67" s="183" t="s">
        <v>309</v>
      </c>
      <c r="N67" s="184" t="s">
        <v>307</v>
      </c>
      <c r="O67" s="187" t="s">
        <v>308</v>
      </c>
    </row>
    <row r="68" spans="1:15" ht="16.2" thickBot="1" x14ac:dyDescent="0.35">
      <c r="A68" s="69" t="str">
        <f t="shared" si="5"/>
        <v xml:space="preserve">SILVO </v>
      </c>
      <c r="B68" s="135" t="str">
        <f t="shared" si="5"/>
        <v>59715851-77</v>
      </c>
      <c r="C68" s="273">
        <f t="shared" si="2"/>
        <v>6</v>
      </c>
      <c r="D68" s="249">
        <v>43254</v>
      </c>
      <c r="E68" s="138">
        <v>0.3125</v>
      </c>
      <c r="F68" s="138">
        <v>0.55902777777777779</v>
      </c>
      <c r="G68" s="138">
        <v>0.63750000000000007</v>
      </c>
      <c r="H68" s="138">
        <v>0.77083333333333337</v>
      </c>
      <c r="I68" s="138"/>
      <c r="J68" s="168">
        <f t="shared" ref="J68:J130" si="6">(H68-G68+(H68&lt;G68))+F68-E68</f>
        <v>0.37986111111111109</v>
      </c>
      <c r="K68" s="169">
        <f t="shared" ref="K68:K99" si="7">IF($C$4:$C$130=7,J68,IF($C$4:$C$130=6,J68-$J$2,IF($C$4:$C$130=5,J68-$I$2,IF($C$4:$C$130=4,J68-$I$2,IF($C$4:$C$130=3,J68-$I$2,IF($C$4:$C$130=2,J68-$I$2,IF($C$4:$C$130=1,J68-$I$2,J68)))))))</f>
        <v>0.15069444444444444</v>
      </c>
      <c r="L68" s="138"/>
      <c r="M68" s="181">
        <f>M66*$M$2</f>
        <v>0</v>
      </c>
      <c r="N68" s="179" t="e">
        <f>N66*#REF!*24</f>
        <v>#REF!</v>
      </c>
      <c r="O68" s="182" t="e">
        <f>M68+N68</f>
        <v>#REF!</v>
      </c>
    </row>
    <row r="69" spans="1:15" ht="15.6" x14ac:dyDescent="0.3">
      <c r="A69" s="69" t="str">
        <f t="shared" si="5"/>
        <v xml:space="preserve">SILVO </v>
      </c>
      <c r="B69" s="135" t="str">
        <f t="shared" si="5"/>
        <v>59715851-77</v>
      </c>
      <c r="C69" s="273">
        <f t="shared" ref="C69:C130" si="8">WEEKDAY(D69,2)</f>
        <v>7</v>
      </c>
      <c r="D69" s="249">
        <v>43255</v>
      </c>
      <c r="E69" s="138">
        <v>0.3125</v>
      </c>
      <c r="F69" s="138">
        <v>0.54861111111111105</v>
      </c>
      <c r="G69" s="138">
        <v>0.625</v>
      </c>
      <c r="H69" s="138">
        <v>0.77083333333333337</v>
      </c>
      <c r="I69" s="138"/>
      <c r="J69" s="168">
        <f t="shared" si="6"/>
        <v>0.38194444444444442</v>
      </c>
      <c r="K69" s="169">
        <f t="shared" si="7"/>
        <v>0.38194444444444442</v>
      </c>
      <c r="L69" s="138"/>
    </row>
    <row r="70" spans="1:15" ht="15.6" x14ac:dyDescent="0.3">
      <c r="A70" s="69" t="str">
        <f t="shared" si="5"/>
        <v xml:space="preserve">SILVO </v>
      </c>
      <c r="B70" s="135" t="str">
        <f t="shared" si="5"/>
        <v>59715851-77</v>
      </c>
      <c r="C70" s="273">
        <f t="shared" si="8"/>
        <v>1</v>
      </c>
      <c r="D70" s="249">
        <v>43256</v>
      </c>
      <c r="E70" s="138">
        <v>0.3125</v>
      </c>
      <c r="F70" s="138">
        <v>0</v>
      </c>
      <c r="G70" s="138">
        <v>0</v>
      </c>
      <c r="H70" s="138">
        <v>0</v>
      </c>
      <c r="I70" s="138"/>
      <c r="J70" s="168">
        <f t="shared" si="6"/>
        <v>-0.3125</v>
      </c>
      <c r="K70" s="169">
        <f t="shared" si="7"/>
        <v>-0.70833333333333326</v>
      </c>
      <c r="L70" s="138">
        <f>SUM(K70:K75)</f>
        <v>-2.6965277777777774</v>
      </c>
    </row>
    <row r="71" spans="1:15" ht="15.6" x14ac:dyDescent="0.3">
      <c r="A71" s="69" t="str">
        <f t="shared" si="5"/>
        <v xml:space="preserve">SILVO </v>
      </c>
      <c r="B71" s="135" t="str">
        <f t="shared" si="5"/>
        <v>59715851-77</v>
      </c>
      <c r="C71" s="273">
        <f t="shared" si="8"/>
        <v>2</v>
      </c>
      <c r="D71" s="249">
        <v>43257</v>
      </c>
      <c r="E71" s="138">
        <v>0.3125</v>
      </c>
      <c r="F71" s="138">
        <v>0</v>
      </c>
      <c r="G71" s="138">
        <v>0</v>
      </c>
      <c r="H71" s="138">
        <v>0</v>
      </c>
      <c r="I71" s="138"/>
      <c r="J71" s="168">
        <f t="shared" si="6"/>
        <v>-0.3125</v>
      </c>
      <c r="K71" s="169">
        <f t="shared" si="7"/>
        <v>-0.70833333333333326</v>
      </c>
      <c r="L71" s="138"/>
    </row>
    <row r="72" spans="1:15" ht="15.6" x14ac:dyDescent="0.3">
      <c r="A72" s="69" t="str">
        <f t="shared" si="5"/>
        <v xml:space="preserve">SILVO </v>
      </c>
      <c r="B72" s="135" t="str">
        <f t="shared" si="5"/>
        <v>59715851-77</v>
      </c>
      <c r="C72" s="273">
        <f t="shared" si="8"/>
        <v>3</v>
      </c>
      <c r="D72" s="249">
        <v>43258</v>
      </c>
      <c r="E72" s="138">
        <v>0.3125</v>
      </c>
      <c r="F72" s="138">
        <v>0.55902777777777779</v>
      </c>
      <c r="G72" s="138">
        <v>0.63750000000000007</v>
      </c>
      <c r="H72" s="138">
        <v>0.77083333333333337</v>
      </c>
      <c r="I72" s="138"/>
      <c r="J72" s="168">
        <f t="shared" si="6"/>
        <v>0.37986111111111109</v>
      </c>
      <c r="K72" s="169">
        <f t="shared" si="7"/>
        <v>-1.5972222222222221E-2</v>
      </c>
      <c r="L72" s="138"/>
    </row>
    <row r="73" spans="1:15" ht="15.6" x14ac:dyDescent="0.3">
      <c r="A73" s="69" t="str">
        <f t="shared" si="5"/>
        <v xml:space="preserve">SILVO </v>
      </c>
      <c r="B73" s="135" t="str">
        <f t="shared" si="5"/>
        <v>59715851-77</v>
      </c>
      <c r="C73" s="273">
        <f t="shared" si="8"/>
        <v>4</v>
      </c>
      <c r="D73" s="249">
        <v>43259</v>
      </c>
      <c r="E73" s="138">
        <v>0.3125</v>
      </c>
      <c r="F73" s="138">
        <v>0.54861111111111105</v>
      </c>
      <c r="G73" s="138">
        <v>0.625</v>
      </c>
      <c r="H73" s="138">
        <v>0.77083333333333337</v>
      </c>
      <c r="I73" s="138"/>
      <c r="J73" s="168">
        <f t="shared" si="6"/>
        <v>0.38194444444444442</v>
      </c>
      <c r="K73" s="169">
        <f t="shared" si="7"/>
        <v>-1.3888888888888895E-2</v>
      </c>
      <c r="L73" s="138"/>
    </row>
    <row r="74" spans="1:15" ht="15.6" x14ac:dyDescent="0.3">
      <c r="A74" s="69" t="str">
        <f t="shared" si="5"/>
        <v xml:space="preserve">SILVO </v>
      </c>
      <c r="B74" s="135" t="str">
        <f t="shared" si="5"/>
        <v>59715851-77</v>
      </c>
      <c r="C74" s="273">
        <f t="shared" si="8"/>
        <v>5</v>
      </c>
      <c r="D74" s="249">
        <v>43260</v>
      </c>
      <c r="E74" s="138">
        <v>0.3125</v>
      </c>
      <c r="F74" s="138">
        <v>0</v>
      </c>
      <c r="G74" s="138">
        <v>0</v>
      </c>
      <c r="H74" s="138">
        <v>0</v>
      </c>
      <c r="I74" s="138"/>
      <c r="J74" s="168">
        <f t="shared" si="6"/>
        <v>-0.3125</v>
      </c>
      <c r="K74" s="169">
        <f t="shared" si="7"/>
        <v>-0.70833333333333326</v>
      </c>
      <c r="L74" s="138"/>
    </row>
    <row r="75" spans="1:15" ht="15.6" x14ac:dyDescent="0.3">
      <c r="A75" s="69" t="str">
        <f t="shared" si="5"/>
        <v xml:space="preserve">SILVO </v>
      </c>
      <c r="B75" s="135" t="str">
        <f t="shared" si="5"/>
        <v>59715851-77</v>
      </c>
      <c r="C75" s="273">
        <f t="shared" si="8"/>
        <v>6</v>
      </c>
      <c r="D75" s="249">
        <v>43261</v>
      </c>
      <c r="E75" s="138">
        <v>0.3125</v>
      </c>
      <c r="F75" s="138">
        <v>0</v>
      </c>
      <c r="G75" s="138">
        <v>0</v>
      </c>
      <c r="H75" s="138">
        <v>0</v>
      </c>
      <c r="I75" s="138"/>
      <c r="J75" s="168">
        <f t="shared" si="6"/>
        <v>-0.3125</v>
      </c>
      <c r="K75" s="169">
        <f t="shared" si="7"/>
        <v>-0.54166666666666663</v>
      </c>
      <c r="L75" s="138"/>
    </row>
    <row r="76" spans="1:15" ht="15.6" x14ac:dyDescent="0.3">
      <c r="A76" s="69" t="str">
        <f t="shared" si="5"/>
        <v xml:space="preserve">SILVO </v>
      </c>
      <c r="B76" s="135" t="str">
        <f t="shared" si="5"/>
        <v>59715851-77</v>
      </c>
      <c r="C76" s="273">
        <f t="shared" si="8"/>
        <v>7</v>
      </c>
      <c r="D76" s="249">
        <v>43262</v>
      </c>
      <c r="E76" s="138">
        <v>0.3125</v>
      </c>
      <c r="F76" s="138">
        <v>0.55902777777777779</v>
      </c>
      <c r="G76" s="138">
        <v>0.63750000000000007</v>
      </c>
      <c r="H76" s="138">
        <v>0.77083333333333337</v>
      </c>
      <c r="I76" s="138"/>
      <c r="J76" s="168">
        <f t="shared" si="6"/>
        <v>0.37986111111111109</v>
      </c>
      <c r="K76" s="169">
        <f t="shared" si="7"/>
        <v>0.37986111111111109</v>
      </c>
      <c r="L76" s="138"/>
    </row>
    <row r="77" spans="1:15" ht="15.6" x14ac:dyDescent="0.3">
      <c r="A77" s="69" t="str">
        <f t="shared" si="5"/>
        <v xml:space="preserve">SILVO </v>
      </c>
      <c r="B77" s="135" t="str">
        <f t="shared" si="5"/>
        <v>59715851-77</v>
      </c>
      <c r="C77" s="273">
        <f t="shared" si="8"/>
        <v>1</v>
      </c>
      <c r="D77" s="249">
        <v>43263</v>
      </c>
      <c r="E77" s="138">
        <v>0.3125</v>
      </c>
      <c r="F77" s="138">
        <v>0.54861111111111105</v>
      </c>
      <c r="G77" s="138">
        <v>0.625</v>
      </c>
      <c r="H77" s="138">
        <v>0.77083333333333337</v>
      </c>
      <c r="I77" s="138"/>
      <c r="J77" s="168">
        <f t="shared" si="6"/>
        <v>0.38194444444444442</v>
      </c>
      <c r="K77" s="169">
        <f t="shared" si="7"/>
        <v>-1.3888888888888895E-2</v>
      </c>
      <c r="L77" s="138">
        <f>SUM(K77:K82)</f>
        <v>-2.0020833333333332</v>
      </c>
    </row>
    <row r="78" spans="1:15" ht="15.6" x14ac:dyDescent="0.3">
      <c r="A78" s="69" t="str">
        <f t="shared" si="5"/>
        <v xml:space="preserve">SILVO </v>
      </c>
      <c r="B78" s="135" t="str">
        <f t="shared" si="5"/>
        <v>59715851-77</v>
      </c>
      <c r="C78" s="273">
        <f t="shared" si="8"/>
        <v>2</v>
      </c>
      <c r="D78" s="249">
        <v>43264</v>
      </c>
      <c r="E78" s="138">
        <v>0.3125</v>
      </c>
      <c r="F78" s="138">
        <v>0</v>
      </c>
      <c r="G78" s="138">
        <v>0</v>
      </c>
      <c r="H78" s="138">
        <v>0</v>
      </c>
      <c r="I78" s="138"/>
      <c r="J78" s="168">
        <f t="shared" si="6"/>
        <v>-0.3125</v>
      </c>
      <c r="K78" s="169">
        <f t="shared" si="7"/>
        <v>-0.70833333333333326</v>
      </c>
      <c r="L78" s="138"/>
    </row>
    <row r="79" spans="1:15" ht="15.6" x14ac:dyDescent="0.3">
      <c r="A79" s="69" t="str">
        <f t="shared" si="5"/>
        <v xml:space="preserve">SILVO </v>
      </c>
      <c r="B79" s="135" t="str">
        <f t="shared" si="5"/>
        <v>59715851-77</v>
      </c>
      <c r="C79" s="273">
        <f t="shared" si="8"/>
        <v>3</v>
      </c>
      <c r="D79" s="249">
        <v>43265</v>
      </c>
      <c r="E79" s="138">
        <v>0.3125</v>
      </c>
      <c r="F79" s="138">
        <v>0</v>
      </c>
      <c r="G79" s="138">
        <v>0</v>
      </c>
      <c r="H79" s="138">
        <v>0</v>
      </c>
      <c r="I79" s="138"/>
      <c r="J79" s="168">
        <f t="shared" si="6"/>
        <v>-0.3125</v>
      </c>
      <c r="K79" s="169">
        <f t="shared" si="7"/>
        <v>-0.70833333333333326</v>
      </c>
      <c r="L79" s="138"/>
    </row>
    <row r="80" spans="1:15" ht="15.6" x14ac:dyDescent="0.3">
      <c r="A80" s="69" t="str">
        <f t="shared" si="5"/>
        <v xml:space="preserve">SILVO </v>
      </c>
      <c r="B80" s="135" t="str">
        <f t="shared" si="5"/>
        <v>59715851-77</v>
      </c>
      <c r="C80" s="273">
        <f t="shared" si="8"/>
        <v>4</v>
      </c>
      <c r="D80" s="249">
        <v>43266</v>
      </c>
      <c r="E80" s="138">
        <v>0.3125</v>
      </c>
      <c r="F80" s="138">
        <v>0.55902777777777779</v>
      </c>
      <c r="G80" s="138">
        <v>0.63750000000000007</v>
      </c>
      <c r="H80" s="138">
        <v>0.77083333333333337</v>
      </c>
      <c r="I80" s="138"/>
      <c r="J80" s="168">
        <f t="shared" si="6"/>
        <v>0.37986111111111109</v>
      </c>
      <c r="K80" s="169">
        <f t="shared" si="7"/>
        <v>-1.5972222222222221E-2</v>
      </c>
      <c r="L80" s="138"/>
    </row>
    <row r="81" spans="1:14" ht="15.6" x14ac:dyDescent="0.3">
      <c r="A81" s="69" t="str">
        <f t="shared" si="5"/>
        <v xml:space="preserve">SILVO </v>
      </c>
      <c r="B81" s="135" t="str">
        <f t="shared" si="5"/>
        <v>59715851-77</v>
      </c>
      <c r="C81" s="273">
        <f t="shared" si="8"/>
        <v>5</v>
      </c>
      <c r="D81" s="249">
        <v>43267</v>
      </c>
      <c r="E81" s="138">
        <v>0.3125</v>
      </c>
      <c r="F81" s="138">
        <v>0.54861111111111105</v>
      </c>
      <c r="G81" s="138">
        <v>0.625</v>
      </c>
      <c r="H81" s="138">
        <v>0.77083333333333337</v>
      </c>
      <c r="I81" s="138"/>
      <c r="J81" s="168">
        <f t="shared" si="6"/>
        <v>0.38194444444444442</v>
      </c>
      <c r="K81" s="169">
        <f t="shared" si="7"/>
        <v>-1.3888888888888895E-2</v>
      </c>
      <c r="L81" s="138"/>
    </row>
    <row r="82" spans="1:14" ht="15.6" x14ac:dyDescent="0.3">
      <c r="A82" s="69" t="str">
        <f t="shared" si="5"/>
        <v xml:space="preserve">SILVO </v>
      </c>
      <c r="B82" s="135" t="str">
        <f t="shared" si="5"/>
        <v>59715851-77</v>
      </c>
      <c r="C82" s="273">
        <f t="shared" si="8"/>
        <v>6</v>
      </c>
      <c r="D82" s="249">
        <v>43268</v>
      </c>
      <c r="E82" s="138">
        <v>0.3125</v>
      </c>
      <c r="F82" s="138">
        <v>0</v>
      </c>
      <c r="G82" s="138">
        <v>0</v>
      </c>
      <c r="H82" s="138">
        <v>0</v>
      </c>
      <c r="I82" s="138"/>
      <c r="J82" s="168">
        <f t="shared" si="6"/>
        <v>-0.3125</v>
      </c>
      <c r="K82" s="169">
        <f t="shared" si="7"/>
        <v>-0.54166666666666663</v>
      </c>
      <c r="L82" s="138"/>
    </row>
    <row r="83" spans="1:14" ht="15.6" x14ac:dyDescent="0.3">
      <c r="A83" s="69" t="str">
        <f t="shared" si="5"/>
        <v xml:space="preserve">SILVO </v>
      </c>
      <c r="B83" s="135" t="str">
        <f t="shared" si="5"/>
        <v>59715851-77</v>
      </c>
      <c r="C83" s="273">
        <f t="shared" si="8"/>
        <v>7</v>
      </c>
      <c r="D83" s="249">
        <v>43269</v>
      </c>
      <c r="E83" s="138">
        <v>0.3125</v>
      </c>
      <c r="F83" s="138">
        <v>0</v>
      </c>
      <c r="G83" s="138">
        <v>0</v>
      </c>
      <c r="H83" s="138">
        <v>0</v>
      </c>
      <c r="I83" s="138"/>
      <c r="J83" s="168">
        <f t="shared" si="6"/>
        <v>-0.3125</v>
      </c>
      <c r="K83" s="169">
        <f t="shared" si="7"/>
        <v>-0.3125</v>
      </c>
      <c r="L83" s="138"/>
    </row>
    <row r="84" spans="1:14" ht="15.6" x14ac:dyDescent="0.3">
      <c r="A84" s="69" t="str">
        <f t="shared" si="5"/>
        <v xml:space="preserve">SILVO </v>
      </c>
      <c r="B84" s="135" t="str">
        <f t="shared" si="5"/>
        <v>59715851-77</v>
      </c>
      <c r="C84" s="273">
        <f t="shared" si="8"/>
        <v>1</v>
      </c>
      <c r="D84" s="249">
        <v>43270</v>
      </c>
      <c r="E84" s="138">
        <v>0.3125</v>
      </c>
      <c r="F84" s="138">
        <v>0.55902777777777779</v>
      </c>
      <c r="G84" s="138">
        <v>0.63750000000000007</v>
      </c>
      <c r="H84" s="138">
        <v>0.77083333333333337</v>
      </c>
      <c r="I84" s="138"/>
      <c r="J84" s="168">
        <f t="shared" si="6"/>
        <v>0.37986111111111109</v>
      </c>
      <c r="K84" s="169">
        <f t="shared" si="7"/>
        <v>-1.5972222222222221E-2</v>
      </c>
      <c r="L84" s="138">
        <f>SUM(K84:K89)</f>
        <v>-1.3097222222222222</v>
      </c>
    </row>
    <row r="85" spans="1:14" ht="15.6" x14ac:dyDescent="0.3">
      <c r="A85" s="69" t="str">
        <f t="shared" si="5"/>
        <v xml:space="preserve">SILVO </v>
      </c>
      <c r="B85" s="135" t="str">
        <f t="shared" si="5"/>
        <v>59715851-77</v>
      </c>
      <c r="C85" s="273">
        <f t="shared" si="8"/>
        <v>2</v>
      </c>
      <c r="D85" s="249">
        <v>43271</v>
      </c>
      <c r="E85" s="138">
        <v>0.3125</v>
      </c>
      <c r="F85" s="138">
        <v>0.54861111111111105</v>
      </c>
      <c r="G85" s="138">
        <v>0.625</v>
      </c>
      <c r="H85" s="138">
        <v>0.77083333333333337</v>
      </c>
      <c r="I85" s="138"/>
      <c r="J85" s="168">
        <f t="shared" si="6"/>
        <v>0.38194444444444442</v>
      </c>
      <c r="K85" s="169">
        <f t="shared" si="7"/>
        <v>-1.3888888888888895E-2</v>
      </c>
      <c r="L85" s="138"/>
    </row>
    <row r="86" spans="1:14" ht="15.6" x14ac:dyDescent="0.3">
      <c r="A86" s="69" t="str">
        <f t="shared" si="5"/>
        <v xml:space="preserve">SILVO </v>
      </c>
      <c r="B86" s="135" t="str">
        <f t="shared" si="5"/>
        <v>59715851-77</v>
      </c>
      <c r="C86" s="273">
        <f t="shared" si="8"/>
        <v>3</v>
      </c>
      <c r="D86" s="249">
        <v>43272</v>
      </c>
      <c r="E86" s="138">
        <v>0.3125</v>
      </c>
      <c r="F86" s="138">
        <v>0</v>
      </c>
      <c r="G86" s="138">
        <v>0</v>
      </c>
      <c r="H86" s="138">
        <v>0</v>
      </c>
      <c r="I86" s="138"/>
      <c r="J86" s="168">
        <f t="shared" si="6"/>
        <v>-0.3125</v>
      </c>
      <c r="K86" s="169">
        <f t="shared" si="7"/>
        <v>-0.70833333333333326</v>
      </c>
      <c r="L86" s="138"/>
    </row>
    <row r="87" spans="1:14" ht="15.6" x14ac:dyDescent="0.3">
      <c r="A87" s="69" t="str">
        <f t="shared" si="5"/>
        <v xml:space="preserve">SILVO </v>
      </c>
      <c r="B87" s="135" t="str">
        <f t="shared" si="5"/>
        <v>59715851-77</v>
      </c>
      <c r="C87" s="273">
        <f t="shared" si="8"/>
        <v>4</v>
      </c>
      <c r="D87" s="249">
        <v>43273</v>
      </c>
      <c r="E87" s="138">
        <v>0.3125</v>
      </c>
      <c r="F87" s="138">
        <v>0</v>
      </c>
      <c r="G87" s="138">
        <v>0</v>
      </c>
      <c r="H87" s="138">
        <v>0</v>
      </c>
      <c r="I87" s="138"/>
      <c r="J87" s="168">
        <f t="shared" si="6"/>
        <v>-0.3125</v>
      </c>
      <c r="K87" s="169">
        <f t="shared" si="7"/>
        <v>-0.70833333333333326</v>
      </c>
      <c r="L87" s="138"/>
    </row>
    <row r="88" spans="1:14" ht="15.6" x14ac:dyDescent="0.3">
      <c r="A88" s="69" t="str">
        <f t="shared" si="5"/>
        <v xml:space="preserve">SILVO </v>
      </c>
      <c r="B88" s="135" t="str">
        <f t="shared" si="5"/>
        <v>59715851-77</v>
      </c>
      <c r="C88" s="273">
        <f t="shared" si="8"/>
        <v>5</v>
      </c>
      <c r="D88" s="249">
        <v>43274</v>
      </c>
      <c r="E88" s="138">
        <v>0.3125</v>
      </c>
      <c r="F88" s="138">
        <v>0.55902777777777779</v>
      </c>
      <c r="G88" s="138">
        <v>0.63750000000000007</v>
      </c>
      <c r="H88" s="138">
        <v>0.77083333333333337</v>
      </c>
      <c r="I88" s="138"/>
      <c r="J88" s="168">
        <f t="shared" si="6"/>
        <v>0.37986111111111109</v>
      </c>
      <c r="K88" s="169">
        <f t="shared" si="7"/>
        <v>-1.5972222222222221E-2</v>
      </c>
      <c r="L88" s="138"/>
    </row>
    <row r="89" spans="1:14" ht="15.6" x14ac:dyDescent="0.3">
      <c r="A89" s="69" t="str">
        <f t="shared" si="5"/>
        <v xml:space="preserve">SILVO </v>
      </c>
      <c r="B89" s="135" t="str">
        <f t="shared" si="5"/>
        <v>59715851-77</v>
      </c>
      <c r="C89" s="273">
        <f t="shared" si="8"/>
        <v>6</v>
      </c>
      <c r="D89" s="249">
        <v>43275</v>
      </c>
      <c r="E89" s="138">
        <v>0.3125</v>
      </c>
      <c r="F89" s="138">
        <v>0.54861111111111105</v>
      </c>
      <c r="G89" s="138">
        <v>0.625</v>
      </c>
      <c r="H89" s="138">
        <v>0.77083333333333337</v>
      </c>
      <c r="I89" s="138"/>
      <c r="J89" s="168">
        <f t="shared" si="6"/>
        <v>0.38194444444444442</v>
      </c>
      <c r="K89" s="169">
        <f t="shared" si="7"/>
        <v>0.15277777777777776</v>
      </c>
      <c r="L89" s="138"/>
    </row>
    <row r="90" spans="1:14" ht="15.6" x14ac:dyDescent="0.3">
      <c r="A90" s="69" t="str">
        <f t="shared" si="5"/>
        <v xml:space="preserve">SILVO </v>
      </c>
      <c r="B90" s="135" t="str">
        <f t="shared" si="5"/>
        <v>59715851-77</v>
      </c>
      <c r="C90" s="273">
        <f t="shared" si="8"/>
        <v>7</v>
      </c>
      <c r="D90" s="249">
        <v>43276</v>
      </c>
      <c r="E90" s="138">
        <v>0.3125</v>
      </c>
      <c r="F90" s="138">
        <v>0</v>
      </c>
      <c r="G90" s="138">
        <v>0</v>
      </c>
      <c r="H90" s="138">
        <v>0</v>
      </c>
      <c r="I90" s="138"/>
      <c r="J90" s="168">
        <f t="shared" si="6"/>
        <v>-0.3125</v>
      </c>
      <c r="K90" s="169">
        <f t="shared" si="7"/>
        <v>-0.3125</v>
      </c>
      <c r="L90" s="138"/>
    </row>
    <row r="91" spans="1:14" ht="15.6" x14ac:dyDescent="0.3">
      <c r="A91" s="69" t="str">
        <f t="shared" si="5"/>
        <v xml:space="preserve">SILVO </v>
      </c>
      <c r="B91" s="135" t="str">
        <f t="shared" si="5"/>
        <v>59715851-77</v>
      </c>
      <c r="C91" s="273">
        <f t="shared" si="8"/>
        <v>1</v>
      </c>
      <c r="D91" s="249">
        <v>43277</v>
      </c>
      <c r="E91" s="138">
        <v>0.3125</v>
      </c>
      <c r="F91" s="138">
        <v>0</v>
      </c>
      <c r="G91" s="138">
        <v>0</v>
      </c>
      <c r="H91" s="138">
        <v>0</v>
      </c>
      <c r="I91" s="138"/>
      <c r="J91" s="168">
        <f t="shared" si="6"/>
        <v>-0.3125</v>
      </c>
      <c r="K91" s="169">
        <f t="shared" si="7"/>
        <v>-0.70833333333333326</v>
      </c>
      <c r="L91" s="138">
        <f>SUM(K91:K94)</f>
        <v>-1.4465277777777776</v>
      </c>
    </row>
    <row r="92" spans="1:14" ht="15.6" x14ac:dyDescent="0.3">
      <c r="A92" s="69" t="str">
        <f t="shared" si="5"/>
        <v xml:space="preserve">SILVO </v>
      </c>
      <c r="B92" s="135" t="str">
        <f t="shared" si="5"/>
        <v>59715851-77</v>
      </c>
      <c r="C92" s="273">
        <f t="shared" si="8"/>
        <v>2</v>
      </c>
      <c r="D92" s="249">
        <v>43278</v>
      </c>
      <c r="E92" s="138">
        <v>0.3125</v>
      </c>
      <c r="F92" s="138">
        <v>0.55902777777777779</v>
      </c>
      <c r="G92" s="138">
        <v>0.63750000000000007</v>
      </c>
      <c r="H92" s="138">
        <v>0.77083333333333337</v>
      </c>
      <c r="I92" s="138"/>
      <c r="J92" s="168">
        <f t="shared" si="6"/>
        <v>0.37986111111111109</v>
      </c>
      <c r="K92" s="169">
        <f t="shared" si="7"/>
        <v>-1.5972222222222221E-2</v>
      </c>
      <c r="L92" s="138"/>
    </row>
    <row r="93" spans="1:14" ht="15.6" x14ac:dyDescent="0.3">
      <c r="A93" s="69" t="str">
        <f t="shared" si="5"/>
        <v xml:space="preserve">SILVO </v>
      </c>
      <c r="B93" s="135" t="str">
        <f t="shared" si="5"/>
        <v>59715851-77</v>
      </c>
      <c r="C93" s="273">
        <f t="shared" si="8"/>
        <v>3</v>
      </c>
      <c r="D93" s="249">
        <v>43279</v>
      </c>
      <c r="E93" s="138">
        <v>0.3125</v>
      </c>
      <c r="F93" s="138">
        <v>0.54861111111111105</v>
      </c>
      <c r="G93" s="138">
        <v>0.625</v>
      </c>
      <c r="H93" s="138">
        <v>0.77083333333333337</v>
      </c>
      <c r="I93" s="138"/>
      <c r="J93" s="168">
        <f t="shared" si="6"/>
        <v>0.38194444444444442</v>
      </c>
      <c r="K93" s="169">
        <f t="shared" si="7"/>
        <v>-1.3888888888888895E-2</v>
      </c>
      <c r="L93" s="138"/>
    </row>
    <row r="94" spans="1:14" ht="16.2" thickBot="1" x14ac:dyDescent="0.35">
      <c r="A94" s="69" t="str">
        <f t="shared" si="5"/>
        <v xml:space="preserve">SILVO </v>
      </c>
      <c r="B94" s="135" t="str">
        <f t="shared" si="5"/>
        <v>59715851-77</v>
      </c>
      <c r="C94" s="273">
        <f t="shared" si="8"/>
        <v>4</v>
      </c>
      <c r="D94" s="249">
        <v>43280</v>
      </c>
      <c r="E94" s="138">
        <v>0.3125</v>
      </c>
      <c r="F94" s="138">
        <v>0</v>
      </c>
      <c r="G94" s="138">
        <v>0</v>
      </c>
      <c r="H94" s="138">
        <v>0</v>
      </c>
      <c r="I94" s="138"/>
      <c r="J94" s="168">
        <f t="shared" si="6"/>
        <v>-0.3125</v>
      </c>
      <c r="K94" s="169">
        <f t="shared" si="7"/>
        <v>-0.70833333333333326</v>
      </c>
      <c r="L94" s="138"/>
    </row>
    <row r="95" spans="1:14" ht="15.6" x14ac:dyDescent="0.3">
      <c r="A95" s="248" t="str">
        <f t="shared" si="5"/>
        <v xml:space="preserve">SILVO </v>
      </c>
      <c r="B95" s="246" t="str">
        <f t="shared" si="5"/>
        <v>59715851-77</v>
      </c>
      <c r="C95" s="273">
        <f t="shared" si="8"/>
        <v>5</v>
      </c>
      <c r="D95" s="249">
        <v>43281</v>
      </c>
      <c r="E95" s="245">
        <v>0.3125</v>
      </c>
      <c r="F95" s="245">
        <v>0</v>
      </c>
      <c r="G95" s="245">
        <v>0</v>
      </c>
      <c r="H95" s="245">
        <v>0</v>
      </c>
      <c r="I95" s="138"/>
      <c r="J95" s="247">
        <f t="shared" si="6"/>
        <v>-0.3125</v>
      </c>
      <c r="K95" s="169">
        <f t="shared" si="7"/>
        <v>-0.70833333333333326</v>
      </c>
      <c r="L95" s="138"/>
      <c r="M95" s="185" t="s">
        <v>305</v>
      </c>
      <c r="N95" s="186" t="s">
        <v>305</v>
      </c>
    </row>
    <row r="96" spans="1:14" ht="16.2" thickBot="1" x14ac:dyDescent="0.35">
      <c r="A96" s="69" t="str">
        <f t="shared" si="5"/>
        <v xml:space="preserve">SILVO </v>
      </c>
      <c r="B96" s="135" t="str">
        <f t="shared" si="5"/>
        <v>59715851-77</v>
      </c>
      <c r="C96" s="273">
        <f t="shared" si="8"/>
        <v>6</v>
      </c>
      <c r="D96" s="249">
        <v>43282</v>
      </c>
      <c r="E96" s="138">
        <v>0.3125</v>
      </c>
      <c r="F96" s="138">
        <v>0.55902777777777779</v>
      </c>
      <c r="G96" s="138">
        <v>0.63750000000000007</v>
      </c>
      <c r="H96" s="138">
        <v>0.77083333333333337</v>
      </c>
      <c r="I96" s="138"/>
      <c r="J96" s="168">
        <f t="shared" si="6"/>
        <v>0.37986111111111109</v>
      </c>
      <c r="K96" s="169">
        <f t="shared" si="7"/>
        <v>0.15069444444444444</v>
      </c>
      <c r="L96" s="138"/>
      <c r="M96" s="180">
        <f>L96</f>
        <v>0</v>
      </c>
      <c r="N96" s="178">
        <f>J127</f>
        <v>-0.3125</v>
      </c>
    </row>
    <row r="97" spans="1:15" ht="16.2" thickBot="1" x14ac:dyDescent="0.35">
      <c r="A97" s="69" t="str">
        <f t="shared" si="5"/>
        <v xml:space="preserve">SILVO </v>
      </c>
      <c r="B97" s="135" t="str">
        <f t="shared" si="5"/>
        <v>59715851-77</v>
      </c>
      <c r="C97" s="273">
        <f t="shared" si="8"/>
        <v>7</v>
      </c>
      <c r="D97" s="249">
        <v>43283</v>
      </c>
      <c r="E97" s="138">
        <v>0.3125</v>
      </c>
      <c r="F97" s="138">
        <v>0.54861111111111105</v>
      </c>
      <c r="G97" s="138">
        <v>0.625</v>
      </c>
      <c r="H97" s="138">
        <v>0.77083333333333337</v>
      </c>
      <c r="I97" s="138"/>
      <c r="J97" s="168">
        <f t="shared" si="6"/>
        <v>0.38194444444444442</v>
      </c>
      <c r="K97" s="169">
        <f t="shared" si="7"/>
        <v>0.38194444444444442</v>
      </c>
      <c r="L97" s="138"/>
      <c r="M97" s="183" t="s">
        <v>309</v>
      </c>
      <c r="N97" s="184" t="s">
        <v>307</v>
      </c>
      <c r="O97" s="187" t="s">
        <v>308</v>
      </c>
    </row>
    <row r="98" spans="1:15" ht="16.2" thickBot="1" x14ac:dyDescent="0.35">
      <c r="A98" s="69" t="str">
        <f t="shared" si="5"/>
        <v xml:space="preserve">SILVO </v>
      </c>
      <c r="B98" s="135" t="str">
        <f t="shared" si="5"/>
        <v>59715851-77</v>
      </c>
      <c r="C98" s="273">
        <f t="shared" si="8"/>
        <v>1</v>
      </c>
      <c r="D98" s="249">
        <v>43284</v>
      </c>
      <c r="E98" s="138">
        <v>0.3125</v>
      </c>
      <c r="F98" s="138">
        <v>0</v>
      </c>
      <c r="G98" s="138">
        <v>0</v>
      </c>
      <c r="H98" s="138">
        <v>0</v>
      </c>
      <c r="I98" s="138"/>
      <c r="J98" s="168">
        <f t="shared" si="6"/>
        <v>-0.3125</v>
      </c>
      <c r="K98" s="169">
        <f t="shared" si="7"/>
        <v>-0.70833333333333326</v>
      </c>
      <c r="L98" s="138"/>
      <c r="M98" s="181">
        <f>M96*$M$2</f>
        <v>0</v>
      </c>
      <c r="N98" s="179" t="e">
        <f>N96*#REF!*24</f>
        <v>#REF!</v>
      </c>
      <c r="O98" s="182" t="e">
        <f>M98+N98</f>
        <v>#REF!</v>
      </c>
    </row>
    <row r="99" spans="1:15" ht="15.6" x14ac:dyDescent="0.3">
      <c r="A99" s="69" t="str">
        <f t="shared" si="5"/>
        <v xml:space="preserve">SILVO </v>
      </c>
      <c r="B99" s="135" t="str">
        <f t="shared" si="5"/>
        <v>59715851-77</v>
      </c>
      <c r="C99" s="273">
        <f t="shared" si="8"/>
        <v>2</v>
      </c>
      <c r="D99" s="249">
        <v>43285</v>
      </c>
      <c r="E99" s="138">
        <v>0.3125</v>
      </c>
      <c r="F99" s="138">
        <v>0</v>
      </c>
      <c r="G99" s="138">
        <v>0</v>
      </c>
      <c r="H99" s="138">
        <v>0</v>
      </c>
      <c r="I99" s="138"/>
      <c r="J99" s="168">
        <f t="shared" si="6"/>
        <v>-0.3125</v>
      </c>
      <c r="K99" s="169">
        <f t="shared" si="7"/>
        <v>-0.70833333333333326</v>
      </c>
      <c r="L99" s="138"/>
    </row>
    <row r="100" spans="1:15" ht="15.6" x14ac:dyDescent="0.3">
      <c r="A100" s="69" t="str">
        <f t="shared" si="5"/>
        <v xml:space="preserve">SILVO </v>
      </c>
      <c r="B100" s="135" t="str">
        <f t="shared" si="5"/>
        <v>59715851-77</v>
      </c>
      <c r="C100" s="273">
        <f t="shared" si="8"/>
        <v>3</v>
      </c>
      <c r="D100" s="249">
        <v>43286</v>
      </c>
      <c r="E100" s="138">
        <v>0.3125</v>
      </c>
      <c r="F100" s="138">
        <v>0.55902777777777779</v>
      </c>
      <c r="G100" s="138">
        <v>0.63750000000000007</v>
      </c>
      <c r="H100" s="138">
        <v>0.77083333333333337</v>
      </c>
      <c r="I100" s="138"/>
      <c r="J100" s="168">
        <f t="shared" si="6"/>
        <v>0.37986111111111109</v>
      </c>
      <c r="K100" s="169">
        <f t="shared" ref="K100:K130" si="9">IF($C$4:$C$130=7,J100,IF($C$4:$C$130=6,J100-$J$2,IF($C$4:$C$130=5,J100-$I$2,IF($C$4:$C$130=4,J100-$I$2,IF($C$4:$C$130=3,J100-$I$2,IF($C$4:$C$130=2,J100-$I$2,IF($C$4:$C$130=1,J100-$I$2,J100)))))))</f>
        <v>-1.5972222222222221E-2</v>
      </c>
      <c r="L100" s="138"/>
    </row>
    <row r="101" spans="1:15" ht="15.6" x14ac:dyDescent="0.3">
      <c r="A101" s="69" t="str">
        <f t="shared" si="5"/>
        <v xml:space="preserve">SILVO </v>
      </c>
      <c r="B101" s="135" t="str">
        <f t="shared" si="5"/>
        <v>59715851-77</v>
      </c>
      <c r="C101" s="273">
        <f t="shared" si="8"/>
        <v>4</v>
      </c>
      <c r="D101" s="249">
        <v>43287</v>
      </c>
      <c r="E101" s="138">
        <v>0.3125</v>
      </c>
      <c r="F101" s="138">
        <v>0.54861111111111105</v>
      </c>
      <c r="G101" s="138">
        <v>0.625</v>
      </c>
      <c r="H101" s="138">
        <v>0.77083333333333337</v>
      </c>
      <c r="I101" s="138"/>
      <c r="J101" s="168">
        <f t="shared" si="6"/>
        <v>0.38194444444444442</v>
      </c>
      <c r="K101" s="169">
        <f t="shared" si="9"/>
        <v>-1.3888888888888895E-2</v>
      </c>
      <c r="L101" s="138"/>
    </row>
    <row r="102" spans="1:15" ht="15.6" x14ac:dyDescent="0.3">
      <c r="A102" s="69" t="str">
        <f t="shared" si="5"/>
        <v xml:space="preserve">SILVO </v>
      </c>
      <c r="B102" s="135" t="str">
        <f t="shared" si="5"/>
        <v>59715851-77</v>
      </c>
      <c r="C102" s="273">
        <f t="shared" si="8"/>
        <v>5</v>
      </c>
      <c r="D102" s="249">
        <v>43288</v>
      </c>
      <c r="E102" s="138">
        <v>0.3125</v>
      </c>
      <c r="F102" s="138">
        <v>0</v>
      </c>
      <c r="G102" s="138">
        <v>0</v>
      </c>
      <c r="H102" s="138">
        <v>0</v>
      </c>
      <c r="I102" s="138"/>
      <c r="J102" s="168">
        <f t="shared" si="6"/>
        <v>-0.3125</v>
      </c>
      <c r="K102" s="169">
        <f t="shared" si="9"/>
        <v>-0.70833333333333326</v>
      </c>
      <c r="L102" s="138"/>
    </row>
    <row r="103" spans="1:15" ht="15.6" x14ac:dyDescent="0.3">
      <c r="A103" s="69" t="str">
        <f t="shared" ref="A103:B130" si="10">A102</f>
        <v xml:space="preserve">SILVO </v>
      </c>
      <c r="B103" s="135" t="str">
        <f t="shared" si="10"/>
        <v>59715851-77</v>
      </c>
      <c r="C103" s="273">
        <f t="shared" si="8"/>
        <v>6</v>
      </c>
      <c r="D103" s="249">
        <v>43289</v>
      </c>
      <c r="E103" s="138">
        <v>0.3125</v>
      </c>
      <c r="F103" s="138">
        <v>0</v>
      </c>
      <c r="G103" s="138">
        <v>0</v>
      </c>
      <c r="H103" s="138">
        <v>0</v>
      </c>
      <c r="I103" s="138"/>
      <c r="J103" s="168">
        <f t="shared" si="6"/>
        <v>-0.3125</v>
      </c>
      <c r="K103" s="169">
        <f t="shared" si="9"/>
        <v>-0.54166666666666663</v>
      </c>
      <c r="L103" s="138"/>
    </row>
    <row r="104" spans="1:15" ht="15.6" x14ac:dyDescent="0.3">
      <c r="A104" s="69" t="str">
        <f t="shared" si="10"/>
        <v xml:space="preserve">SILVO </v>
      </c>
      <c r="B104" s="135" t="str">
        <f t="shared" si="10"/>
        <v>59715851-77</v>
      </c>
      <c r="C104" s="273">
        <f t="shared" si="8"/>
        <v>7</v>
      </c>
      <c r="D104" s="249">
        <v>43290</v>
      </c>
      <c r="E104" s="138">
        <v>0.3125</v>
      </c>
      <c r="F104" s="138">
        <v>0.55902777777777779</v>
      </c>
      <c r="G104" s="138">
        <v>0.63750000000000007</v>
      </c>
      <c r="H104" s="138">
        <v>0.77083333333333337</v>
      </c>
      <c r="I104" s="138"/>
      <c r="J104" s="168">
        <f t="shared" si="6"/>
        <v>0.37986111111111109</v>
      </c>
      <c r="K104" s="169">
        <f t="shared" si="9"/>
        <v>0.37986111111111109</v>
      </c>
      <c r="L104" s="138"/>
    </row>
    <row r="105" spans="1:15" ht="15.6" x14ac:dyDescent="0.3">
      <c r="A105" s="69" t="str">
        <f t="shared" si="10"/>
        <v xml:space="preserve">SILVO </v>
      </c>
      <c r="B105" s="135" t="str">
        <f t="shared" si="10"/>
        <v>59715851-77</v>
      </c>
      <c r="C105" s="273">
        <f t="shared" si="8"/>
        <v>1</v>
      </c>
      <c r="D105" s="249">
        <v>43291</v>
      </c>
      <c r="E105" s="138">
        <v>0.3125</v>
      </c>
      <c r="F105" s="138">
        <v>0.54861111111111105</v>
      </c>
      <c r="G105" s="138">
        <v>0.625</v>
      </c>
      <c r="H105" s="138">
        <v>0.77083333333333337</v>
      </c>
      <c r="I105" s="138"/>
      <c r="J105" s="168">
        <f t="shared" si="6"/>
        <v>0.38194444444444442</v>
      </c>
      <c r="K105" s="169">
        <f t="shared" si="9"/>
        <v>-1.3888888888888895E-2</v>
      </c>
      <c r="L105" s="138"/>
    </row>
    <row r="106" spans="1:15" ht="15.6" x14ac:dyDescent="0.3">
      <c r="A106" s="69" t="str">
        <f t="shared" si="10"/>
        <v xml:space="preserve">SILVO </v>
      </c>
      <c r="B106" s="135" t="str">
        <f t="shared" si="10"/>
        <v>59715851-77</v>
      </c>
      <c r="C106" s="273">
        <f t="shared" si="8"/>
        <v>2</v>
      </c>
      <c r="D106" s="249">
        <v>43292</v>
      </c>
      <c r="E106" s="138">
        <v>0.3125</v>
      </c>
      <c r="F106" s="138">
        <v>0</v>
      </c>
      <c r="G106" s="138">
        <v>0</v>
      </c>
      <c r="H106" s="138">
        <v>0</v>
      </c>
      <c r="I106" s="138"/>
      <c r="J106" s="168">
        <f t="shared" si="6"/>
        <v>-0.3125</v>
      </c>
      <c r="K106" s="169">
        <f t="shared" si="9"/>
        <v>-0.70833333333333326</v>
      </c>
      <c r="L106" s="138"/>
    </row>
    <row r="107" spans="1:15" ht="15.6" x14ac:dyDescent="0.3">
      <c r="A107" s="69" t="str">
        <f t="shared" si="10"/>
        <v xml:space="preserve">SILVO </v>
      </c>
      <c r="B107" s="135" t="str">
        <f t="shared" si="10"/>
        <v>59715851-77</v>
      </c>
      <c r="C107" s="273">
        <f t="shared" si="8"/>
        <v>3</v>
      </c>
      <c r="D107" s="249">
        <v>43293</v>
      </c>
      <c r="E107" s="138">
        <v>0.3125</v>
      </c>
      <c r="F107" s="138">
        <v>0</v>
      </c>
      <c r="G107" s="138">
        <v>0</v>
      </c>
      <c r="H107" s="138">
        <v>0</v>
      </c>
      <c r="I107" s="138"/>
      <c r="J107" s="168">
        <f t="shared" si="6"/>
        <v>-0.3125</v>
      </c>
      <c r="K107" s="169">
        <f t="shared" si="9"/>
        <v>-0.70833333333333326</v>
      </c>
      <c r="L107" s="138"/>
    </row>
    <row r="108" spans="1:15" ht="15.6" x14ac:dyDescent="0.3">
      <c r="A108" s="69" t="str">
        <f t="shared" si="10"/>
        <v xml:space="preserve">SILVO </v>
      </c>
      <c r="B108" s="135" t="str">
        <f t="shared" si="10"/>
        <v>59715851-77</v>
      </c>
      <c r="C108" s="273">
        <f t="shared" si="8"/>
        <v>4</v>
      </c>
      <c r="D108" s="249">
        <v>43294</v>
      </c>
      <c r="E108" s="138">
        <v>0.3125</v>
      </c>
      <c r="F108" s="138">
        <v>0.55902777777777779</v>
      </c>
      <c r="G108" s="138">
        <v>0.63750000000000007</v>
      </c>
      <c r="H108" s="138">
        <v>0.77083333333333337</v>
      </c>
      <c r="I108" s="138"/>
      <c r="J108" s="168">
        <f t="shared" si="6"/>
        <v>0.37986111111111109</v>
      </c>
      <c r="K108" s="169">
        <f t="shared" si="9"/>
        <v>-1.5972222222222221E-2</v>
      </c>
      <c r="L108" s="138"/>
    </row>
    <row r="109" spans="1:15" ht="15.6" x14ac:dyDescent="0.3">
      <c r="A109" s="69" t="str">
        <f t="shared" si="10"/>
        <v xml:space="preserve">SILVO </v>
      </c>
      <c r="B109" s="135" t="str">
        <f t="shared" si="10"/>
        <v>59715851-77</v>
      </c>
      <c r="C109" s="273">
        <f t="shared" si="8"/>
        <v>5</v>
      </c>
      <c r="D109" s="249">
        <v>43295</v>
      </c>
      <c r="E109" s="138">
        <v>0.3125</v>
      </c>
      <c r="F109" s="138">
        <v>0.54861111111111105</v>
      </c>
      <c r="G109" s="138">
        <v>0.625</v>
      </c>
      <c r="H109" s="138">
        <v>0.77083333333333337</v>
      </c>
      <c r="I109" s="138"/>
      <c r="J109" s="168">
        <f t="shared" si="6"/>
        <v>0.38194444444444442</v>
      </c>
      <c r="K109" s="169">
        <f t="shared" si="9"/>
        <v>-1.3888888888888895E-2</v>
      </c>
      <c r="L109" s="138"/>
    </row>
    <row r="110" spans="1:15" ht="15.6" x14ac:dyDescent="0.3">
      <c r="A110" s="69" t="str">
        <f t="shared" si="10"/>
        <v xml:space="preserve">SILVO </v>
      </c>
      <c r="B110" s="135" t="str">
        <f t="shared" si="10"/>
        <v>59715851-77</v>
      </c>
      <c r="C110" s="273">
        <f t="shared" si="8"/>
        <v>6</v>
      </c>
      <c r="D110" s="249">
        <v>43296</v>
      </c>
      <c r="E110" s="138">
        <v>0.3125</v>
      </c>
      <c r="F110" s="138">
        <v>0</v>
      </c>
      <c r="G110" s="138">
        <v>0</v>
      </c>
      <c r="H110" s="138">
        <v>0</v>
      </c>
      <c r="I110" s="138"/>
      <c r="J110" s="168">
        <f t="shared" si="6"/>
        <v>-0.3125</v>
      </c>
      <c r="K110" s="169">
        <f t="shared" si="9"/>
        <v>-0.54166666666666663</v>
      </c>
      <c r="L110" s="138"/>
    </row>
    <row r="111" spans="1:15" ht="15.6" x14ac:dyDescent="0.3">
      <c r="A111" s="69" t="str">
        <f t="shared" si="10"/>
        <v xml:space="preserve">SILVO </v>
      </c>
      <c r="B111" s="135" t="str">
        <f t="shared" si="10"/>
        <v>59715851-77</v>
      </c>
      <c r="C111" s="273">
        <f t="shared" si="8"/>
        <v>7</v>
      </c>
      <c r="D111" s="249">
        <v>43297</v>
      </c>
      <c r="E111" s="138">
        <v>0.3125</v>
      </c>
      <c r="F111" s="138">
        <v>0</v>
      </c>
      <c r="G111" s="138">
        <v>0</v>
      </c>
      <c r="H111" s="138">
        <v>0</v>
      </c>
      <c r="I111" s="138"/>
      <c r="J111" s="168">
        <f t="shared" si="6"/>
        <v>-0.3125</v>
      </c>
      <c r="K111" s="169">
        <f t="shared" si="9"/>
        <v>-0.3125</v>
      </c>
      <c r="L111" s="138"/>
    </row>
    <row r="112" spans="1:15" ht="15.6" x14ac:dyDescent="0.3">
      <c r="A112" s="69" t="str">
        <f t="shared" si="10"/>
        <v xml:space="preserve">SILVO </v>
      </c>
      <c r="B112" s="135" t="str">
        <f t="shared" si="10"/>
        <v>59715851-77</v>
      </c>
      <c r="C112" s="273">
        <f t="shared" si="8"/>
        <v>1</v>
      </c>
      <c r="D112" s="249">
        <v>43298</v>
      </c>
      <c r="E112" s="138">
        <v>0.3125</v>
      </c>
      <c r="F112" s="138">
        <v>0.55902777777777779</v>
      </c>
      <c r="G112" s="138">
        <v>0.63750000000000007</v>
      </c>
      <c r="H112" s="138">
        <v>0.77083333333333337</v>
      </c>
      <c r="I112" s="138"/>
      <c r="J112" s="168">
        <f t="shared" si="6"/>
        <v>0.37986111111111109</v>
      </c>
      <c r="K112" s="169">
        <f t="shared" si="9"/>
        <v>-1.5972222222222221E-2</v>
      </c>
      <c r="L112" s="138"/>
    </row>
    <row r="113" spans="1:12" ht="15.6" x14ac:dyDescent="0.3">
      <c r="A113" s="69" t="str">
        <f t="shared" si="10"/>
        <v xml:space="preserve">SILVO </v>
      </c>
      <c r="B113" s="135" t="str">
        <f t="shared" si="10"/>
        <v>59715851-77</v>
      </c>
      <c r="C113" s="273">
        <f t="shared" si="8"/>
        <v>2</v>
      </c>
      <c r="D113" s="249">
        <v>43299</v>
      </c>
      <c r="E113" s="138">
        <v>0.3125</v>
      </c>
      <c r="F113" s="138">
        <v>0.54861111111111105</v>
      </c>
      <c r="G113" s="138">
        <v>0.625</v>
      </c>
      <c r="H113" s="138">
        <v>0.77083333333333337</v>
      </c>
      <c r="I113" s="138"/>
      <c r="J113" s="168">
        <f t="shared" si="6"/>
        <v>0.38194444444444442</v>
      </c>
      <c r="K113" s="169">
        <f t="shared" si="9"/>
        <v>-1.3888888888888895E-2</v>
      </c>
      <c r="L113" s="138"/>
    </row>
    <row r="114" spans="1:12" ht="15.6" x14ac:dyDescent="0.3">
      <c r="A114" s="69" t="str">
        <f t="shared" si="10"/>
        <v xml:space="preserve">SILVO </v>
      </c>
      <c r="B114" s="135" t="str">
        <f t="shared" si="10"/>
        <v>59715851-77</v>
      </c>
      <c r="C114" s="273">
        <f t="shared" si="8"/>
        <v>3</v>
      </c>
      <c r="D114" s="249">
        <v>43300</v>
      </c>
      <c r="E114" s="138">
        <v>0.3125</v>
      </c>
      <c r="F114" s="138">
        <v>0</v>
      </c>
      <c r="G114" s="138">
        <v>0</v>
      </c>
      <c r="H114" s="138">
        <v>0</v>
      </c>
      <c r="I114" s="138"/>
      <c r="J114" s="168">
        <f t="shared" si="6"/>
        <v>-0.3125</v>
      </c>
      <c r="K114" s="169">
        <f t="shared" si="9"/>
        <v>-0.70833333333333326</v>
      </c>
      <c r="L114" s="138"/>
    </row>
    <row r="115" spans="1:12" ht="15.6" x14ac:dyDescent="0.3">
      <c r="A115" s="69" t="str">
        <f t="shared" si="10"/>
        <v xml:space="preserve">SILVO </v>
      </c>
      <c r="B115" s="135" t="str">
        <f t="shared" si="10"/>
        <v>59715851-77</v>
      </c>
      <c r="C115" s="273">
        <f t="shared" si="8"/>
        <v>4</v>
      </c>
      <c r="D115" s="249">
        <v>43301</v>
      </c>
      <c r="E115" s="138">
        <v>0.3125</v>
      </c>
      <c r="F115" s="138">
        <v>0</v>
      </c>
      <c r="G115" s="138">
        <v>0</v>
      </c>
      <c r="H115" s="138">
        <v>0</v>
      </c>
      <c r="I115" s="138"/>
      <c r="J115" s="168">
        <f t="shared" si="6"/>
        <v>-0.3125</v>
      </c>
      <c r="K115" s="169">
        <f t="shared" si="9"/>
        <v>-0.70833333333333326</v>
      </c>
      <c r="L115" s="138"/>
    </row>
    <row r="116" spans="1:12" ht="15.6" x14ac:dyDescent="0.3">
      <c r="A116" s="69" t="str">
        <f t="shared" si="10"/>
        <v xml:space="preserve">SILVO </v>
      </c>
      <c r="B116" s="135" t="str">
        <f t="shared" si="10"/>
        <v>59715851-77</v>
      </c>
      <c r="C116" s="273">
        <f t="shared" si="8"/>
        <v>5</v>
      </c>
      <c r="D116" s="249">
        <v>43302</v>
      </c>
      <c r="E116" s="138">
        <v>0.3125</v>
      </c>
      <c r="F116" s="138">
        <v>0.55902777777777779</v>
      </c>
      <c r="G116" s="138">
        <v>0.63750000000000007</v>
      </c>
      <c r="H116" s="138">
        <v>0.77083333333333337</v>
      </c>
      <c r="I116" s="138"/>
      <c r="J116" s="168">
        <f t="shared" si="6"/>
        <v>0.37986111111111109</v>
      </c>
      <c r="K116" s="169">
        <f t="shared" si="9"/>
        <v>-1.5972222222222221E-2</v>
      </c>
      <c r="L116" s="138"/>
    </row>
    <row r="117" spans="1:12" ht="15.6" x14ac:dyDescent="0.3">
      <c r="A117" s="69" t="str">
        <f t="shared" si="10"/>
        <v xml:space="preserve">SILVO </v>
      </c>
      <c r="B117" s="135" t="str">
        <f t="shared" si="10"/>
        <v>59715851-77</v>
      </c>
      <c r="C117" s="273">
        <f t="shared" si="8"/>
        <v>6</v>
      </c>
      <c r="D117" s="249">
        <v>43303</v>
      </c>
      <c r="E117" s="138">
        <v>0.3125</v>
      </c>
      <c r="F117" s="138">
        <v>0.54861111111111105</v>
      </c>
      <c r="G117" s="138">
        <v>0.625</v>
      </c>
      <c r="H117" s="138">
        <v>0.77083333333333337</v>
      </c>
      <c r="I117" s="138"/>
      <c r="J117" s="168">
        <f t="shared" si="6"/>
        <v>0.38194444444444442</v>
      </c>
      <c r="K117" s="169">
        <f t="shared" si="9"/>
        <v>0.15277777777777776</v>
      </c>
      <c r="L117" s="138"/>
    </row>
    <row r="118" spans="1:12" ht="15.6" x14ac:dyDescent="0.3">
      <c r="A118" s="69" t="str">
        <f t="shared" si="10"/>
        <v xml:space="preserve">SILVO </v>
      </c>
      <c r="B118" s="135" t="str">
        <f t="shared" si="10"/>
        <v>59715851-77</v>
      </c>
      <c r="C118" s="273">
        <f t="shared" si="8"/>
        <v>7</v>
      </c>
      <c r="D118" s="249">
        <v>43304</v>
      </c>
      <c r="E118" s="138">
        <v>0.3125</v>
      </c>
      <c r="F118" s="138">
        <v>0</v>
      </c>
      <c r="G118" s="138">
        <v>0</v>
      </c>
      <c r="H118" s="138">
        <v>0</v>
      </c>
      <c r="I118" s="138"/>
      <c r="J118" s="168">
        <f t="shared" si="6"/>
        <v>-0.3125</v>
      </c>
      <c r="K118" s="169">
        <f t="shared" si="9"/>
        <v>-0.3125</v>
      </c>
      <c r="L118" s="138"/>
    </row>
    <row r="119" spans="1:12" ht="15.6" x14ac:dyDescent="0.3">
      <c r="A119" s="69" t="str">
        <f t="shared" si="10"/>
        <v xml:space="preserve">SILVO </v>
      </c>
      <c r="B119" s="135" t="str">
        <f t="shared" si="10"/>
        <v>59715851-77</v>
      </c>
      <c r="C119" s="273">
        <f t="shared" si="8"/>
        <v>1</v>
      </c>
      <c r="D119" s="249">
        <v>43305</v>
      </c>
      <c r="E119" s="138">
        <v>0.3125</v>
      </c>
      <c r="F119" s="138">
        <v>0</v>
      </c>
      <c r="G119" s="138">
        <v>0</v>
      </c>
      <c r="H119" s="138">
        <v>0</v>
      </c>
      <c r="I119" s="138"/>
      <c r="J119" s="168">
        <f t="shared" si="6"/>
        <v>-0.3125</v>
      </c>
      <c r="K119" s="169">
        <f t="shared" si="9"/>
        <v>-0.70833333333333326</v>
      </c>
      <c r="L119" s="138"/>
    </row>
    <row r="120" spans="1:12" ht="15.6" x14ac:dyDescent="0.3">
      <c r="A120" s="69" t="str">
        <f t="shared" si="10"/>
        <v xml:space="preserve">SILVO </v>
      </c>
      <c r="B120" s="135" t="str">
        <f t="shared" si="10"/>
        <v>59715851-77</v>
      </c>
      <c r="C120" s="273">
        <f t="shared" si="8"/>
        <v>2</v>
      </c>
      <c r="D120" s="249">
        <v>43306</v>
      </c>
      <c r="E120" s="138">
        <v>0.3125</v>
      </c>
      <c r="F120" s="138">
        <v>0.55902777777777779</v>
      </c>
      <c r="G120" s="138">
        <v>0.63750000000000007</v>
      </c>
      <c r="H120" s="138">
        <v>0.77083333333333337</v>
      </c>
      <c r="I120" s="138"/>
      <c r="J120" s="168">
        <f t="shared" si="6"/>
        <v>0.37986111111111109</v>
      </c>
      <c r="K120" s="169">
        <f t="shared" si="9"/>
        <v>-1.5972222222222221E-2</v>
      </c>
      <c r="L120" s="138"/>
    </row>
    <row r="121" spans="1:12" ht="15.6" x14ac:dyDescent="0.3">
      <c r="A121" s="69" t="str">
        <f t="shared" si="10"/>
        <v xml:space="preserve">SILVO </v>
      </c>
      <c r="B121" s="135" t="str">
        <f t="shared" si="10"/>
        <v>59715851-77</v>
      </c>
      <c r="C121" s="273">
        <f t="shared" si="8"/>
        <v>3</v>
      </c>
      <c r="D121" s="249">
        <v>43307</v>
      </c>
      <c r="E121" s="138">
        <v>0.3125</v>
      </c>
      <c r="F121" s="138">
        <v>0.54861111111111105</v>
      </c>
      <c r="G121" s="138">
        <v>0.625</v>
      </c>
      <c r="H121" s="138">
        <v>0.77083333333333337</v>
      </c>
      <c r="I121" s="138"/>
      <c r="J121" s="168">
        <f t="shared" si="6"/>
        <v>0.38194444444444442</v>
      </c>
      <c r="K121" s="169">
        <f t="shared" si="9"/>
        <v>-1.3888888888888895E-2</v>
      </c>
      <c r="L121" s="138"/>
    </row>
    <row r="122" spans="1:12" ht="15.6" x14ac:dyDescent="0.3">
      <c r="A122" s="69" t="str">
        <f t="shared" si="10"/>
        <v xml:space="preserve">SILVO </v>
      </c>
      <c r="B122" s="135" t="str">
        <f t="shared" si="10"/>
        <v>59715851-77</v>
      </c>
      <c r="C122" s="273">
        <f t="shared" si="8"/>
        <v>4</v>
      </c>
      <c r="D122" s="249">
        <v>43308</v>
      </c>
      <c r="E122" s="138">
        <v>0.3125</v>
      </c>
      <c r="F122" s="138">
        <v>0</v>
      </c>
      <c r="G122" s="138">
        <v>0</v>
      </c>
      <c r="H122" s="138">
        <v>0</v>
      </c>
      <c r="I122" s="138"/>
      <c r="J122" s="168">
        <f t="shared" si="6"/>
        <v>-0.3125</v>
      </c>
      <c r="K122" s="169">
        <f t="shared" si="9"/>
        <v>-0.70833333333333326</v>
      </c>
      <c r="L122" s="138"/>
    </row>
    <row r="123" spans="1:12" ht="15.6" x14ac:dyDescent="0.3">
      <c r="A123" s="69" t="str">
        <f t="shared" si="10"/>
        <v xml:space="preserve">SILVO </v>
      </c>
      <c r="B123" s="135" t="str">
        <f t="shared" si="10"/>
        <v>59715851-77</v>
      </c>
      <c r="C123" s="273">
        <f t="shared" si="8"/>
        <v>5</v>
      </c>
      <c r="D123" s="249">
        <v>43309</v>
      </c>
      <c r="E123" s="138">
        <v>0.3125</v>
      </c>
      <c r="F123" s="138">
        <v>0</v>
      </c>
      <c r="G123" s="138">
        <v>0</v>
      </c>
      <c r="H123" s="138">
        <v>0</v>
      </c>
      <c r="I123" s="138"/>
      <c r="J123" s="168">
        <f t="shared" si="6"/>
        <v>-0.3125</v>
      </c>
      <c r="K123" s="169">
        <f t="shared" si="9"/>
        <v>-0.70833333333333326</v>
      </c>
      <c r="L123" s="138"/>
    </row>
    <row r="124" spans="1:12" ht="15.6" x14ac:dyDescent="0.3">
      <c r="A124" s="69" t="str">
        <f t="shared" si="10"/>
        <v xml:space="preserve">SILVO </v>
      </c>
      <c r="B124" s="135" t="str">
        <f t="shared" si="10"/>
        <v>59715851-77</v>
      </c>
      <c r="C124" s="273">
        <f t="shared" si="8"/>
        <v>6</v>
      </c>
      <c r="D124" s="249">
        <v>43310</v>
      </c>
      <c r="E124" s="138">
        <v>0.3125</v>
      </c>
      <c r="F124" s="138">
        <v>0.55902777777777779</v>
      </c>
      <c r="G124" s="138">
        <v>0.63750000000000007</v>
      </c>
      <c r="H124" s="138">
        <v>0.77083333333333337</v>
      </c>
      <c r="I124" s="138"/>
      <c r="J124" s="168">
        <f t="shared" si="6"/>
        <v>0.37986111111111109</v>
      </c>
      <c r="K124" s="169">
        <f t="shared" si="9"/>
        <v>0.15069444444444444</v>
      </c>
      <c r="L124" s="138"/>
    </row>
    <row r="125" spans="1:12" ht="15.6" x14ac:dyDescent="0.3">
      <c r="A125" s="69" t="str">
        <f t="shared" si="10"/>
        <v xml:space="preserve">SILVO </v>
      </c>
      <c r="B125" s="135" t="str">
        <f t="shared" si="10"/>
        <v>59715851-77</v>
      </c>
      <c r="C125" s="273">
        <f t="shared" si="8"/>
        <v>7</v>
      </c>
      <c r="D125" s="249">
        <v>43311</v>
      </c>
      <c r="E125" s="138">
        <v>0.3125</v>
      </c>
      <c r="F125" s="138">
        <v>0.54861111111111105</v>
      </c>
      <c r="G125" s="138">
        <v>0.625</v>
      </c>
      <c r="H125" s="138">
        <v>0.77083333333333337</v>
      </c>
      <c r="I125" s="138"/>
      <c r="J125" s="168">
        <f t="shared" si="6"/>
        <v>0.38194444444444442</v>
      </c>
      <c r="K125" s="169">
        <f t="shared" si="9"/>
        <v>0.38194444444444442</v>
      </c>
      <c r="L125" s="138"/>
    </row>
    <row r="126" spans="1:12" ht="15.6" x14ac:dyDescent="0.3">
      <c r="A126" s="69" t="str">
        <f t="shared" si="10"/>
        <v xml:space="preserve">SILVO </v>
      </c>
      <c r="B126" s="135" t="str">
        <f t="shared" si="10"/>
        <v>59715851-77</v>
      </c>
      <c r="C126" s="273">
        <f t="shared" si="8"/>
        <v>1</v>
      </c>
      <c r="D126" s="249">
        <v>43312</v>
      </c>
      <c r="E126" s="138">
        <v>0.3125</v>
      </c>
      <c r="F126" s="138">
        <v>0</v>
      </c>
      <c r="G126" s="138">
        <v>0</v>
      </c>
      <c r="H126" s="138">
        <v>0</v>
      </c>
      <c r="I126" s="138"/>
      <c r="J126" s="168">
        <f t="shared" si="6"/>
        <v>-0.3125</v>
      </c>
      <c r="K126" s="169">
        <f t="shared" si="9"/>
        <v>-0.70833333333333326</v>
      </c>
      <c r="L126" s="138"/>
    </row>
    <row r="127" spans="1:12" ht="15.6" x14ac:dyDescent="0.3">
      <c r="A127" s="69" t="str">
        <f t="shared" si="10"/>
        <v xml:space="preserve">SILVO </v>
      </c>
      <c r="B127" s="135" t="str">
        <f t="shared" si="10"/>
        <v>59715851-77</v>
      </c>
      <c r="C127" s="273">
        <f t="shared" si="8"/>
        <v>2</v>
      </c>
      <c r="D127" s="249">
        <v>43313</v>
      </c>
      <c r="E127" s="138">
        <v>0.3125</v>
      </c>
      <c r="F127" s="138">
        <v>0</v>
      </c>
      <c r="G127" s="138">
        <v>0</v>
      </c>
      <c r="H127" s="138">
        <v>0</v>
      </c>
      <c r="I127" s="138"/>
      <c r="J127" s="168">
        <f t="shared" si="6"/>
        <v>-0.3125</v>
      </c>
      <c r="K127" s="169">
        <f t="shared" si="9"/>
        <v>-0.70833333333333326</v>
      </c>
      <c r="L127" s="138"/>
    </row>
    <row r="128" spans="1:12" ht="15.6" x14ac:dyDescent="0.3">
      <c r="A128" s="69" t="str">
        <f t="shared" si="10"/>
        <v xml:space="preserve">SILVO </v>
      </c>
      <c r="B128" s="135" t="str">
        <f t="shared" si="10"/>
        <v>59715851-77</v>
      </c>
      <c r="C128" s="273">
        <f t="shared" si="8"/>
        <v>3</v>
      </c>
      <c r="D128" s="249">
        <v>43314</v>
      </c>
      <c r="E128" s="138">
        <v>0.3125</v>
      </c>
      <c r="F128" s="138">
        <v>0.55902777777777779</v>
      </c>
      <c r="G128" s="138">
        <v>0.63750000000000007</v>
      </c>
      <c r="H128" s="138">
        <v>0.77083333333333337</v>
      </c>
      <c r="I128" s="138"/>
      <c r="J128" s="168">
        <f t="shared" si="6"/>
        <v>0.37986111111111109</v>
      </c>
      <c r="K128" s="169">
        <f t="shared" si="9"/>
        <v>-1.5972222222222221E-2</v>
      </c>
      <c r="L128" s="138"/>
    </row>
    <row r="129" spans="1:12" ht="15.6" x14ac:dyDescent="0.3">
      <c r="A129" s="69" t="str">
        <f t="shared" si="10"/>
        <v xml:space="preserve">SILVO </v>
      </c>
      <c r="B129" s="135" t="str">
        <f t="shared" si="10"/>
        <v>59715851-77</v>
      </c>
      <c r="C129" s="273">
        <f t="shared" si="8"/>
        <v>4</v>
      </c>
      <c r="D129" s="249">
        <v>43315</v>
      </c>
      <c r="E129" s="138">
        <v>0.3125</v>
      </c>
      <c r="F129" s="138">
        <v>0.54861111111111105</v>
      </c>
      <c r="G129" s="138">
        <v>0.625</v>
      </c>
      <c r="H129" s="138">
        <v>0.77083333333333337</v>
      </c>
      <c r="I129" s="138"/>
      <c r="J129" s="168">
        <f t="shared" si="6"/>
        <v>0.38194444444444442</v>
      </c>
      <c r="K129" s="169">
        <f t="shared" si="9"/>
        <v>-1.3888888888888895E-2</v>
      </c>
      <c r="L129" s="138"/>
    </row>
    <row r="130" spans="1:12" ht="15.6" x14ac:dyDescent="0.3">
      <c r="A130" s="69" t="str">
        <f t="shared" si="10"/>
        <v xml:space="preserve">SILVO </v>
      </c>
      <c r="B130" s="135" t="str">
        <f t="shared" si="10"/>
        <v>59715851-77</v>
      </c>
      <c r="C130" s="273">
        <f t="shared" si="8"/>
        <v>5</v>
      </c>
      <c r="D130" s="249">
        <v>43316</v>
      </c>
      <c r="E130" s="138">
        <v>0.3125</v>
      </c>
      <c r="F130" s="138">
        <v>0</v>
      </c>
      <c r="G130" s="138">
        <v>0</v>
      </c>
      <c r="H130" s="138">
        <v>0</v>
      </c>
      <c r="I130" s="138"/>
      <c r="J130" s="168">
        <f t="shared" si="6"/>
        <v>-0.3125</v>
      </c>
      <c r="K130" s="169">
        <f t="shared" si="9"/>
        <v>-0.70833333333333326</v>
      </c>
      <c r="L130" s="138"/>
    </row>
  </sheetData>
  <mergeCells count="4">
    <mergeCell ref="A2:A3"/>
    <mergeCell ref="B2:B3"/>
    <mergeCell ref="C2:D3"/>
    <mergeCell ref="E2:H2"/>
  </mergeCells>
  <conditionalFormatting sqref="F125:H130 A4:B130 J4:K130 D4:D130 E4:H124">
    <cfRule type="expression" dxfId="116" priority="33">
      <formula>$D65=1/5/2022</formula>
    </cfRule>
    <cfRule type="expression" priority="34">
      <formula>$D65=1/5/2022</formula>
    </cfRule>
  </conditionalFormatting>
  <conditionalFormatting sqref="E125:E130">
    <cfRule type="expression" dxfId="115" priority="31">
      <formula>$D186=1/5/2022</formula>
    </cfRule>
    <cfRule type="expression" priority="32">
      <formula>$D186=1/5/2022</formula>
    </cfRule>
  </conditionalFormatting>
  <conditionalFormatting sqref="A4:B130 J4:J130 D4:H130">
    <cfRule type="expression" dxfId="114" priority="30">
      <formula>$D4="SÁBADO"</formula>
    </cfRule>
  </conditionalFormatting>
  <conditionalFormatting sqref="A4:H130">
    <cfRule type="expression" dxfId="113" priority="23">
      <formula>$C4=4</formula>
    </cfRule>
    <cfRule type="expression" dxfId="112" priority="24">
      <formula>$C4=3</formula>
    </cfRule>
    <cfRule type="expression" dxfId="111" priority="25">
      <formula>$C4=3</formula>
    </cfRule>
    <cfRule type="expression" dxfId="110" priority="26">
      <formula>$C4=2</formula>
    </cfRule>
    <cfRule type="expression" dxfId="109" priority="27">
      <formula>$C4=1</formula>
    </cfRule>
    <cfRule type="expression" dxfId="108" priority="28">
      <formula>$C4=5</formula>
    </cfRule>
    <cfRule type="expression" dxfId="107" priority="29">
      <formula>$C4="1;2;3;4;5"</formula>
    </cfRule>
  </conditionalFormatting>
  <conditionalFormatting sqref="L4:L130">
    <cfRule type="expression" dxfId="106" priority="1">
      <formula>$C4=7</formula>
    </cfRule>
    <cfRule type="expression" dxfId="105" priority="21">
      <formula>$D65=1/5/2022</formula>
    </cfRule>
    <cfRule type="expression" priority="22">
      <formula>$D65=1/5/2022</formula>
    </cfRule>
  </conditionalFormatting>
  <conditionalFormatting sqref="L4:L130">
    <cfRule type="expression" dxfId="104" priority="20">
      <formula>$D4="SÁBADO"</formula>
    </cfRule>
  </conditionalFormatting>
  <conditionalFormatting sqref="L4:L130">
    <cfRule type="expression" dxfId="103" priority="13">
      <formula>$C4=4</formula>
    </cfRule>
    <cfRule type="expression" dxfId="102" priority="14">
      <formula>$C4=3</formula>
    </cfRule>
    <cfRule type="expression" dxfId="101" priority="15">
      <formula>$C4=3</formula>
    </cfRule>
    <cfRule type="expression" dxfId="100" priority="16">
      <formula>$C4=2</formula>
    </cfRule>
    <cfRule type="expression" dxfId="99" priority="17">
      <formula>$C4=1</formula>
    </cfRule>
    <cfRule type="expression" dxfId="98" priority="18">
      <formula>$C4=5</formula>
    </cfRule>
    <cfRule type="expression" dxfId="97" priority="19">
      <formula>$C4="1;2;3;4;5"</formula>
    </cfRule>
  </conditionalFormatting>
  <conditionalFormatting sqref="I4:I130">
    <cfRule type="expression" dxfId="96" priority="11">
      <formula>$D65=1/5/2022</formula>
    </cfRule>
    <cfRule type="expression" priority="12">
      <formula>$D65=1/5/2022</formula>
    </cfRule>
  </conditionalFormatting>
  <conditionalFormatting sqref="I4:I130">
    <cfRule type="expression" dxfId="95" priority="10">
      <formula>$D4="SÁBADO"</formula>
    </cfRule>
  </conditionalFormatting>
  <conditionalFormatting sqref="I4:I130">
    <cfRule type="expression" dxfId="94" priority="3">
      <formula>$C4=4</formula>
    </cfRule>
    <cfRule type="expression" dxfId="93" priority="4">
      <formula>$C4=3</formula>
    </cfRule>
    <cfRule type="expression" dxfId="92" priority="5">
      <formula>$C4=3</formula>
    </cfRule>
    <cfRule type="expression" dxfId="91" priority="6">
      <formula>$C4=2</formula>
    </cfRule>
    <cfRule type="expression" dxfId="90" priority="7">
      <formula>$C4=1</formula>
    </cfRule>
    <cfRule type="expression" dxfId="89" priority="8">
      <formula>$C4=5</formula>
    </cfRule>
    <cfRule type="expression" dxfId="88" priority="9">
      <formula>$C4="1;2;3;4;5"</formula>
    </cfRule>
  </conditionalFormatting>
  <conditionalFormatting sqref="A4:L130">
    <cfRule type="expression" dxfId="87" priority="2">
      <formula>$D4=(EOMONTH($D4,-1)+1)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19476-1B46-4E3E-AE10-D5ED5CC13FB1}">
  <sheetPr codeName="Planilha19"/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41695-36DA-4B14-A0A3-DFABEF1F15AD}">
  <sheetPr codeName="Planilha20"/>
  <dimension ref="A1:CB53"/>
  <sheetViews>
    <sheetView topLeftCell="AQ1" zoomScaleNormal="100" workbookViewId="0">
      <selection activeCell="AW10" sqref="AW10"/>
    </sheetView>
  </sheetViews>
  <sheetFormatPr defaultRowHeight="14.4" x14ac:dyDescent="0.3"/>
  <cols>
    <col min="1" max="1" width="9.44140625" customWidth="1"/>
    <col min="2" max="2" width="31.6640625" customWidth="1"/>
    <col min="3" max="3" width="32.6640625" bestFit="1" customWidth="1"/>
    <col min="4" max="4" width="22.5546875" customWidth="1"/>
    <col min="6" max="6" width="7.5546875" bestFit="1" customWidth="1"/>
    <col min="7" max="7" width="16.33203125" bestFit="1" customWidth="1"/>
    <col min="8" max="8" width="23.44140625" bestFit="1" customWidth="1"/>
    <col min="9" max="9" width="18" bestFit="1" customWidth="1"/>
    <col min="10" max="10" width="39.5546875" style="214" customWidth="1"/>
    <col min="11" max="11" width="8.44140625" bestFit="1" customWidth="1"/>
    <col min="12" max="12" width="29.6640625" bestFit="1" customWidth="1"/>
    <col min="13" max="13" width="32.6640625" bestFit="1" customWidth="1"/>
    <col min="14" max="14" width="23.33203125" customWidth="1"/>
    <col min="15" max="15" width="6" bestFit="1" customWidth="1"/>
    <col min="16" max="16" width="7.5546875" bestFit="1" customWidth="1"/>
    <col min="17" max="17" width="16.33203125" bestFit="1" customWidth="1"/>
    <col min="18" max="18" width="23.44140625" bestFit="1" customWidth="1"/>
    <col min="19" max="19" width="43.109375" bestFit="1" customWidth="1"/>
    <col min="20" max="20" width="36.33203125" style="214" customWidth="1"/>
    <col min="21" max="21" width="8.44140625" bestFit="1" customWidth="1"/>
    <col min="22" max="22" width="29.6640625" bestFit="1" customWidth="1"/>
    <col min="23" max="23" width="32.6640625" bestFit="1" customWidth="1"/>
    <col min="24" max="24" width="24.44140625" customWidth="1"/>
    <col min="26" max="26" width="7.5546875" bestFit="1" customWidth="1"/>
    <col min="27" max="27" width="16.33203125" bestFit="1" customWidth="1"/>
    <col min="28" max="28" width="23.44140625" bestFit="1" customWidth="1"/>
    <col min="29" max="29" width="19.33203125" bestFit="1" customWidth="1"/>
    <col min="30" max="30" width="43.109375" style="214" customWidth="1"/>
    <col min="31" max="31" width="7.33203125" bestFit="1" customWidth="1"/>
    <col min="32" max="32" width="29.6640625" bestFit="1" customWidth="1"/>
    <col min="33" max="33" width="32.6640625" bestFit="1" customWidth="1"/>
    <col min="34" max="34" width="18.44140625" bestFit="1" customWidth="1"/>
    <col min="35" max="35" width="7.88671875" bestFit="1" customWidth="1"/>
    <col min="36" max="36" width="7.5546875" bestFit="1" customWidth="1"/>
    <col min="37" max="37" width="16.33203125" bestFit="1" customWidth="1"/>
    <col min="38" max="38" width="23.44140625" bestFit="1" customWidth="1"/>
    <col min="39" max="39" width="18" bestFit="1" customWidth="1"/>
    <col min="40" max="40" width="43.109375" style="214" customWidth="1"/>
    <col min="41" max="41" width="7.33203125" bestFit="1" customWidth="1"/>
    <col min="42" max="42" width="32.5546875" bestFit="1" customWidth="1"/>
    <col min="43" max="43" width="32.6640625" bestFit="1" customWidth="1"/>
    <col min="44" max="44" width="44.88671875" bestFit="1" customWidth="1"/>
    <col min="45" max="45" width="8.44140625" bestFit="1" customWidth="1"/>
    <col min="46" max="46" width="7.5546875" bestFit="1" customWidth="1"/>
    <col min="47" max="47" width="16.33203125" bestFit="1" customWidth="1"/>
    <col min="48" max="48" width="23.44140625" bestFit="1" customWidth="1"/>
    <col min="49" max="49" width="18" bestFit="1" customWidth="1"/>
    <col min="50" max="50" width="33.33203125" customWidth="1"/>
    <col min="51" max="51" width="7.33203125" customWidth="1"/>
    <col min="52" max="52" width="30.33203125" bestFit="1" customWidth="1"/>
    <col min="53" max="53" width="32.6640625" bestFit="1" customWidth="1"/>
    <col min="54" max="54" width="35.5546875" bestFit="1" customWidth="1"/>
    <col min="55" max="55" width="6" bestFit="1" customWidth="1"/>
    <col min="56" max="56" width="7.5546875" bestFit="1" customWidth="1"/>
    <col min="57" max="57" width="16.33203125" bestFit="1" customWidth="1"/>
    <col min="58" max="58" width="23.44140625" bestFit="1" customWidth="1"/>
    <col min="59" max="59" width="18" bestFit="1" customWidth="1"/>
    <col min="60" max="60" width="27.5546875" customWidth="1"/>
    <col min="61" max="61" width="22.5546875" bestFit="1" customWidth="1"/>
    <col min="62" max="62" width="30.33203125" bestFit="1" customWidth="1"/>
    <col min="63" max="63" width="32.6640625" bestFit="1" customWidth="1"/>
    <col min="64" max="64" width="35.5546875" bestFit="1" customWidth="1"/>
    <col min="65" max="65" width="6" bestFit="1" customWidth="1"/>
    <col min="66" max="66" width="7.5546875" bestFit="1" customWidth="1"/>
    <col min="67" max="67" width="16.33203125" bestFit="1" customWidth="1"/>
    <col min="68" max="68" width="23.44140625" bestFit="1" customWidth="1"/>
    <col min="69" max="69" width="18" bestFit="1" customWidth="1"/>
    <col min="70" max="70" width="27.5546875" customWidth="1"/>
    <col min="72" max="72" width="30.33203125" bestFit="1" customWidth="1"/>
    <col min="73" max="73" width="32.6640625" bestFit="1" customWidth="1"/>
    <col min="74" max="74" width="35.5546875" bestFit="1" customWidth="1"/>
    <col min="75" max="75" width="8.44140625" bestFit="1" customWidth="1"/>
    <col min="76" max="76" width="7.5546875" bestFit="1" customWidth="1"/>
    <col min="77" max="77" width="16.33203125" bestFit="1" customWidth="1"/>
    <col min="78" max="78" width="23.44140625" bestFit="1" customWidth="1"/>
    <col min="79" max="79" width="18" bestFit="1" customWidth="1"/>
    <col min="80" max="80" width="27.6640625" customWidth="1"/>
  </cols>
  <sheetData>
    <row r="1" spans="1:80" ht="18.600000000000001" thickBot="1" x14ac:dyDescent="0.4">
      <c r="A1" s="682" t="s">
        <v>312</v>
      </c>
      <c r="B1" s="683"/>
      <c r="C1" s="683"/>
      <c r="D1" s="683"/>
      <c r="E1" s="684"/>
      <c r="F1" s="670"/>
      <c r="G1" s="671"/>
      <c r="H1" s="695" t="s">
        <v>313</v>
      </c>
      <c r="I1" s="231"/>
      <c r="J1" s="216"/>
      <c r="K1" s="688" t="s">
        <v>312</v>
      </c>
      <c r="L1" s="689"/>
      <c r="M1" s="689"/>
      <c r="N1" s="689"/>
      <c r="O1" s="690"/>
      <c r="P1" s="282"/>
      <c r="Q1" s="284"/>
      <c r="R1" s="697" t="s">
        <v>313</v>
      </c>
      <c r="S1" s="231"/>
      <c r="T1" s="216"/>
      <c r="U1" s="666" t="s">
        <v>312</v>
      </c>
      <c r="V1" s="667"/>
      <c r="W1" s="667"/>
      <c r="X1" s="667"/>
      <c r="Y1" s="678"/>
      <c r="Z1" s="670"/>
      <c r="AA1" s="674"/>
      <c r="AB1" s="676" t="s">
        <v>313</v>
      </c>
      <c r="AC1" s="292"/>
      <c r="AD1" s="216"/>
      <c r="AE1" s="666" t="s">
        <v>312</v>
      </c>
      <c r="AF1" s="667"/>
      <c r="AG1" s="667"/>
      <c r="AH1" s="667"/>
      <c r="AI1" s="678"/>
      <c r="AJ1" s="282"/>
      <c r="AK1" s="283"/>
      <c r="AL1" s="676" t="s">
        <v>313</v>
      </c>
      <c r="AM1" s="289"/>
      <c r="AN1" s="216"/>
      <c r="AO1" s="666" t="s">
        <v>314</v>
      </c>
      <c r="AP1" s="667"/>
      <c r="AQ1" s="667"/>
      <c r="AR1" s="667"/>
      <c r="AS1" s="667"/>
      <c r="AT1" s="670"/>
      <c r="AU1" s="671"/>
      <c r="AV1" s="695" t="s">
        <v>313</v>
      </c>
      <c r="AW1" s="231"/>
      <c r="AX1" s="216"/>
      <c r="AY1" s="666" t="s">
        <v>314</v>
      </c>
      <c r="AZ1" s="667"/>
      <c r="BA1" s="667"/>
      <c r="BB1" s="667"/>
      <c r="BC1" s="667"/>
      <c r="BD1" s="670"/>
      <c r="BE1" s="671"/>
      <c r="BF1" s="701" t="s">
        <v>313</v>
      </c>
      <c r="BG1" s="231"/>
      <c r="BH1" s="216"/>
      <c r="BI1" s="666" t="s">
        <v>314</v>
      </c>
      <c r="BJ1" s="667"/>
      <c r="BK1" s="667"/>
      <c r="BL1" s="667"/>
      <c r="BM1" s="667"/>
      <c r="BN1" s="670"/>
      <c r="BO1" s="671"/>
      <c r="BP1" s="699" t="s">
        <v>313</v>
      </c>
      <c r="BQ1" s="288"/>
      <c r="BR1" s="216"/>
      <c r="BS1" s="666" t="s">
        <v>314</v>
      </c>
      <c r="BT1" s="667"/>
      <c r="BU1" s="667"/>
      <c r="BV1" s="667"/>
      <c r="BW1" s="667"/>
      <c r="BX1" s="670"/>
      <c r="BY1" s="671"/>
      <c r="BZ1" s="699" t="s">
        <v>313</v>
      </c>
      <c r="CA1" s="288"/>
      <c r="CB1" s="216"/>
    </row>
    <row r="2" spans="1:80" ht="18.600000000000001" thickBot="1" x14ac:dyDescent="0.4">
      <c r="A2" s="685" t="s">
        <v>315</v>
      </c>
      <c r="B2" s="686"/>
      <c r="C2" s="686"/>
      <c r="D2" s="686"/>
      <c r="E2" s="687"/>
      <c r="F2" s="672"/>
      <c r="G2" s="673"/>
      <c r="H2" s="696"/>
      <c r="I2" s="232">
        <f>SUMPRODUCT(H4:H53*(I4:I53=LISTA!$G$7))</f>
        <v>80</v>
      </c>
      <c r="J2" s="213"/>
      <c r="K2" s="691" t="str">
        <f>'FUNCIONARIOS MENSAI'!B3</f>
        <v xml:space="preserve">GLAUDIELI MARTINENEZ DE REZENDE </v>
      </c>
      <c r="L2" s="692"/>
      <c r="M2" s="692"/>
      <c r="N2" s="692"/>
      <c r="O2" s="693"/>
      <c r="P2" s="285"/>
      <c r="Q2" s="287"/>
      <c r="R2" s="698"/>
      <c r="S2" s="232">
        <f>SUMPRODUCT(R4:R53*(S4:S53=LISTA!$G$7))</f>
        <v>47</v>
      </c>
      <c r="T2" s="213"/>
      <c r="U2" s="668" t="str">
        <f>'FUNCIONARIOS MENSAI'!B7</f>
        <v>THIAGO CRUZ ESTEVES</v>
      </c>
      <c r="V2" s="669"/>
      <c r="W2" s="669"/>
      <c r="X2" s="669"/>
      <c r="Y2" s="694"/>
      <c r="Z2" s="672"/>
      <c r="AA2" s="675"/>
      <c r="AB2" s="677"/>
      <c r="AC2" s="291">
        <f>SUMPRODUCT(AB4:AB53*(AC4:AC53=LISTA!$G$7))</f>
        <v>487</v>
      </c>
      <c r="AD2" s="213"/>
      <c r="AE2" s="679" t="str">
        <f>'FUNCIONARIOS MENSAI'!B4</f>
        <v>JOVANA MARTINEZ DE PONTE</v>
      </c>
      <c r="AF2" s="680"/>
      <c r="AG2" s="680"/>
      <c r="AH2" s="680"/>
      <c r="AI2" s="681"/>
      <c r="AJ2" s="285"/>
      <c r="AK2" s="286"/>
      <c r="AL2" s="677"/>
      <c r="AM2" s="290">
        <f>SUMPRODUCT(AL4:AL53*(AM4:AM53=LISTA!$G$7))</f>
        <v>142.1</v>
      </c>
      <c r="AN2" s="213"/>
      <c r="AO2" s="668" t="str">
        <f>'DIARISTA '!A3</f>
        <v>NARDO</v>
      </c>
      <c r="AP2" s="669"/>
      <c r="AQ2" s="669"/>
      <c r="AR2" s="669"/>
      <c r="AS2" s="669"/>
      <c r="AT2" s="672"/>
      <c r="AU2" s="673"/>
      <c r="AV2" s="696"/>
      <c r="AW2" s="232">
        <f>SUMPRODUCT(AV4:AV53*(AW4:AW53=LISTA!$G$7))</f>
        <v>0</v>
      </c>
      <c r="AX2" s="213"/>
      <c r="AY2" s="668" t="str">
        <f>'DIARISTA '!A4</f>
        <v>VALMIR</v>
      </c>
      <c r="AZ2" s="669"/>
      <c r="BA2" s="669"/>
      <c r="BB2" s="669"/>
      <c r="BC2" s="669"/>
      <c r="BD2" s="672"/>
      <c r="BE2" s="673"/>
      <c r="BF2" s="702"/>
      <c r="BG2" s="232">
        <f>SUMPRODUCT(BF4:BF53*(BG4:BG53=LISTA!$G$7))</f>
        <v>11.45</v>
      </c>
      <c r="BH2" s="213"/>
      <c r="BI2" s="668" t="str">
        <f>'DIARISTA '!A5</f>
        <v>FELIPE</v>
      </c>
      <c r="BJ2" s="669"/>
      <c r="BK2" s="669"/>
      <c r="BL2" s="669"/>
      <c r="BM2" s="669"/>
      <c r="BN2" s="672"/>
      <c r="BO2" s="673"/>
      <c r="BP2" s="700"/>
      <c r="BQ2" s="232">
        <f>SUMPRODUCT(BP4:BP53*(BQ4:BQ53=LISTA!$G$7))</f>
        <v>0</v>
      </c>
      <c r="BR2" s="213"/>
      <c r="BS2" s="668" t="str">
        <f>'FUNCIONARIOS MENSAI'!B5</f>
        <v xml:space="preserve">SILVO </v>
      </c>
      <c r="BT2" s="669"/>
      <c r="BU2" s="669"/>
      <c r="BV2" s="669"/>
      <c r="BW2" s="669"/>
      <c r="BX2" s="672"/>
      <c r="BY2" s="673"/>
      <c r="BZ2" s="700"/>
      <c r="CA2" s="232">
        <f>SUMPRODUCT(BZ4:BZ53*(CA4:CA53=LISTA!$G$7))</f>
        <v>453</v>
      </c>
      <c r="CB2" s="213"/>
    </row>
    <row r="3" spans="1:80" ht="52.8" thickBot="1" x14ac:dyDescent="0.35">
      <c r="A3" s="278" t="s">
        <v>24</v>
      </c>
      <c r="B3" s="278" t="s">
        <v>25</v>
      </c>
      <c r="C3" s="279" t="s">
        <v>26</v>
      </c>
      <c r="D3" s="280" t="s">
        <v>27</v>
      </c>
      <c r="E3" s="281" t="s">
        <v>28</v>
      </c>
      <c r="F3" s="281" t="s">
        <v>29</v>
      </c>
      <c r="G3" s="281" t="s">
        <v>30</v>
      </c>
      <c r="H3" s="3" t="s">
        <v>31</v>
      </c>
      <c r="I3" s="3" t="s">
        <v>32</v>
      </c>
      <c r="J3" s="217"/>
      <c r="K3" s="278" t="s">
        <v>24</v>
      </c>
      <c r="L3" s="278" t="s">
        <v>25</v>
      </c>
      <c r="M3" s="279" t="s">
        <v>26</v>
      </c>
      <c r="N3" s="280" t="s">
        <v>27</v>
      </c>
      <c r="O3" s="281" t="s">
        <v>28</v>
      </c>
      <c r="P3" s="281" t="s">
        <v>29</v>
      </c>
      <c r="Q3" s="281" t="s">
        <v>30</v>
      </c>
      <c r="R3" s="3" t="s">
        <v>31</v>
      </c>
      <c r="S3" s="3" t="s">
        <v>32</v>
      </c>
      <c r="T3" s="218"/>
      <c r="U3" s="228" t="s">
        <v>24</v>
      </c>
      <c r="V3" s="228" t="s">
        <v>25</v>
      </c>
      <c r="W3" s="229" t="s">
        <v>26</v>
      </c>
      <c r="X3" s="230" t="s">
        <v>27</v>
      </c>
      <c r="Y3" s="3" t="s">
        <v>28</v>
      </c>
      <c r="Z3" s="281" t="s">
        <v>29</v>
      </c>
      <c r="AA3" s="281" t="s">
        <v>30</v>
      </c>
      <c r="AB3" s="281" t="s">
        <v>31</v>
      </c>
      <c r="AC3" s="281" t="s">
        <v>32</v>
      </c>
      <c r="AD3" s="218"/>
      <c r="AE3" s="278" t="s">
        <v>24</v>
      </c>
      <c r="AF3" s="278" t="s">
        <v>25</v>
      </c>
      <c r="AG3" s="279" t="s">
        <v>26</v>
      </c>
      <c r="AH3" s="280" t="s">
        <v>27</v>
      </c>
      <c r="AI3" s="281" t="s">
        <v>28</v>
      </c>
      <c r="AJ3" s="281" t="s">
        <v>29</v>
      </c>
      <c r="AK3" s="281" t="s">
        <v>30</v>
      </c>
      <c r="AL3" s="281" t="s">
        <v>31</v>
      </c>
      <c r="AM3" s="281" t="s">
        <v>32</v>
      </c>
      <c r="AN3" s="218"/>
      <c r="AO3" s="228" t="s">
        <v>24</v>
      </c>
      <c r="AP3" s="228" t="s">
        <v>25</v>
      </c>
      <c r="AQ3" s="229" t="s">
        <v>26</v>
      </c>
      <c r="AR3" s="230" t="s">
        <v>27</v>
      </c>
      <c r="AS3" s="3" t="s">
        <v>28</v>
      </c>
      <c r="AT3" s="281" t="s">
        <v>29</v>
      </c>
      <c r="AU3" s="281" t="s">
        <v>30</v>
      </c>
      <c r="AV3" s="3" t="s">
        <v>31</v>
      </c>
      <c r="AW3" s="3" t="s">
        <v>32</v>
      </c>
      <c r="AX3" s="218"/>
      <c r="AY3" s="228" t="s">
        <v>24</v>
      </c>
      <c r="AZ3" s="228" t="s">
        <v>25</v>
      </c>
      <c r="BA3" s="229" t="s">
        <v>26</v>
      </c>
      <c r="BB3" s="230" t="s">
        <v>27</v>
      </c>
      <c r="BC3" s="3" t="s">
        <v>28</v>
      </c>
      <c r="BD3" s="281" t="s">
        <v>29</v>
      </c>
      <c r="BE3" s="281" t="s">
        <v>30</v>
      </c>
      <c r="BF3" s="3" t="s">
        <v>31</v>
      </c>
      <c r="BG3" s="3" t="s">
        <v>32</v>
      </c>
      <c r="BH3" s="218"/>
      <c r="BI3" s="228" t="s">
        <v>24</v>
      </c>
      <c r="BJ3" s="228" t="s">
        <v>25</v>
      </c>
      <c r="BK3" s="229" t="s">
        <v>26</v>
      </c>
      <c r="BL3" s="230" t="s">
        <v>27</v>
      </c>
      <c r="BM3" s="3" t="s">
        <v>28</v>
      </c>
      <c r="BN3" s="281" t="s">
        <v>29</v>
      </c>
      <c r="BO3" s="281" t="s">
        <v>30</v>
      </c>
      <c r="BP3" s="3" t="s">
        <v>31</v>
      </c>
      <c r="BQ3" s="3" t="s">
        <v>32</v>
      </c>
      <c r="BR3" s="218"/>
      <c r="BS3" s="228" t="s">
        <v>24</v>
      </c>
      <c r="BT3" s="228" t="s">
        <v>25</v>
      </c>
      <c r="BU3" s="229" t="s">
        <v>26</v>
      </c>
      <c r="BV3" s="230" t="s">
        <v>27</v>
      </c>
      <c r="BW3" s="3" t="s">
        <v>28</v>
      </c>
      <c r="BX3" s="281" t="s">
        <v>29</v>
      </c>
      <c r="BY3" s="281" t="s">
        <v>30</v>
      </c>
      <c r="BZ3" s="3" t="s">
        <v>31</v>
      </c>
      <c r="CA3" s="3" t="s">
        <v>32</v>
      </c>
      <c r="CB3" s="218"/>
    </row>
    <row r="4" spans="1:80" x14ac:dyDescent="0.3">
      <c r="A4" s="226">
        <v>1</v>
      </c>
      <c r="B4" s="227">
        <v>43203</v>
      </c>
      <c r="C4" s="14">
        <v>94</v>
      </c>
      <c r="D4" s="68" t="str">
        <f>INDEX('CADASTRO DE PRODUTO '!$B$13:$B$171,MATCH(C4,IND,0))</f>
        <v>Cerveja Brahma longe neck</v>
      </c>
      <c r="E4" s="14" t="str">
        <f>INDEX('CADASTRO DE PRODUTO '!$C$13:$C$171,MATCH(C4,IND,0))</f>
        <v>unidade</v>
      </c>
      <c r="F4" s="9">
        <v>2</v>
      </c>
      <c r="G4" s="220">
        <f>INDEX('CADASTRO DE PRODUTO '!$E$13:$E$171,MATCH(C4,IND,0))</f>
        <v>5</v>
      </c>
      <c r="H4" s="221">
        <f>F4*G4</f>
        <v>10</v>
      </c>
      <c r="I4" s="51" t="s">
        <v>316</v>
      </c>
      <c r="J4" s="219"/>
      <c r="K4" s="226">
        <v>1</v>
      </c>
      <c r="L4" s="227">
        <v>43203</v>
      </c>
      <c r="M4" s="14">
        <v>108</v>
      </c>
      <c r="N4" s="68" t="str">
        <f>INDEX('CADASTRO DE PRODUTO '!$B$13:$B$171,MATCH(M4,IND,0))</f>
        <v>Coca cola 350ml</v>
      </c>
      <c r="O4" s="14" t="str">
        <f>INDEX('CADASTRO DE PRODUTO '!$C$13:$C$171,MATCH(M4,IND,0))</f>
        <v>unidade</v>
      </c>
      <c r="P4" s="9">
        <v>3</v>
      </c>
      <c r="Q4" s="220">
        <f>INDEX('CADASTRO DE PRODUTO '!$E$13:$E$171,MATCH(M4,IND,0))</f>
        <v>4</v>
      </c>
      <c r="R4" s="221">
        <f>P4*Q4</f>
        <v>12</v>
      </c>
      <c r="S4" s="51" t="s">
        <v>316</v>
      </c>
      <c r="T4" s="219"/>
      <c r="U4" s="226">
        <v>1</v>
      </c>
      <c r="V4" s="227">
        <v>43203</v>
      </c>
      <c r="W4" s="14">
        <v>101</v>
      </c>
      <c r="X4" s="68" t="str">
        <f>INDEX('CADASTRO DE PRODUTO '!$B$13:$B$171,MATCH(W4,IND,0))</f>
        <v>Água sem gás</v>
      </c>
      <c r="Y4" s="14" t="str">
        <f>INDEX('CADASTRO DE PRODUTO '!$C$13:$C$171,MATCH(W4,IND,0))</f>
        <v>unidade</v>
      </c>
      <c r="Z4" s="9">
        <v>5</v>
      </c>
      <c r="AA4" s="220">
        <f>INDEX('CADASTRO DE PRODUTO '!$E$13:$E$171,MATCH(W4,IND,0))</f>
        <v>2.5</v>
      </c>
      <c r="AB4" s="221">
        <f>Z4*AA4</f>
        <v>12.5</v>
      </c>
      <c r="AC4" s="51" t="s">
        <v>316</v>
      </c>
      <c r="AD4" s="219"/>
      <c r="AE4" s="226">
        <v>1</v>
      </c>
      <c r="AF4" s="227">
        <v>43203</v>
      </c>
      <c r="AG4" s="14">
        <v>2</v>
      </c>
      <c r="AH4" s="68" t="str">
        <f>INDEX('CADASTRO DE PRODUTO '!$B$13:$B$171,MATCH(AG4,IND,0))</f>
        <v>Costela sem espinha</v>
      </c>
      <c r="AI4" s="14" t="str">
        <f>INDEX('CADASTRO DE PRODUTO '!$C$13:$C$171,MATCH(AG4,IND,0))</f>
        <v>Kg</v>
      </c>
      <c r="AJ4" s="9">
        <v>0</v>
      </c>
      <c r="AK4" s="220">
        <f>INDEX('CADASTRO DE PRODUTO '!$E$13:$E$171,MATCH(AG4,IND,0))</f>
        <v>39.5</v>
      </c>
      <c r="AL4" s="221">
        <v>61.8</v>
      </c>
      <c r="AM4" s="51" t="s">
        <v>258</v>
      </c>
      <c r="AN4" s="219"/>
      <c r="AO4" s="226">
        <v>1</v>
      </c>
      <c r="AP4" s="227">
        <v>43244</v>
      </c>
      <c r="AQ4" s="14">
        <v>3</v>
      </c>
      <c r="AR4" s="68" t="str">
        <f>INDEX('CADASTRO DE PRODUTO '!$B$13:$B$171,MATCH(AQ4,IND,0))</f>
        <v xml:space="preserve">Pacu inteiro </v>
      </c>
      <c r="AS4" s="14" t="str">
        <f>INDEX('CADASTRO DE PRODUTO '!$C$13:$C$171,MATCH(AQ4,IND,0))</f>
        <v>Kg</v>
      </c>
      <c r="AT4" s="9">
        <v>2.96</v>
      </c>
      <c r="AU4" s="220">
        <v>19</v>
      </c>
      <c r="AV4" s="221">
        <f>AT4*AU4</f>
        <v>56.24</v>
      </c>
      <c r="AW4" s="51" t="s">
        <v>257</v>
      </c>
      <c r="AX4" s="219"/>
      <c r="AY4" s="226">
        <v>1</v>
      </c>
      <c r="AZ4" s="227">
        <v>43203</v>
      </c>
      <c r="BA4" s="14">
        <v>0</v>
      </c>
      <c r="BB4" s="68" t="s">
        <v>317</v>
      </c>
      <c r="BC4" s="14" t="str">
        <f>INDEX('CADASTRO DE PRODUTO '!$C$13:$C$171,MATCH(BA4,IND,0))</f>
        <v>-</v>
      </c>
      <c r="BD4" s="9">
        <v>0</v>
      </c>
      <c r="BE4" s="220">
        <f>INDEX('CADASTRO DE PRODUTO '!$E$13:$E$171,MATCH(BA4,IND,0))</f>
        <v>0</v>
      </c>
      <c r="BF4" s="221">
        <v>11.45</v>
      </c>
      <c r="BG4" s="51" t="s">
        <v>316</v>
      </c>
      <c r="BH4" s="219"/>
      <c r="BI4" s="226">
        <v>1</v>
      </c>
      <c r="BJ4" s="227">
        <v>43203</v>
      </c>
      <c r="BK4" s="14">
        <v>0</v>
      </c>
      <c r="BL4" s="68" t="str">
        <f>INDEX('CADASTRO DE PRODUTO '!$B$13:$B$171,MATCH(BK4,IND,0))</f>
        <v>AD</v>
      </c>
      <c r="BM4" s="14" t="str">
        <f>INDEX('CADASTRO DE PRODUTO '!$C$13:$C$171,MATCH(BK4,IND,0))</f>
        <v>-</v>
      </c>
      <c r="BN4" s="9">
        <v>0</v>
      </c>
      <c r="BO4" s="220">
        <f>INDEX('CADASTRO DE PRODUTO '!$E$13:$E$171,MATCH(BK4,IND,0))</f>
        <v>0</v>
      </c>
      <c r="BP4" s="221">
        <f>BN4*BO4</f>
        <v>0</v>
      </c>
      <c r="BQ4" s="51" t="s">
        <v>258</v>
      </c>
      <c r="BR4" s="219"/>
      <c r="BS4" s="226">
        <v>1</v>
      </c>
      <c r="BT4" s="227">
        <v>43203</v>
      </c>
      <c r="BU4" s="14">
        <v>104</v>
      </c>
      <c r="BV4" s="68" t="str">
        <f>INDEX('CADASTRO DE PRODUTO '!$B$13:$B$171,MATCH(BU4,IND,0))</f>
        <v>Coca cola 2 litros</v>
      </c>
      <c r="BW4" s="14" t="str">
        <f>INDEX('CADASTRO DE PRODUTO '!$C$13:$C$171,MATCH(BU4,IND,0))</f>
        <v>unidade</v>
      </c>
      <c r="BX4" s="9">
        <v>1</v>
      </c>
      <c r="BY4" s="220">
        <v>8</v>
      </c>
      <c r="BZ4" s="221">
        <f>BX4*BY4</f>
        <v>8</v>
      </c>
      <c r="CA4" s="51" t="s">
        <v>257</v>
      </c>
      <c r="CB4" s="219"/>
    </row>
    <row r="5" spans="1:80" x14ac:dyDescent="0.3">
      <c r="A5" s="226">
        <v>2</v>
      </c>
      <c r="B5" s="227">
        <v>43204</v>
      </c>
      <c r="C5" s="14">
        <v>95</v>
      </c>
      <c r="D5" s="68" t="str">
        <f>INDEX('CADASTRO DE PRODUTO '!$B$13:$B$171,MATCH(C5,IND,0))</f>
        <v>Cerveja Skol longe neck</v>
      </c>
      <c r="E5" s="14" t="str">
        <f>INDEX('CADASTRO DE PRODUTO '!$C$13:$C$171,MATCH(C5,IND,0))</f>
        <v>unidade</v>
      </c>
      <c r="F5" s="9">
        <v>2</v>
      </c>
      <c r="G5" s="220">
        <f>INDEX('CADASTRO DE PRODUTO '!$E$13:$E$171,MATCH(C5,IND,0))</f>
        <v>5</v>
      </c>
      <c r="H5" s="221">
        <f>F5*G5</f>
        <v>10</v>
      </c>
      <c r="I5" s="51" t="s">
        <v>316</v>
      </c>
      <c r="J5" s="222"/>
      <c r="K5" s="226">
        <v>2</v>
      </c>
      <c r="L5" s="227">
        <v>43204</v>
      </c>
      <c r="M5" s="14">
        <v>121</v>
      </c>
      <c r="N5" s="68" t="str">
        <f>INDEX('CADASTRO DE PRODUTO '!$B$13:$B$171,MATCH(M5,IND,0))</f>
        <v>Paçoca grande</v>
      </c>
      <c r="O5" s="14" t="str">
        <f>INDEX('CADASTRO DE PRODUTO '!$C$13:$C$171,MATCH(M5,IND,0))</f>
        <v>unidade</v>
      </c>
      <c r="P5" s="9">
        <v>1</v>
      </c>
      <c r="Q5" s="220">
        <f>INDEX('CADASTRO DE PRODUTO '!$E$13:$E$171,MATCH(M5,IND,0))</f>
        <v>3</v>
      </c>
      <c r="R5" s="221">
        <f>P5*Q5</f>
        <v>3</v>
      </c>
      <c r="S5" s="51" t="s">
        <v>316</v>
      </c>
      <c r="T5" s="222"/>
      <c r="U5" s="226">
        <v>2</v>
      </c>
      <c r="V5" s="227">
        <v>43204</v>
      </c>
      <c r="W5" s="14">
        <v>117</v>
      </c>
      <c r="X5" s="68" t="str">
        <f>INDEX('CADASTRO DE PRODUTO '!$B$13:$B$171,MATCH(W5,IND,0))</f>
        <v>Energético</v>
      </c>
      <c r="Y5" s="14" t="str">
        <f>INDEX('CADASTRO DE PRODUTO '!$C$13:$C$171,MATCH(W5,IND,0))</f>
        <v>unidade</v>
      </c>
      <c r="Z5" s="9">
        <v>4</v>
      </c>
      <c r="AA5" s="220">
        <f>INDEX('CADASTRO DE PRODUTO '!$E$13:$E$171,MATCH(W5,IND,0))</f>
        <v>10</v>
      </c>
      <c r="AB5" s="221">
        <f>Z5*AA5</f>
        <v>40</v>
      </c>
      <c r="AC5" s="51" t="s">
        <v>316</v>
      </c>
      <c r="AD5" s="222"/>
      <c r="AE5" s="226">
        <v>2</v>
      </c>
      <c r="AF5" s="227">
        <v>43204</v>
      </c>
      <c r="AG5" s="14">
        <v>1</v>
      </c>
      <c r="AH5" s="68" t="str">
        <f>INDEX('CADASTRO DE PRODUTO '!$B$13:$B$171,MATCH(AG5,IND,0))</f>
        <v>Costela com espinha e com lombo</v>
      </c>
      <c r="AI5" s="14" t="str">
        <f>INDEX('CADASTRO DE PRODUTO '!$C$13:$C$171,MATCH(AG5,IND,0))</f>
        <v>Kg</v>
      </c>
      <c r="AJ5" s="9">
        <v>0</v>
      </c>
      <c r="AK5" s="220">
        <f>INDEX('CADASTRO DE PRODUTO '!$E$13:$E$171,MATCH(AG5,IND,0))</f>
        <v>29.5</v>
      </c>
      <c r="AL5" s="221">
        <v>36.799999999999997</v>
      </c>
      <c r="AM5" s="51" t="s">
        <v>316</v>
      </c>
      <c r="AN5" s="222"/>
      <c r="AO5" s="226">
        <v>2</v>
      </c>
      <c r="AP5" s="227">
        <f>AP4</f>
        <v>43244</v>
      </c>
      <c r="AQ5" s="14">
        <v>3</v>
      </c>
      <c r="AR5" s="68" t="str">
        <f>INDEX('CADASTRO DE PRODUTO '!$B$13:$B$171,MATCH(AQ5,IND,0))</f>
        <v xml:space="preserve">Pacu inteiro </v>
      </c>
      <c r="AS5" s="14" t="str">
        <f>INDEX('CADASTRO DE PRODUTO '!$C$13:$C$171,MATCH(AQ5,IND,0))</f>
        <v>Kg</v>
      </c>
      <c r="AT5" s="9">
        <v>1.9</v>
      </c>
      <c r="AU5" s="220">
        <v>19</v>
      </c>
      <c r="AV5" s="221">
        <f>AT5*AU5</f>
        <v>36.1</v>
      </c>
      <c r="AW5" s="51" t="s">
        <v>257</v>
      </c>
      <c r="AX5" s="222"/>
      <c r="AY5" s="226">
        <v>2</v>
      </c>
      <c r="AZ5" s="227">
        <v>43204</v>
      </c>
      <c r="BA5" s="14">
        <v>0</v>
      </c>
      <c r="BB5" s="68" t="str">
        <f>INDEX('CADASTRO DE PRODUTO '!$B$13:$B$171,MATCH(BA5,IND,0))</f>
        <v>AD</v>
      </c>
      <c r="BC5" s="14" t="str">
        <f>INDEX('CADASTRO DE PRODUTO '!$C$13:$C$171,MATCH(BA5,IND,0))</f>
        <v>-</v>
      </c>
      <c r="BD5" s="9">
        <v>0</v>
      </c>
      <c r="BE5" s="220">
        <f>INDEX('CADASTRO DE PRODUTO '!$E$13:$E$171,MATCH(BA5,IND,0))</f>
        <v>0</v>
      </c>
      <c r="BF5" s="221">
        <f>BD5*BE5</f>
        <v>0</v>
      </c>
      <c r="BG5" s="51" t="s">
        <v>258</v>
      </c>
      <c r="BH5" s="222"/>
      <c r="BI5" s="226">
        <v>2</v>
      </c>
      <c r="BJ5" s="227">
        <v>43204</v>
      </c>
      <c r="BK5" s="14">
        <v>0</v>
      </c>
      <c r="BL5" s="68" t="str">
        <f>INDEX('CADASTRO DE PRODUTO '!$B$13:$B$171,MATCH(BK5,IND,0))</f>
        <v>AD</v>
      </c>
      <c r="BM5" s="14" t="str">
        <f>INDEX('CADASTRO DE PRODUTO '!$C$13:$C$171,MATCH(BK5,IND,0))</f>
        <v>-</v>
      </c>
      <c r="BN5" s="9">
        <v>0</v>
      </c>
      <c r="BO5" s="220">
        <f>INDEX('CADASTRO DE PRODUTO '!$E$13:$E$171,MATCH(BK5,IND,0))</f>
        <v>0</v>
      </c>
      <c r="BP5" s="221">
        <f>BN5*BO5</f>
        <v>0</v>
      </c>
      <c r="BQ5" s="51" t="s">
        <v>258</v>
      </c>
      <c r="BR5" s="222"/>
      <c r="BS5" s="226">
        <v>2</v>
      </c>
      <c r="BT5" s="227">
        <v>43204</v>
      </c>
      <c r="BU5" s="14">
        <v>129</v>
      </c>
      <c r="BV5" s="68" t="str">
        <f>INDEX('CADASTRO DE PRODUTO '!$B$13:$B$171,MATCH(BU5,IND,0))</f>
        <v>VALE-SILVIO</v>
      </c>
      <c r="BW5" s="14" t="str">
        <f>INDEX('CADASTRO DE PRODUTO '!$C$13:$C$171,MATCH(BU5,IND,0))</f>
        <v>unidade</v>
      </c>
      <c r="BX5" s="9">
        <v>1</v>
      </c>
      <c r="BY5" s="220">
        <v>100</v>
      </c>
      <c r="BZ5" s="221">
        <f>BX5*BY5</f>
        <v>100</v>
      </c>
      <c r="CA5" s="51" t="s">
        <v>257</v>
      </c>
      <c r="CB5" s="222"/>
    </row>
    <row r="6" spans="1:80" x14ac:dyDescent="0.3">
      <c r="A6" s="226">
        <v>3</v>
      </c>
      <c r="B6" s="227">
        <v>43205</v>
      </c>
      <c r="C6" s="14">
        <v>108</v>
      </c>
      <c r="D6" s="68" t="str">
        <f>INDEX('CADASTRO DE PRODUTO '!$B$13:$B$171,MATCH(C6,IND,0))</f>
        <v>Coca cola 350ml</v>
      </c>
      <c r="E6" s="14" t="str">
        <f>INDEX('CADASTRO DE PRODUTO '!$C$13:$C$171,MATCH(C6,IND,0))</f>
        <v>unidade</v>
      </c>
      <c r="F6" s="9">
        <v>1</v>
      </c>
      <c r="G6" s="220">
        <f>INDEX('CADASTRO DE PRODUTO '!$E$13:$E$171,MATCH(C6,IND,0))</f>
        <v>4</v>
      </c>
      <c r="H6" s="221">
        <f>F6*G6</f>
        <v>4</v>
      </c>
      <c r="I6" s="51" t="s">
        <v>316</v>
      </c>
      <c r="J6" s="222"/>
      <c r="K6" s="226">
        <v>3</v>
      </c>
      <c r="L6" s="227">
        <v>43205</v>
      </c>
      <c r="M6" s="14">
        <v>118</v>
      </c>
      <c r="N6" s="68" t="str">
        <f>INDEX('CADASTRO DE PRODUTO '!$B$13:$B$171,MATCH(M6,IND,0))</f>
        <v>Cocada</v>
      </c>
      <c r="O6" s="14" t="str">
        <f>INDEX('CADASTRO DE PRODUTO '!$C$13:$C$171,MATCH(M6,IND,0))</f>
        <v>unidade</v>
      </c>
      <c r="P6" s="9">
        <v>2</v>
      </c>
      <c r="Q6" s="220">
        <f>INDEX('CADASTRO DE PRODUTO '!$E$13:$E$171,MATCH(M6,IND,0))</f>
        <v>3</v>
      </c>
      <c r="R6" s="221">
        <f>P6*Q6</f>
        <v>6</v>
      </c>
      <c r="S6" s="51" t="s">
        <v>316</v>
      </c>
      <c r="T6" s="222"/>
      <c r="U6" s="226">
        <v>3</v>
      </c>
      <c r="V6" s="227">
        <v>43205</v>
      </c>
      <c r="W6" s="14">
        <v>108</v>
      </c>
      <c r="X6" s="68" t="str">
        <f>INDEX('CADASTRO DE PRODUTO '!$B$13:$B$171,MATCH(W6,IND,0))</f>
        <v>Coca cola 350ml</v>
      </c>
      <c r="Y6" s="14" t="str">
        <f>INDEX('CADASTRO DE PRODUTO '!$C$13:$C$171,MATCH(W6,IND,0))</f>
        <v>unidade</v>
      </c>
      <c r="Z6" s="9">
        <v>3</v>
      </c>
      <c r="AA6" s="220">
        <f>INDEX('CADASTRO DE PRODUTO '!$E$13:$E$171,MATCH(W6,IND,0))</f>
        <v>4</v>
      </c>
      <c r="AB6" s="221">
        <f>Z6*AA6</f>
        <v>12</v>
      </c>
      <c r="AC6" s="51" t="s">
        <v>316</v>
      </c>
      <c r="AD6" s="222"/>
      <c r="AE6" s="226">
        <v>3</v>
      </c>
      <c r="AF6" s="227">
        <v>43205</v>
      </c>
      <c r="AG6" s="14">
        <v>2</v>
      </c>
      <c r="AH6" s="68" t="str">
        <f>INDEX('CADASTRO DE PRODUTO '!$B$13:$B$171,MATCH(AG6,IND,0))</f>
        <v>Costela sem espinha</v>
      </c>
      <c r="AI6" s="14" t="str">
        <f>INDEX('CADASTRO DE PRODUTO '!$C$13:$C$171,MATCH(AG6,IND,0))</f>
        <v>Kg</v>
      </c>
      <c r="AJ6" s="9">
        <v>0</v>
      </c>
      <c r="AK6" s="220">
        <f>INDEX('CADASTRO DE PRODUTO '!$E$13:$E$171,MATCH(AG6,IND,0))</f>
        <v>39.5</v>
      </c>
      <c r="AL6" s="221">
        <v>61.8</v>
      </c>
      <c r="AM6" s="51" t="s">
        <v>316</v>
      </c>
      <c r="AN6" s="222"/>
      <c r="AO6" s="226">
        <v>3</v>
      </c>
      <c r="AP6" s="227">
        <f t="shared" ref="AP6:AP9" si="0">AP5</f>
        <v>43244</v>
      </c>
      <c r="AQ6" s="14">
        <v>17</v>
      </c>
      <c r="AR6" s="68" t="str">
        <f>INDEX('CADASTRO DE PRODUTO '!$B$13:$B$171,MATCH(AQ6,IND,0))</f>
        <v>Sardinha</v>
      </c>
      <c r="AS6" s="14" t="str">
        <f>INDEX('CADASTRO DE PRODUTO '!$C$13:$C$171,MATCH(AQ6,IND,0))</f>
        <v>Kg</v>
      </c>
      <c r="AT6" s="9">
        <v>1.04</v>
      </c>
      <c r="AU6" s="220">
        <f>INDEX('CADASTRO DE PRODUTO '!$E$13:$E$171,MATCH(AQ6,IND,0))</f>
        <v>20</v>
      </c>
      <c r="AV6" s="221">
        <f>AT6*AU6</f>
        <v>20.8</v>
      </c>
      <c r="AW6" s="51" t="s">
        <v>257</v>
      </c>
      <c r="AX6" s="222"/>
      <c r="AY6" s="226">
        <v>3</v>
      </c>
      <c r="AZ6" s="227">
        <v>43205</v>
      </c>
      <c r="BA6" s="14">
        <v>0</v>
      </c>
      <c r="BB6" s="68" t="str">
        <f>INDEX('CADASTRO DE PRODUTO '!$B$13:$B$171,MATCH(BA6,IND,0))</f>
        <v>AD</v>
      </c>
      <c r="BC6" s="14" t="str">
        <f>INDEX('CADASTRO DE PRODUTO '!$C$13:$C$171,MATCH(BA6,IND,0))</f>
        <v>-</v>
      </c>
      <c r="BD6" s="9">
        <v>0</v>
      </c>
      <c r="BE6" s="220">
        <f>INDEX('CADASTRO DE PRODUTO '!$E$13:$E$171,MATCH(BA6,IND,0))</f>
        <v>0</v>
      </c>
      <c r="BF6" s="221">
        <f>BD6*BE6</f>
        <v>0</v>
      </c>
      <c r="BG6" s="51" t="s">
        <v>258</v>
      </c>
      <c r="BH6" s="222"/>
      <c r="BI6" s="226">
        <v>3</v>
      </c>
      <c r="BJ6" s="227">
        <v>43205</v>
      </c>
      <c r="BK6" s="14">
        <v>0</v>
      </c>
      <c r="BL6" s="68" t="str">
        <f>INDEX('CADASTRO DE PRODUTO '!$B$13:$B$171,MATCH(BK6,IND,0))</f>
        <v>AD</v>
      </c>
      <c r="BM6" s="14" t="str">
        <f>INDEX('CADASTRO DE PRODUTO '!$C$13:$C$171,MATCH(BK6,IND,0))</f>
        <v>-</v>
      </c>
      <c r="BN6" s="9">
        <v>0</v>
      </c>
      <c r="BO6" s="220">
        <f>INDEX('CADASTRO DE PRODUTO '!$E$13:$E$171,MATCH(BK6,IND,0))</f>
        <v>0</v>
      </c>
      <c r="BP6" s="221">
        <f>BN6*BO6</f>
        <v>0</v>
      </c>
      <c r="BQ6" s="51" t="s">
        <v>258</v>
      </c>
      <c r="BR6" s="222"/>
      <c r="BS6" s="226">
        <v>3</v>
      </c>
      <c r="BT6" s="227">
        <v>43205</v>
      </c>
      <c r="BU6" s="14">
        <v>3</v>
      </c>
      <c r="BV6" s="68" t="str">
        <f>INDEX('CADASTRO DE PRODUTO '!$B$13:$B$171,MATCH(BU6,IND,0))</f>
        <v xml:space="preserve">Pacu inteiro </v>
      </c>
      <c r="BW6" s="14" t="str">
        <f>INDEX('CADASTRO DE PRODUTO '!$C$13:$C$171,MATCH(BU6,IND,0))</f>
        <v>Kg</v>
      </c>
      <c r="BX6" s="9">
        <f>BZ6/BY6</f>
        <v>2.7358490566037736</v>
      </c>
      <c r="BY6" s="220">
        <f>INDEX('CADASTRO DE PRODUTO '!$E$13:$E$171,MATCH(BU6,IND,0))</f>
        <v>26.5</v>
      </c>
      <c r="BZ6" s="221">
        <v>72.5</v>
      </c>
      <c r="CA6" s="51" t="s">
        <v>257</v>
      </c>
      <c r="CB6" s="222"/>
    </row>
    <row r="7" spans="1:80" x14ac:dyDescent="0.3">
      <c r="A7" s="226">
        <v>4</v>
      </c>
      <c r="B7" s="227">
        <v>43206</v>
      </c>
      <c r="C7" s="14">
        <v>40</v>
      </c>
      <c r="D7" s="68" t="str">
        <f>INDEX('CADASTRO DE PRODUTO '!$B$13:$B$171,MATCH(C7,IND,0))</f>
        <v>Pit stop queijo provolone e calabresa acebolada</v>
      </c>
      <c r="E7" s="14" t="str">
        <f>INDEX('CADASTRO DE PRODUTO '!$C$13:$C$171,MATCH(C7,IND,0))</f>
        <v>unidade</v>
      </c>
      <c r="F7" s="9">
        <v>1</v>
      </c>
      <c r="G7" s="220">
        <f>INDEX('CADASTRO DE PRODUTO '!$E$13:$E$171,MATCH(C7,IND,0))</f>
        <v>3</v>
      </c>
      <c r="H7" s="221">
        <f t="shared" ref="H7:H53" si="1">F7*G7</f>
        <v>3</v>
      </c>
      <c r="I7" s="51" t="s">
        <v>316</v>
      </c>
      <c r="J7" s="222"/>
      <c r="K7" s="226">
        <v>4</v>
      </c>
      <c r="L7" s="227">
        <v>43206</v>
      </c>
      <c r="M7" s="14">
        <v>40</v>
      </c>
      <c r="N7" s="68" t="str">
        <f>INDEX('CADASTRO DE PRODUTO '!$B$13:$B$171,MATCH(M7,IND,0))</f>
        <v>Pit stop queijo provolone e calabresa acebolada</v>
      </c>
      <c r="O7" s="14" t="str">
        <f>INDEX('CADASTRO DE PRODUTO '!$C$13:$C$171,MATCH(M7,IND,0))</f>
        <v>unidade</v>
      </c>
      <c r="P7" s="9">
        <v>1</v>
      </c>
      <c r="Q7" s="220">
        <f>INDEX('CADASTRO DE PRODUTO '!$E$13:$E$171,MATCH(M7,IND,0))</f>
        <v>3</v>
      </c>
      <c r="R7" s="221">
        <f t="shared" ref="R7:R53" si="2">P7*Q7</f>
        <v>3</v>
      </c>
      <c r="S7" s="51" t="s">
        <v>316</v>
      </c>
      <c r="T7" s="222"/>
      <c r="U7" s="226">
        <v>4</v>
      </c>
      <c r="V7" s="227">
        <v>43206</v>
      </c>
      <c r="W7" s="14">
        <v>40</v>
      </c>
      <c r="X7" s="68" t="str">
        <f>INDEX('CADASTRO DE PRODUTO '!$B$13:$B$171,MATCH(W7,IND,0))</f>
        <v>Pit stop queijo provolone e calabresa acebolada</v>
      </c>
      <c r="Y7" s="14" t="str">
        <f>INDEX('CADASTRO DE PRODUTO '!$C$13:$C$171,MATCH(W7,IND,0))</f>
        <v>unidade</v>
      </c>
      <c r="Z7" s="9">
        <v>1</v>
      </c>
      <c r="AA7" s="220">
        <f>INDEX('CADASTRO DE PRODUTO '!$E$13:$E$171,MATCH(W7,IND,0))</f>
        <v>3</v>
      </c>
      <c r="AB7" s="221">
        <f t="shared" ref="AB7:AB53" si="3">Z7*AA7</f>
        <v>3</v>
      </c>
      <c r="AC7" s="51" t="s">
        <v>316</v>
      </c>
      <c r="AD7" s="222"/>
      <c r="AE7" s="226">
        <v>4</v>
      </c>
      <c r="AF7" s="227">
        <v>43206</v>
      </c>
      <c r="AG7" s="14">
        <v>118</v>
      </c>
      <c r="AH7" s="68" t="str">
        <f>INDEX('CADASTRO DE PRODUTO '!$B$13:$B$171,MATCH(AG7,IND,0))</f>
        <v>Cocada</v>
      </c>
      <c r="AI7" s="14" t="str">
        <f>INDEX('CADASTRO DE PRODUTO '!$C$13:$C$171,MATCH(AG7,IND,0))</f>
        <v>unidade</v>
      </c>
      <c r="AJ7" s="9">
        <v>1</v>
      </c>
      <c r="AK7" s="220">
        <v>3</v>
      </c>
      <c r="AL7" s="221">
        <f t="shared" ref="AL7:AL53" si="4">AJ7*AK7</f>
        <v>3</v>
      </c>
      <c r="AM7" s="51" t="s">
        <v>316</v>
      </c>
      <c r="AN7" s="222"/>
      <c r="AO7" s="226">
        <v>4</v>
      </c>
      <c r="AP7" s="227">
        <f t="shared" si="0"/>
        <v>43244</v>
      </c>
      <c r="AQ7" s="14">
        <v>40</v>
      </c>
      <c r="AR7" s="68" t="str">
        <f>INDEX('CADASTRO DE PRODUTO '!$B$13:$B$171,MATCH(AQ7,IND,0))</f>
        <v>Pit stop queijo provolone e calabresa acebolada</v>
      </c>
      <c r="AS7" s="14" t="str">
        <f>INDEX('CADASTRO DE PRODUTO '!$C$13:$C$171,MATCH(AQ7,IND,0))</f>
        <v>unidade</v>
      </c>
      <c r="AT7" s="9">
        <v>1</v>
      </c>
      <c r="AU7" s="220">
        <f>INDEX('CADASTRO DE PRODUTO '!$E$13:$E$171,MATCH(AQ7,IND,0))</f>
        <v>3</v>
      </c>
      <c r="AV7" s="221">
        <f t="shared" ref="AV7:AV53" si="5">AT7*AU7</f>
        <v>3</v>
      </c>
      <c r="AW7" s="51" t="s">
        <v>257</v>
      </c>
      <c r="AX7" s="222"/>
      <c r="AY7" s="226">
        <v>4</v>
      </c>
      <c r="AZ7" s="227">
        <v>43206</v>
      </c>
      <c r="BA7" s="14">
        <v>0</v>
      </c>
      <c r="BB7" s="68" t="str">
        <f>INDEX('CADASTRO DE PRODUTO '!$B$13:$B$171,MATCH(BA7,IND,0))</f>
        <v>AD</v>
      </c>
      <c r="BC7" s="14" t="str">
        <f>INDEX('CADASTRO DE PRODUTO '!$C$13:$C$171,MATCH(BA7,IND,0))</f>
        <v>-</v>
      </c>
      <c r="BD7" s="9">
        <v>0</v>
      </c>
      <c r="BE7" s="220">
        <f>INDEX('CADASTRO DE PRODUTO '!$E$13:$E$171,MATCH(BA7,IND,0))</f>
        <v>0</v>
      </c>
      <c r="BF7" s="221">
        <f t="shared" ref="BF7:BF53" si="6">BD7*BE7</f>
        <v>0</v>
      </c>
      <c r="BG7" s="51" t="s">
        <v>258</v>
      </c>
      <c r="BH7" s="222"/>
      <c r="BI7" s="226">
        <v>4</v>
      </c>
      <c r="BJ7" s="227">
        <v>43206</v>
      </c>
      <c r="BK7" s="14">
        <v>0</v>
      </c>
      <c r="BL7" s="68" t="str">
        <f>INDEX('CADASTRO DE PRODUTO '!$B$13:$B$171,MATCH(BK7,IND,0))</f>
        <v>AD</v>
      </c>
      <c r="BM7" s="14" t="str">
        <f>INDEX('CADASTRO DE PRODUTO '!$C$13:$C$171,MATCH(BK7,IND,0))</f>
        <v>-</v>
      </c>
      <c r="BN7" s="9">
        <v>0</v>
      </c>
      <c r="BO7" s="220">
        <f>INDEX('CADASTRO DE PRODUTO '!$E$13:$E$171,MATCH(BK7,IND,0))</f>
        <v>0</v>
      </c>
      <c r="BP7" s="221">
        <f t="shared" ref="BP7:BP53" si="7">BN7*BO7</f>
        <v>0</v>
      </c>
      <c r="BQ7" s="51" t="s">
        <v>258</v>
      </c>
      <c r="BR7" s="222"/>
      <c r="BS7" s="226">
        <v>4</v>
      </c>
      <c r="BT7" s="227">
        <v>43206</v>
      </c>
      <c r="BU7" s="14">
        <v>129</v>
      </c>
      <c r="BV7" s="68" t="str">
        <f>INDEX('CADASTRO DE PRODUTO '!$B$13:$B$171,MATCH(BU7,IND,0))</f>
        <v>VALE-SILVIO</v>
      </c>
      <c r="BW7" s="14" t="str">
        <f>INDEX('CADASTRO DE PRODUTO '!$C$13:$C$171,MATCH(BU7,IND,0))</f>
        <v>unidade</v>
      </c>
      <c r="BX7" s="9" t="e">
        <f t="shared" ref="BX7:BX53" si="8">BZ7/BY7</f>
        <v>#DIV/0!</v>
      </c>
      <c r="BY7" s="220">
        <f>INDEX('CADASTRO DE PRODUTO '!$E$13:$E$171,MATCH(BU7,IND,0))</f>
        <v>0</v>
      </c>
      <c r="BZ7" s="221">
        <v>150</v>
      </c>
      <c r="CA7" s="51" t="s">
        <v>316</v>
      </c>
      <c r="CB7" s="222"/>
    </row>
    <row r="8" spans="1:80" x14ac:dyDescent="0.3">
      <c r="A8" s="226">
        <v>5</v>
      </c>
      <c r="B8" s="227">
        <v>43207</v>
      </c>
      <c r="C8" s="14">
        <v>17</v>
      </c>
      <c r="D8" s="68" t="str">
        <f>INDEX('CADASTRO DE PRODUTO '!$B$13:$B$171,MATCH(C8,IND,0))</f>
        <v>Sardinha</v>
      </c>
      <c r="E8" s="14" t="str">
        <f>INDEX('CADASTRO DE PRODUTO '!$C$13:$C$171,MATCH(C8,IND,0))</f>
        <v>Kg</v>
      </c>
      <c r="F8" s="9">
        <v>1</v>
      </c>
      <c r="G8" s="220">
        <f>INDEX('CADASTRO DE PRODUTO '!$E$13:$E$171,MATCH(C8,IND,0))</f>
        <v>20</v>
      </c>
      <c r="H8" s="221">
        <f t="shared" si="1"/>
        <v>20</v>
      </c>
      <c r="I8" s="51" t="s">
        <v>316</v>
      </c>
      <c r="J8" s="222"/>
      <c r="K8" s="226">
        <v>5</v>
      </c>
      <c r="L8" s="227">
        <v>43207</v>
      </c>
      <c r="M8" s="14">
        <v>120</v>
      </c>
      <c r="N8" s="68" t="str">
        <f>INDEX('CADASTRO DE PRODUTO '!$B$13:$B$171,MATCH(M8,IND,0))</f>
        <v>Chiclete mentos</v>
      </c>
      <c r="O8" s="14" t="str">
        <f>INDEX('CADASTRO DE PRODUTO '!$C$13:$C$171,MATCH(M8,IND,0))</f>
        <v>unidade</v>
      </c>
      <c r="P8" s="9">
        <v>2</v>
      </c>
      <c r="Q8" s="220">
        <f>INDEX('CADASTRO DE PRODUTO '!$E$13:$E$171,MATCH(M8,IND,0))</f>
        <v>2.5</v>
      </c>
      <c r="R8" s="221">
        <f t="shared" si="2"/>
        <v>5</v>
      </c>
      <c r="S8" s="51" t="s">
        <v>316</v>
      </c>
      <c r="T8" s="222"/>
      <c r="U8" s="226">
        <v>5</v>
      </c>
      <c r="V8" s="227">
        <v>43207</v>
      </c>
      <c r="W8" s="14">
        <v>111</v>
      </c>
      <c r="X8" s="68" t="str">
        <f>INDEX('CADASTRO DE PRODUTO '!$B$13:$B$171,MATCH(W8,IND,0))</f>
        <v xml:space="preserve">Gatorade </v>
      </c>
      <c r="Y8" s="14" t="str">
        <f>INDEX('CADASTRO DE PRODUTO '!$C$13:$C$171,MATCH(W8,IND,0))</f>
        <v>unidade</v>
      </c>
      <c r="Z8" s="9">
        <v>1</v>
      </c>
      <c r="AA8" s="220">
        <f>INDEX('CADASTRO DE PRODUTO '!$E$13:$E$171,MATCH(W8,IND,0))</f>
        <v>6</v>
      </c>
      <c r="AB8" s="221">
        <f t="shared" si="3"/>
        <v>6</v>
      </c>
      <c r="AC8" s="51" t="s">
        <v>316</v>
      </c>
      <c r="AD8" s="222"/>
      <c r="AE8" s="226">
        <v>5</v>
      </c>
      <c r="AF8" s="227">
        <v>43207</v>
      </c>
      <c r="AG8" s="14">
        <v>120</v>
      </c>
      <c r="AH8" s="68" t="str">
        <f>INDEX('CADASTRO DE PRODUTO '!$B$13:$B$171,MATCH(AG8,IND,0))</f>
        <v>Chiclete mentos</v>
      </c>
      <c r="AI8" s="14" t="str">
        <f>INDEX('CADASTRO DE PRODUTO '!$C$13:$C$171,MATCH(AG8,IND,0))</f>
        <v>unidade</v>
      </c>
      <c r="AJ8" s="9">
        <v>1</v>
      </c>
      <c r="AK8" s="220">
        <f>INDEX('CADASTRO DE PRODUTO '!$E$13:$E$171,MATCH(AG8,IND,0))</f>
        <v>2.5</v>
      </c>
      <c r="AL8" s="221">
        <f t="shared" si="4"/>
        <v>2.5</v>
      </c>
      <c r="AM8" s="51" t="s">
        <v>316</v>
      </c>
      <c r="AN8" s="222"/>
      <c r="AO8" s="226">
        <v>5</v>
      </c>
      <c r="AP8" s="227">
        <f t="shared" si="0"/>
        <v>43244</v>
      </c>
      <c r="AQ8" s="14">
        <v>3</v>
      </c>
      <c r="AR8" s="68" t="str">
        <f>INDEX('CADASTRO DE PRODUTO '!$B$13:$B$171,MATCH(AQ8,IND,0))</f>
        <v xml:space="preserve">Pacu inteiro </v>
      </c>
      <c r="AS8" s="14" t="str">
        <f>INDEX('CADASTRO DE PRODUTO '!$C$13:$C$171,MATCH(AQ8,IND,0))</f>
        <v>Kg</v>
      </c>
      <c r="AT8" s="9">
        <v>1</v>
      </c>
      <c r="AU8" s="220">
        <v>19</v>
      </c>
      <c r="AV8" s="221">
        <f t="shared" si="5"/>
        <v>19</v>
      </c>
      <c r="AW8" s="51" t="s">
        <v>257</v>
      </c>
      <c r="AX8" s="222"/>
      <c r="AY8" s="226">
        <v>5</v>
      </c>
      <c r="AZ8" s="227">
        <v>43207</v>
      </c>
      <c r="BA8" s="14">
        <v>0</v>
      </c>
      <c r="BB8" s="68" t="str">
        <f>INDEX('CADASTRO DE PRODUTO '!$B$13:$B$171,MATCH(BA8,IND,0))</f>
        <v>AD</v>
      </c>
      <c r="BC8" s="14" t="str">
        <f>INDEX('CADASTRO DE PRODUTO '!$C$13:$C$171,MATCH(BA8,IND,0))</f>
        <v>-</v>
      </c>
      <c r="BD8" s="9">
        <v>0</v>
      </c>
      <c r="BE8" s="220">
        <f>INDEX('CADASTRO DE PRODUTO '!$E$13:$E$171,MATCH(BA8,IND,0))</f>
        <v>0</v>
      </c>
      <c r="BF8" s="221">
        <f t="shared" si="6"/>
        <v>0</v>
      </c>
      <c r="BG8" s="51" t="s">
        <v>258</v>
      </c>
      <c r="BH8" s="222"/>
      <c r="BI8" s="226">
        <v>5</v>
      </c>
      <c r="BJ8" s="227">
        <v>43207</v>
      </c>
      <c r="BK8" s="14">
        <v>0</v>
      </c>
      <c r="BL8" s="68" t="str">
        <f>INDEX('CADASTRO DE PRODUTO '!$B$13:$B$171,MATCH(BK8,IND,0))</f>
        <v>AD</v>
      </c>
      <c r="BM8" s="14" t="str">
        <f>INDEX('CADASTRO DE PRODUTO '!$C$13:$C$171,MATCH(BK8,IND,0))</f>
        <v>-</v>
      </c>
      <c r="BN8" s="9">
        <v>0</v>
      </c>
      <c r="BO8" s="220">
        <f>INDEX('CADASTRO DE PRODUTO '!$E$13:$E$171,MATCH(BK8,IND,0))</f>
        <v>0</v>
      </c>
      <c r="BP8" s="221">
        <f t="shared" si="7"/>
        <v>0</v>
      </c>
      <c r="BQ8" s="51" t="s">
        <v>258</v>
      </c>
      <c r="BR8" s="222"/>
      <c r="BS8" s="226">
        <v>5</v>
      </c>
      <c r="BT8" s="227">
        <v>43207</v>
      </c>
      <c r="BU8" s="14">
        <v>121</v>
      </c>
      <c r="BV8" s="68" t="str">
        <f>INDEX('CADASTRO DE PRODUTO '!$B$13:$B$171,MATCH(BU8,IND,0))</f>
        <v>Paçoca grande</v>
      </c>
      <c r="BW8" s="14" t="str">
        <f>INDEX('CADASTRO DE PRODUTO '!$C$13:$C$171,MATCH(BU8,IND,0))</f>
        <v>unidade</v>
      </c>
      <c r="BX8" s="9">
        <f t="shared" si="8"/>
        <v>1</v>
      </c>
      <c r="BY8" s="220">
        <f>INDEX('CADASTRO DE PRODUTO '!$E$13:$E$171,MATCH(BU8,IND,0))</f>
        <v>3</v>
      </c>
      <c r="BZ8" s="221">
        <v>3</v>
      </c>
      <c r="CA8" s="51" t="s">
        <v>316</v>
      </c>
      <c r="CB8" s="222"/>
    </row>
    <row r="9" spans="1:80" x14ac:dyDescent="0.3">
      <c r="A9" s="226">
        <v>6</v>
      </c>
      <c r="B9" s="227">
        <v>43208</v>
      </c>
      <c r="C9" s="14">
        <v>148</v>
      </c>
      <c r="D9" s="68" t="str">
        <f>INDEX('CADASTRO DE PRODUTO '!$B$13:$B$171,MATCH(C9,IND,0))</f>
        <v>DELVALE FRUTA EM LATA 290ML</v>
      </c>
      <c r="E9" s="14" t="str">
        <f>INDEX('CADASTRO DE PRODUTO '!$C$13:$C$171,MATCH(C9,IND,0))</f>
        <v>unidade</v>
      </c>
      <c r="F9" s="9">
        <v>0</v>
      </c>
      <c r="G9" s="220">
        <f>INDEX('CADASTRO DE PRODUTO '!$E$13:$E$171,MATCH(C9,IND,0))</f>
        <v>4</v>
      </c>
      <c r="H9" s="221">
        <f t="shared" si="1"/>
        <v>0</v>
      </c>
      <c r="I9" s="51" t="s">
        <v>316</v>
      </c>
      <c r="J9" s="222"/>
      <c r="K9" s="226">
        <v>6</v>
      </c>
      <c r="L9" s="227">
        <v>43208</v>
      </c>
      <c r="M9" s="14">
        <v>91</v>
      </c>
      <c r="N9" s="68" t="str">
        <f>INDEX('CADASTRO DE PRODUTO '!$B$13:$B$171,MATCH(M9,IND,0))</f>
        <v>Cerveja antártica sub zero LATA</v>
      </c>
      <c r="O9" s="14" t="str">
        <f>INDEX('CADASTRO DE PRODUTO '!$C$13:$C$171,MATCH(M9,IND,0))</f>
        <v>unidade</v>
      </c>
      <c r="P9" s="9">
        <v>1</v>
      </c>
      <c r="Q9" s="220">
        <f>INDEX('CADASTRO DE PRODUTO '!$E$13:$E$171,MATCH(M9,IND,0))</f>
        <v>3</v>
      </c>
      <c r="R9" s="221">
        <f t="shared" si="2"/>
        <v>3</v>
      </c>
      <c r="S9" s="51" t="s">
        <v>316</v>
      </c>
      <c r="T9" s="222"/>
      <c r="U9" s="226">
        <v>6</v>
      </c>
      <c r="V9" s="227">
        <v>43208</v>
      </c>
      <c r="W9" s="14">
        <v>120</v>
      </c>
      <c r="X9" s="68" t="str">
        <f>INDEX('CADASTRO DE PRODUTO '!$B$13:$B$171,MATCH(W9,IND,0))</f>
        <v>Chiclete mentos</v>
      </c>
      <c r="Y9" s="14" t="str">
        <f>INDEX('CADASTRO DE PRODUTO '!$C$13:$C$171,MATCH(W9,IND,0))</f>
        <v>unidade</v>
      </c>
      <c r="Z9" s="9">
        <v>1</v>
      </c>
      <c r="AA9" s="220">
        <f>INDEX('CADASTRO DE PRODUTO '!$E$13:$E$171,MATCH(W9,IND,0))</f>
        <v>2.5</v>
      </c>
      <c r="AB9" s="221">
        <f t="shared" si="3"/>
        <v>2.5</v>
      </c>
      <c r="AC9" s="51" t="s">
        <v>316</v>
      </c>
      <c r="AD9" s="222"/>
      <c r="AE9" s="226">
        <v>6</v>
      </c>
      <c r="AF9" s="227">
        <v>43208</v>
      </c>
      <c r="AG9" s="14">
        <v>40</v>
      </c>
      <c r="AH9" s="68" t="str">
        <f>INDEX('CADASTRO DE PRODUTO '!$B$13:$B$171,MATCH(AG9,IND,0))</f>
        <v>Pit stop queijo provolone e calabresa acebolada</v>
      </c>
      <c r="AI9" s="14" t="str">
        <f>INDEX('CADASTRO DE PRODUTO '!$C$13:$C$171,MATCH(AG9,IND,0))</f>
        <v>unidade</v>
      </c>
      <c r="AJ9" s="9">
        <v>2</v>
      </c>
      <c r="AK9" s="220">
        <f>INDEX('CADASTRO DE PRODUTO '!$E$13:$E$171,MATCH(AG9,IND,0))</f>
        <v>3</v>
      </c>
      <c r="AL9" s="221">
        <f t="shared" si="4"/>
        <v>6</v>
      </c>
      <c r="AM9" s="51" t="s">
        <v>316</v>
      </c>
      <c r="AN9" s="222"/>
      <c r="AO9" s="226">
        <v>6</v>
      </c>
      <c r="AP9" s="227">
        <f t="shared" si="0"/>
        <v>43244</v>
      </c>
      <c r="AQ9" s="14">
        <v>118</v>
      </c>
      <c r="AR9" s="68" t="str">
        <f>INDEX('CADASTRO DE PRODUTO '!$B$13:$B$171,MATCH(AQ9,IND,0))</f>
        <v>Cocada</v>
      </c>
      <c r="AS9" s="14" t="str">
        <f>INDEX('CADASTRO DE PRODUTO '!$C$13:$C$171,MATCH(AQ9,IND,0))</f>
        <v>unidade</v>
      </c>
      <c r="AT9" s="9">
        <v>1</v>
      </c>
      <c r="AU9" s="220">
        <f>INDEX('CADASTRO DE PRODUTO '!$E$13:$E$171,MATCH(AQ9,IND,0))</f>
        <v>3</v>
      </c>
      <c r="AV9" s="221">
        <f t="shared" si="5"/>
        <v>3</v>
      </c>
      <c r="AW9" s="51" t="s">
        <v>257</v>
      </c>
      <c r="AX9" s="222"/>
      <c r="AY9" s="226">
        <v>6</v>
      </c>
      <c r="AZ9" s="227">
        <v>43208</v>
      </c>
      <c r="BA9" s="14">
        <v>0</v>
      </c>
      <c r="BB9" s="68" t="str">
        <f>INDEX('CADASTRO DE PRODUTO '!$B$13:$B$171,MATCH(BA9,IND,0))</f>
        <v>AD</v>
      </c>
      <c r="BC9" s="14" t="str">
        <f>INDEX('CADASTRO DE PRODUTO '!$C$13:$C$171,MATCH(BA9,IND,0))</f>
        <v>-</v>
      </c>
      <c r="BD9" s="9">
        <v>0</v>
      </c>
      <c r="BE9" s="220">
        <f>INDEX('CADASTRO DE PRODUTO '!$E$13:$E$171,MATCH(BA9,IND,0))</f>
        <v>0</v>
      </c>
      <c r="BF9" s="221">
        <f t="shared" si="6"/>
        <v>0</v>
      </c>
      <c r="BG9" s="51" t="s">
        <v>258</v>
      </c>
      <c r="BH9" s="222"/>
      <c r="BI9" s="226">
        <v>6</v>
      </c>
      <c r="BJ9" s="227">
        <v>43208</v>
      </c>
      <c r="BK9" s="14">
        <v>0</v>
      </c>
      <c r="BL9" s="68" t="str">
        <f>INDEX('CADASTRO DE PRODUTO '!$B$13:$B$171,MATCH(BK9,IND,0))</f>
        <v>AD</v>
      </c>
      <c r="BM9" s="14" t="str">
        <f>INDEX('CADASTRO DE PRODUTO '!$C$13:$C$171,MATCH(BK9,IND,0))</f>
        <v>-</v>
      </c>
      <c r="BN9" s="9">
        <v>0</v>
      </c>
      <c r="BO9" s="220">
        <f>INDEX('CADASTRO DE PRODUTO '!$E$13:$E$171,MATCH(BK9,IND,0))</f>
        <v>0</v>
      </c>
      <c r="BP9" s="221">
        <f t="shared" si="7"/>
        <v>0</v>
      </c>
      <c r="BQ9" s="51" t="s">
        <v>258</v>
      </c>
      <c r="BR9" s="222"/>
      <c r="BS9" s="226">
        <v>6</v>
      </c>
      <c r="BT9" s="227">
        <v>43208</v>
      </c>
      <c r="BU9" s="14">
        <v>17</v>
      </c>
      <c r="BV9" s="68" t="str">
        <f>INDEX('CADASTRO DE PRODUTO '!$B$13:$B$171,MATCH(BU9,IND,0))</f>
        <v>Sardinha</v>
      </c>
      <c r="BW9" s="14" t="str">
        <f>INDEX('CADASTRO DE PRODUTO '!$C$13:$C$171,MATCH(BU9,IND,0))</f>
        <v>Kg</v>
      </c>
      <c r="BX9" s="9">
        <f t="shared" si="8"/>
        <v>0.9</v>
      </c>
      <c r="BY9" s="220">
        <f>INDEX('CADASTRO DE PRODUTO '!$E$13:$E$171,MATCH(BU9,IND,0))</f>
        <v>20</v>
      </c>
      <c r="BZ9" s="221">
        <v>18</v>
      </c>
      <c r="CA9" s="51" t="s">
        <v>257</v>
      </c>
      <c r="CB9" s="222"/>
    </row>
    <row r="10" spans="1:80" x14ac:dyDescent="0.3">
      <c r="A10" s="226">
        <v>7</v>
      </c>
      <c r="B10" s="227">
        <v>43209</v>
      </c>
      <c r="C10" s="14">
        <v>119</v>
      </c>
      <c r="D10" s="68" t="str">
        <f>INDEX('CADASTRO DE PRODUTO '!$B$13:$B$171,MATCH(C10,IND,0))</f>
        <v>Goma de mascar mentos</v>
      </c>
      <c r="E10" s="14" t="str">
        <f>INDEX('CADASTRO DE PRODUTO '!$C$13:$C$171,MATCH(C10,IND,0))</f>
        <v>unidade</v>
      </c>
      <c r="F10" s="9">
        <v>3</v>
      </c>
      <c r="G10" s="220">
        <f>INDEX('CADASTRO DE PRODUTO '!$E$13:$E$171,MATCH(C10,IND,0))</f>
        <v>11</v>
      </c>
      <c r="H10" s="221">
        <f t="shared" si="1"/>
        <v>33</v>
      </c>
      <c r="I10" s="51" t="s">
        <v>316</v>
      </c>
      <c r="J10" s="222"/>
      <c r="K10" s="226">
        <v>7</v>
      </c>
      <c r="L10" s="227">
        <v>43209</v>
      </c>
      <c r="M10" s="14">
        <v>100</v>
      </c>
      <c r="N10" s="68" t="str">
        <f>INDEX('CADASTRO DE PRODUTO '!$B$13:$B$171,MATCH(M10,IND,0))</f>
        <v>Stella long neck</v>
      </c>
      <c r="O10" s="14" t="str">
        <f>INDEX('CADASTRO DE PRODUTO '!$C$13:$C$171,MATCH(M10,IND,0))</f>
        <v>unidade</v>
      </c>
      <c r="P10" s="9">
        <v>1</v>
      </c>
      <c r="Q10" s="220">
        <f>INDEX('CADASTRO DE PRODUTO '!$E$13:$E$171,MATCH(M10,IND,0))</f>
        <v>7.5</v>
      </c>
      <c r="R10" s="221">
        <f t="shared" si="2"/>
        <v>7.5</v>
      </c>
      <c r="S10" s="51" t="s">
        <v>316</v>
      </c>
      <c r="T10" s="222"/>
      <c r="U10" s="226">
        <v>7</v>
      </c>
      <c r="V10" s="227">
        <v>43209</v>
      </c>
      <c r="W10" s="14">
        <v>131</v>
      </c>
      <c r="X10" s="68" t="str">
        <f>INDEX('CADASTRO DE PRODUTO '!$B$13:$B$171,MATCH(W10,IND,0))</f>
        <v>VALE-THIAGO</v>
      </c>
      <c r="Y10" s="14" t="str">
        <f>INDEX('CADASTRO DE PRODUTO '!$C$13:$C$171,MATCH(W10,IND,0))</f>
        <v>unidade</v>
      </c>
      <c r="Z10" s="9">
        <v>0</v>
      </c>
      <c r="AA10" s="220">
        <f>INDEX('CADASTRO DE PRODUTO '!$E$13:$E$171,MATCH(W10,IND,0))</f>
        <v>0</v>
      </c>
      <c r="AB10" s="221">
        <v>400</v>
      </c>
      <c r="AC10" s="51" t="s">
        <v>316</v>
      </c>
      <c r="AD10" s="222"/>
      <c r="AE10" s="226">
        <v>7</v>
      </c>
      <c r="AF10" s="227">
        <v>43209</v>
      </c>
      <c r="AG10" s="14">
        <v>8</v>
      </c>
      <c r="AH10" s="68" t="str">
        <f>INDEX('CADASTRO DE PRODUTO '!$B$13:$B$171,MATCH(AG10,IND,0))</f>
        <v>Cabeça de pacu</v>
      </c>
      <c r="AI10" s="14" t="str">
        <f>INDEX('CADASTRO DE PRODUTO '!$C$13:$C$171,MATCH(AG10,IND,0))</f>
        <v>Kg</v>
      </c>
      <c r="AJ10" s="9">
        <v>0</v>
      </c>
      <c r="AK10" s="220">
        <f>INDEX('CADASTRO DE PRODUTO '!$E$13:$E$171,MATCH(AG10,IND,0))</f>
        <v>7</v>
      </c>
      <c r="AL10" s="221">
        <v>12</v>
      </c>
      <c r="AM10" s="51" t="s">
        <v>316</v>
      </c>
      <c r="AN10" s="222"/>
      <c r="AO10" s="226">
        <v>7</v>
      </c>
      <c r="AP10" s="227">
        <v>43209</v>
      </c>
      <c r="AQ10" s="14">
        <v>0</v>
      </c>
      <c r="AR10" s="68" t="str">
        <f>INDEX('CADASTRO DE PRODUTO '!$B$13:$B$171,MATCH(AQ10,IND,0))</f>
        <v>AD</v>
      </c>
      <c r="AS10" s="14" t="str">
        <f>INDEX('CADASTRO DE PRODUTO '!$C$13:$C$171,MATCH(AQ10,IND,0))</f>
        <v>-</v>
      </c>
      <c r="AT10" s="9">
        <v>0</v>
      </c>
      <c r="AU10" s="220">
        <f>INDEX('CADASTRO DE PRODUTO '!$E$13:$E$171,MATCH(AQ10,IND,0))</f>
        <v>0</v>
      </c>
      <c r="AV10" s="221">
        <f t="shared" si="5"/>
        <v>0</v>
      </c>
      <c r="AW10" s="51" t="s">
        <v>258</v>
      </c>
      <c r="AX10" s="222"/>
      <c r="AY10" s="226">
        <v>7</v>
      </c>
      <c r="AZ10" s="227">
        <v>43209</v>
      </c>
      <c r="BA10" s="14">
        <v>0</v>
      </c>
      <c r="BB10" s="68" t="str">
        <f>INDEX('CADASTRO DE PRODUTO '!$B$13:$B$171,MATCH(BA10,IND,0))</f>
        <v>AD</v>
      </c>
      <c r="BC10" s="14" t="str">
        <f>INDEX('CADASTRO DE PRODUTO '!$C$13:$C$171,MATCH(BA10,IND,0))</f>
        <v>-</v>
      </c>
      <c r="BD10" s="9">
        <v>0</v>
      </c>
      <c r="BE10" s="220">
        <f>INDEX('CADASTRO DE PRODUTO '!$E$13:$E$171,MATCH(BA10,IND,0))</f>
        <v>0</v>
      </c>
      <c r="BF10" s="221">
        <f t="shared" si="6"/>
        <v>0</v>
      </c>
      <c r="BG10" s="51" t="s">
        <v>258</v>
      </c>
      <c r="BH10" s="222"/>
      <c r="BI10" s="226">
        <v>7</v>
      </c>
      <c r="BJ10" s="227">
        <v>43209</v>
      </c>
      <c r="BK10" s="14">
        <v>0</v>
      </c>
      <c r="BL10" s="68" t="str">
        <f>INDEX('CADASTRO DE PRODUTO '!$B$13:$B$171,MATCH(BK10,IND,0))</f>
        <v>AD</v>
      </c>
      <c r="BM10" s="14" t="str">
        <f>INDEX('CADASTRO DE PRODUTO '!$C$13:$C$171,MATCH(BK10,IND,0))</f>
        <v>-</v>
      </c>
      <c r="BN10" s="9">
        <v>0</v>
      </c>
      <c r="BO10" s="220">
        <f>INDEX('CADASTRO DE PRODUTO '!$E$13:$E$171,MATCH(BK10,IND,0))</f>
        <v>0</v>
      </c>
      <c r="BP10" s="221">
        <f t="shared" si="7"/>
        <v>0</v>
      </c>
      <c r="BQ10" s="51" t="s">
        <v>258</v>
      </c>
      <c r="BR10" s="222"/>
      <c r="BS10" s="226">
        <v>7</v>
      </c>
      <c r="BT10" s="227">
        <v>43209</v>
      </c>
      <c r="BU10" s="14">
        <v>129</v>
      </c>
      <c r="BV10" s="68" t="str">
        <f>INDEX('CADASTRO DE PRODUTO '!$B$13:$B$171,MATCH(BU10,IND,0))</f>
        <v>VALE-SILVIO</v>
      </c>
      <c r="BW10" s="14" t="str">
        <f>INDEX('CADASTRO DE PRODUTO '!$C$13:$C$171,MATCH(BU10,IND,0))</f>
        <v>unidade</v>
      </c>
      <c r="BX10" s="9" t="e">
        <f t="shared" si="8"/>
        <v>#DIV/0!</v>
      </c>
      <c r="BY10" s="220">
        <f>INDEX('CADASTRO DE PRODUTO '!$E$13:$E$171,MATCH(BU10,IND,0))</f>
        <v>0</v>
      </c>
      <c r="BZ10" s="221">
        <v>300</v>
      </c>
      <c r="CA10" s="51" t="s">
        <v>316</v>
      </c>
      <c r="CB10" s="222"/>
    </row>
    <row r="11" spans="1:80" x14ac:dyDescent="0.3">
      <c r="A11" s="226">
        <v>8</v>
      </c>
      <c r="B11" s="227">
        <v>43210</v>
      </c>
      <c r="C11" s="14">
        <v>8</v>
      </c>
      <c r="D11" s="68" t="str">
        <f>INDEX('CADASTRO DE PRODUTO '!$B$13:$B$171,MATCH(C11,IND,0))</f>
        <v>Cabeça de pacu</v>
      </c>
      <c r="E11" s="14">
        <v>1.8049999999999999</v>
      </c>
      <c r="F11" s="9">
        <v>0</v>
      </c>
      <c r="G11" s="220">
        <f>INDEX('CADASTRO DE PRODUTO '!$E$13:$E$171,MATCH(C11,IND,0))</f>
        <v>7</v>
      </c>
      <c r="H11" s="221">
        <f t="shared" si="1"/>
        <v>0</v>
      </c>
      <c r="I11" s="51" t="s">
        <v>316</v>
      </c>
      <c r="J11" s="222"/>
      <c r="K11" s="226">
        <v>8</v>
      </c>
      <c r="L11" s="227">
        <v>43210</v>
      </c>
      <c r="M11" s="14">
        <v>100</v>
      </c>
      <c r="N11" s="68" t="str">
        <f>INDEX('CADASTRO DE PRODUTO '!$B$13:$B$171,MATCH(M11,IND,0))</f>
        <v>Stella long neck</v>
      </c>
      <c r="O11" s="14" t="str">
        <f>INDEX('CADASTRO DE PRODUTO '!$C$13:$C$171,MATCH(M11,IND,0))</f>
        <v>unidade</v>
      </c>
      <c r="P11" s="9">
        <v>1</v>
      </c>
      <c r="Q11" s="220">
        <f>INDEX('CADASTRO DE PRODUTO '!$E$13:$E$171,MATCH(M11,IND,0))</f>
        <v>7.5</v>
      </c>
      <c r="R11" s="221">
        <f t="shared" si="2"/>
        <v>7.5</v>
      </c>
      <c r="S11" s="51" t="s">
        <v>316</v>
      </c>
      <c r="T11" s="222"/>
      <c r="U11" s="226">
        <v>8</v>
      </c>
      <c r="V11" s="227">
        <v>43210</v>
      </c>
      <c r="W11" s="14">
        <v>0</v>
      </c>
      <c r="X11" s="68" t="str">
        <f>INDEX('CADASTRO DE PRODUTO '!$B$13:$B$171,MATCH(W11,IND,0))</f>
        <v>AD</v>
      </c>
      <c r="Y11" s="14" t="str">
        <f>INDEX('CADASTRO DE PRODUTO '!$C$13:$C$171,MATCH(W11,IND,0))</f>
        <v>-</v>
      </c>
      <c r="Z11" s="9">
        <v>0</v>
      </c>
      <c r="AA11" s="220">
        <f>INDEX('CADASTRO DE PRODUTO '!$E$13:$E$171,MATCH(W11,IND,0))</f>
        <v>0</v>
      </c>
      <c r="AB11" s="221">
        <f t="shared" si="3"/>
        <v>0</v>
      </c>
      <c r="AC11" s="51" t="s">
        <v>258</v>
      </c>
      <c r="AD11" s="222"/>
      <c r="AE11" s="226">
        <v>8</v>
      </c>
      <c r="AF11" s="227">
        <v>43210</v>
      </c>
      <c r="AG11" s="14">
        <v>128</v>
      </c>
      <c r="AH11" s="68" t="str">
        <f>INDEX('CADASTRO DE PRODUTO '!$B$13:$B$171,MATCH(AG11,IND,0))</f>
        <v>VALE-JOVANA</v>
      </c>
      <c r="AI11" s="14" t="str">
        <f>INDEX('CADASTRO DE PRODUTO '!$C$13:$C$171,MATCH(AG11,IND,0))</f>
        <v>unidade</v>
      </c>
      <c r="AJ11" s="9">
        <v>0</v>
      </c>
      <c r="AK11" s="220">
        <f>INDEX('CADASTRO DE PRODUTO '!$E$13:$E$171,MATCH(AG11,IND,0))</f>
        <v>0</v>
      </c>
      <c r="AL11" s="221">
        <v>20</v>
      </c>
      <c r="AM11" s="51" t="s">
        <v>316</v>
      </c>
      <c r="AN11" s="222"/>
      <c r="AO11" s="226">
        <v>8</v>
      </c>
      <c r="AP11" s="227">
        <v>43210</v>
      </c>
      <c r="AQ11" s="14">
        <v>0</v>
      </c>
      <c r="AR11" s="68" t="str">
        <f>INDEX('CADASTRO DE PRODUTO '!$B$13:$B$171,MATCH(AQ11,IND,0))</f>
        <v>AD</v>
      </c>
      <c r="AS11" s="14" t="str">
        <f>INDEX('CADASTRO DE PRODUTO '!$C$13:$C$171,MATCH(AQ11,IND,0))</f>
        <v>-</v>
      </c>
      <c r="AT11" s="9">
        <v>0</v>
      </c>
      <c r="AU11" s="220">
        <f>INDEX('CADASTRO DE PRODUTO '!$E$13:$E$171,MATCH(AQ11,IND,0))</f>
        <v>0</v>
      </c>
      <c r="AV11" s="221">
        <f t="shared" si="5"/>
        <v>0</v>
      </c>
      <c r="AW11" s="51" t="s">
        <v>258</v>
      </c>
      <c r="AX11" s="222"/>
      <c r="AY11" s="226">
        <v>8</v>
      </c>
      <c r="AZ11" s="227">
        <v>43210</v>
      </c>
      <c r="BA11" s="14">
        <v>0</v>
      </c>
      <c r="BB11" s="68" t="str">
        <f>INDEX('CADASTRO DE PRODUTO '!$B$13:$B$171,MATCH(BA11,IND,0))</f>
        <v>AD</v>
      </c>
      <c r="BC11" s="14" t="str">
        <f>INDEX('CADASTRO DE PRODUTO '!$C$13:$C$171,MATCH(BA11,IND,0))</f>
        <v>-</v>
      </c>
      <c r="BD11" s="9">
        <v>0</v>
      </c>
      <c r="BE11" s="220">
        <f>INDEX('CADASTRO DE PRODUTO '!$E$13:$E$171,MATCH(BA11,IND,0))</f>
        <v>0</v>
      </c>
      <c r="BF11" s="221">
        <f t="shared" si="6"/>
        <v>0</v>
      </c>
      <c r="BG11" s="51" t="s">
        <v>258</v>
      </c>
      <c r="BH11" s="222"/>
      <c r="BI11" s="226">
        <v>8</v>
      </c>
      <c r="BJ11" s="227">
        <v>43210</v>
      </c>
      <c r="BK11" s="14">
        <v>0</v>
      </c>
      <c r="BL11" s="68" t="str">
        <f>INDEX('CADASTRO DE PRODUTO '!$B$13:$B$171,MATCH(BK11,IND,0))</f>
        <v>AD</v>
      </c>
      <c r="BM11" s="14" t="str">
        <f>INDEX('CADASTRO DE PRODUTO '!$C$13:$C$171,MATCH(BK11,IND,0))</f>
        <v>-</v>
      </c>
      <c r="BN11" s="9">
        <v>0</v>
      </c>
      <c r="BO11" s="220">
        <f>INDEX('CADASTRO DE PRODUTO '!$E$13:$E$171,MATCH(BK11,IND,0))</f>
        <v>0</v>
      </c>
      <c r="BP11" s="221">
        <f t="shared" si="7"/>
        <v>0</v>
      </c>
      <c r="BQ11" s="51" t="s">
        <v>258</v>
      </c>
      <c r="BR11" s="222"/>
      <c r="BS11" s="226">
        <v>8</v>
      </c>
      <c r="BT11" s="227">
        <v>43210</v>
      </c>
      <c r="BU11" s="14"/>
      <c r="BV11" s="68"/>
      <c r="BW11" s="14" t="str">
        <f>INDEX('CADASTRO DE PRODUTO '!$C$13:$C$171,MATCH(BU11,IND,0))</f>
        <v>-</v>
      </c>
      <c r="BX11" s="9"/>
      <c r="BY11" s="220">
        <f>INDEX('CADASTRO DE PRODUTO '!$E$13:$E$171,MATCH(BU11,IND,0))</f>
        <v>0</v>
      </c>
      <c r="BZ11" s="221"/>
      <c r="CA11" s="51" t="s">
        <v>258</v>
      </c>
      <c r="CB11" s="222"/>
    </row>
    <row r="12" spans="1:80" x14ac:dyDescent="0.3">
      <c r="A12" s="226">
        <v>9</v>
      </c>
      <c r="B12" s="227">
        <v>43211</v>
      </c>
      <c r="C12" s="14">
        <v>0</v>
      </c>
      <c r="D12" s="68" t="str">
        <f>INDEX('CADASTRO DE PRODUTO '!$B$13:$B$171,MATCH(C12,IND,0))</f>
        <v>AD</v>
      </c>
      <c r="E12" s="14" t="str">
        <f>INDEX('CADASTRO DE PRODUTO '!$C$13:$C$171,MATCH(C12,IND,0))</f>
        <v>-</v>
      </c>
      <c r="F12" s="9">
        <v>0</v>
      </c>
      <c r="G12" s="220">
        <f>INDEX('CADASTRO DE PRODUTO '!$E$13:$E$171,MATCH(C12,IND,0))</f>
        <v>0</v>
      </c>
      <c r="H12" s="221">
        <f t="shared" si="1"/>
        <v>0</v>
      </c>
      <c r="I12" s="51" t="s">
        <v>258</v>
      </c>
      <c r="J12" s="222"/>
      <c r="K12" s="226">
        <v>9</v>
      </c>
      <c r="L12" s="227">
        <v>43211</v>
      </c>
      <c r="M12" s="14"/>
      <c r="N12" s="68" t="str">
        <f>INDEX('CADASTRO DE PRODUTO '!$B$13:$B$171,MATCH(M12,IND,0))</f>
        <v>AD</v>
      </c>
      <c r="O12" s="14" t="str">
        <f>INDEX('CADASTRO DE PRODUTO '!$C$13:$C$171,MATCH(M12,IND,0))</f>
        <v>-</v>
      </c>
      <c r="P12" s="9">
        <v>0</v>
      </c>
      <c r="Q12" s="220">
        <f>INDEX('CADASTRO DE PRODUTO '!$E$13:$E$171,MATCH(M12,IND,0))</f>
        <v>0</v>
      </c>
      <c r="R12" s="221">
        <f t="shared" si="2"/>
        <v>0</v>
      </c>
      <c r="S12" s="51"/>
      <c r="T12" s="222"/>
      <c r="U12" s="226">
        <v>9</v>
      </c>
      <c r="V12" s="227">
        <v>43211</v>
      </c>
      <c r="W12" s="14">
        <v>111</v>
      </c>
      <c r="X12" s="68" t="str">
        <f>INDEX('CADASTRO DE PRODUTO '!$B$13:$B$171,MATCH(W12,IND,0))</f>
        <v xml:space="preserve">Gatorade </v>
      </c>
      <c r="Y12" s="14" t="str">
        <f>INDEX('CADASTRO DE PRODUTO '!$C$13:$C$171,MATCH(W12,IND,0))</f>
        <v>unidade</v>
      </c>
      <c r="Z12" s="9">
        <v>1</v>
      </c>
      <c r="AA12" s="220">
        <f>INDEX('CADASTRO DE PRODUTO '!$E$13:$E$171,MATCH(W12,IND,0))</f>
        <v>6</v>
      </c>
      <c r="AB12" s="221">
        <f t="shared" si="3"/>
        <v>6</v>
      </c>
      <c r="AC12" s="51" t="s">
        <v>316</v>
      </c>
      <c r="AD12" s="222"/>
      <c r="AE12" s="226">
        <v>9</v>
      </c>
      <c r="AF12" s="227">
        <v>43211</v>
      </c>
      <c r="AG12" s="14">
        <v>0</v>
      </c>
      <c r="AH12" s="68" t="str">
        <f>INDEX('CADASTRO DE PRODUTO '!$B$13:$B$171,MATCH(AG12,IND,0))</f>
        <v>AD</v>
      </c>
      <c r="AI12" s="14" t="str">
        <f>INDEX('CADASTRO DE PRODUTO '!$C$13:$C$171,MATCH(AG12,IND,0))</f>
        <v>-</v>
      </c>
      <c r="AJ12" s="9">
        <v>0</v>
      </c>
      <c r="AK12" s="220">
        <f>INDEX('CADASTRO DE PRODUTO '!$E$13:$E$171,MATCH(AG12,IND,0))</f>
        <v>0</v>
      </c>
      <c r="AL12" s="221">
        <f t="shared" si="4"/>
        <v>0</v>
      </c>
      <c r="AM12" s="51" t="s">
        <v>258</v>
      </c>
      <c r="AN12" s="222"/>
      <c r="AO12" s="226">
        <v>9</v>
      </c>
      <c r="AP12" s="227">
        <v>43211</v>
      </c>
      <c r="AQ12" s="14">
        <v>0</v>
      </c>
      <c r="AR12" s="68" t="str">
        <f>INDEX('CADASTRO DE PRODUTO '!$B$13:$B$171,MATCH(AQ12,IND,0))</f>
        <v>AD</v>
      </c>
      <c r="AS12" s="14" t="str">
        <f>INDEX('CADASTRO DE PRODUTO '!$C$13:$C$171,MATCH(AQ12,IND,0))</f>
        <v>-</v>
      </c>
      <c r="AT12" s="9">
        <v>0</v>
      </c>
      <c r="AU12" s="220">
        <f>INDEX('CADASTRO DE PRODUTO '!$E$13:$E$171,MATCH(AQ12,IND,0))</f>
        <v>0</v>
      </c>
      <c r="AV12" s="221">
        <f t="shared" si="5"/>
        <v>0</v>
      </c>
      <c r="AW12" s="51" t="s">
        <v>258</v>
      </c>
      <c r="AX12" s="222"/>
      <c r="AY12" s="226">
        <v>9</v>
      </c>
      <c r="AZ12" s="227">
        <v>43211</v>
      </c>
      <c r="BA12" s="14">
        <v>0</v>
      </c>
      <c r="BB12" s="68" t="str">
        <f>INDEX('CADASTRO DE PRODUTO '!$B$13:$B$171,MATCH(BA12,IND,0))</f>
        <v>AD</v>
      </c>
      <c r="BC12" s="14" t="str">
        <f>INDEX('CADASTRO DE PRODUTO '!$C$13:$C$171,MATCH(BA12,IND,0))</f>
        <v>-</v>
      </c>
      <c r="BD12" s="9">
        <v>0</v>
      </c>
      <c r="BE12" s="220">
        <f>INDEX('CADASTRO DE PRODUTO '!$E$13:$E$171,MATCH(BA12,IND,0))</f>
        <v>0</v>
      </c>
      <c r="BF12" s="221">
        <f t="shared" si="6"/>
        <v>0</v>
      </c>
      <c r="BG12" s="51" t="s">
        <v>258</v>
      </c>
      <c r="BH12" s="222"/>
      <c r="BI12" s="226">
        <v>9</v>
      </c>
      <c r="BJ12" s="227">
        <v>43211</v>
      </c>
      <c r="BK12" s="14">
        <v>0</v>
      </c>
      <c r="BL12" s="68" t="str">
        <f>INDEX('CADASTRO DE PRODUTO '!$B$13:$B$171,MATCH(BK12,IND,0))</f>
        <v>AD</v>
      </c>
      <c r="BM12" s="14" t="str">
        <f>INDEX('CADASTRO DE PRODUTO '!$C$13:$C$171,MATCH(BK12,IND,0))</f>
        <v>-</v>
      </c>
      <c r="BN12" s="9">
        <v>0</v>
      </c>
      <c r="BO12" s="220">
        <f>INDEX('CADASTRO DE PRODUTO '!$E$13:$E$171,MATCH(BK12,IND,0))</f>
        <v>0</v>
      </c>
      <c r="BP12" s="221">
        <f t="shared" si="7"/>
        <v>0</v>
      </c>
      <c r="BQ12" s="51" t="s">
        <v>258</v>
      </c>
      <c r="BR12" s="222"/>
      <c r="BS12" s="226">
        <v>9</v>
      </c>
      <c r="BT12" s="227">
        <v>43211</v>
      </c>
      <c r="BU12" s="14">
        <v>0</v>
      </c>
      <c r="BV12" s="68" t="str">
        <f>INDEX('CADASTRO DE PRODUTO '!$B$13:$B$171,MATCH(BU12,IND,0))</f>
        <v>AD</v>
      </c>
      <c r="BW12" s="14" t="str">
        <f>INDEX('CADASTRO DE PRODUTO '!$C$13:$C$171,MATCH(BU12,IND,0))</f>
        <v>-</v>
      </c>
      <c r="BX12" s="9" t="e">
        <f t="shared" si="8"/>
        <v>#DIV/0!</v>
      </c>
      <c r="BY12" s="220">
        <f>INDEX('CADASTRO DE PRODUTO '!$E$13:$E$171,MATCH(BU12,IND,0))</f>
        <v>0</v>
      </c>
      <c r="BZ12" s="221">
        <v>0</v>
      </c>
      <c r="CA12" s="51" t="s">
        <v>258</v>
      </c>
      <c r="CB12" s="222"/>
    </row>
    <row r="13" spans="1:80" x14ac:dyDescent="0.3">
      <c r="A13" s="226">
        <v>10</v>
      </c>
      <c r="B13" s="227">
        <v>43212</v>
      </c>
      <c r="C13" s="14">
        <v>0</v>
      </c>
      <c r="D13" s="68" t="str">
        <f>INDEX('CADASTRO DE PRODUTO '!$B$13:$B$171,MATCH(C13,IND,0))</f>
        <v>AD</v>
      </c>
      <c r="E13" s="14" t="str">
        <f>INDEX('CADASTRO DE PRODUTO '!$C$13:$C$171,MATCH(C13,IND,0))</f>
        <v>-</v>
      </c>
      <c r="F13" s="9">
        <v>0</v>
      </c>
      <c r="G13" s="220">
        <f>INDEX('CADASTRO DE PRODUTO '!$E$13:$E$171,MATCH(C13,IND,0))</f>
        <v>0</v>
      </c>
      <c r="H13" s="221">
        <f t="shared" si="1"/>
        <v>0</v>
      </c>
      <c r="I13" s="51" t="s">
        <v>258</v>
      </c>
      <c r="J13" s="222"/>
      <c r="K13" s="226">
        <v>10</v>
      </c>
      <c r="L13" s="227">
        <v>43212</v>
      </c>
      <c r="M13" s="14"/>
      <c r="N13" s="68" t="str">
        <f>INDEX('CADASTRO DE PRODUTO '!$B$13:$B$171,MATCH(M13,IND,0))</f>
        <v>AD</v>
      </c>
      <c r="O13" s="14" t="str">
        <f>INDEX('CADASTRO DE PRODUTO '!$C$13:$C$171,MATCH(M13,IND,0))</f>
        <v>-</v>
      </c>
      <c r="P13" s="9">
        <v>0</v>
      </c>
      <c r="Q13" s="220">
        <f>INDEX('CADASTRO DE PRODUTO '!$E$13:$E$171,MATCH(M13,IND,0))</f>
        <v>0</v>
      </c>
      <c r="R13" s="221">
        <f t="shared" si="2"/>
        <v>0</v>
      </c>
      <c r="S13" s="51"/>
      <c r="T13" s="222"/>
      <c r="U13" s="226">
        <v>10</v>
      </c>
      <c r="V13" s="227">
        <v>43212</v>
      </c>
      <c r="W13" s="14">
        <v>101</v>
      </c>
      <c r="X13" s="68" t="str">
        <f>INDEX('CADASTRO DE PRODUTO '!$B$13:$B$171,MATCH(W13,IND,0))</f>
        <v>Água sem gás</v>
      </c>
      <c r="Y13" s="14" t="str">
        <f>INDEX('CADASTRO DE PRODUTO '!$C$13:$C$171,MATCH(W13,IND,0))</f>
        <v>unidade</v>
      </c>
      <c r="Z13" s="9">
        <v>2</v>
      </c>
      <c r="AA13" s="220">
        <f>INDEX('CADASTRO DE PRODUTO '!$E$13:$E$171,MATCH(W13,IND,0))</f>
        <v>2.5</v>
      </c>
      <c r="AB13" s="221">
        <f t="shared" si="3"/>
        <v>5</v>
      </c>
      <c r="AC13" s="51" t="s">
        <v>316</v>
      </c>
      <c r="AD13" s="222"/>
      <c r="AE13" s="226">
        <v>10</v>
      </c>
      <c r="AF13" s="227">
        <v>43212</v>
      </c>
      <c r="AG13" s="14">
        <v>0</v>
      </c>
      <c r="AH13" s="68" t="str">
        <f>INDEX('CADASTRO DE PRODUTO '!$B$13:$B$171,MATCH(AG13,IND,0))</f>
        <v>AD</v>
      </c>
      <c r="AI13" s="14" t="str">
        <f>INDEX('CADASTRO DE PRODUTO '!$C$13:$C$171,MATCH(AG13,IND,0))</f>
        <v>-</v>
      </c>
      <c r="AJ13" s="9">
        <v>0</v>
      </c>
      <c r="AK13" s="220">
        <f>INDEX('CADASTRO DE PRODUTO '!$E$13:$E$171,MATCH(AG13,IND,0))</f>
        <v>0</v>
      </c>
      <c r="AL13" s="221">
        <f t="shared" si="4"/>
        <v>0</v>
      </c>
      <c r="AM13" s="51" t="s">
        <v>258</v>
      </c>
      <c r="AN13" s="222"/>
      <c r="AO13" s="226">
        <v>10</v>
      </c>
      <c r="AP13" s="227">
        <v>43212</v>
      </c>
      <c r="AQ13" s="14">
        <v>0</v>
      </c>
      <c r="AR13" s="68" t="str">
        <f>INDEX('CADASTRO DE PRODUTO '!$B$13:$B$171,MATCH(AQ13,IND,0))</f>
        <v>AD</v>
      </c>
      <c r="AS13" s="14" t="str">
        <f>INDEX('CADASTRO DE PRODUTO '!$C$13:$C$171,MATCH(AQ13,IND,0))</f>
        <v>-</v>
      </c>
      <c r="AT13" s="9">
        <v>0</v>
      </c>
      <c r="AU13" s="220">
        <f>INDEX('CADASTRO DE PRODUTO '!$E$13:$E$171,MATCH(AQ13,IND,0))</f>
        <v>0</v>
      </c>
      <c r="AV13" s="221">
        <f t="shared" si="5"/>
        <v>0</v>
      </c>
      <c r="AW13" s="51" t="s">
        <v>258</v>
      </c>
      <c r="AX13" s="222"/>
      <c r="AY13" s="226">
        <v>10</v>
      </c>
      <c r="AZ13" s="227">
        <v>43212</v>
      </c>
      <c r="BA13" s="14">
        <v>0</v>
      </c>
      <c r="BB13" s="68" t="str">
        <f>INDEX('CADASTRO DE PRODUTO '!$B$13:$B$171,MATCH(BA13,IND,0))</f>
        <v>AD</v>
      </c>
      <c r="BC13" s="14" t="str">
        <f>INDEX('CADASTRO DE PRODUTO '!$C$13:$C$171,MATCH(BA13,IND,0))</f>
        <v>-</v>
      </c>
      <c r="BD13" s="9">
        <v>0</v>
      </c>
      <c r="BE13" s="220">
        <f>INDEX('CADASTRO DE PRODUTO '!$E$13:$E$171,MATCH(BA13,IND,0))</f>
        <v>0</v>
      </c>
      <c r="BF13" s="221">
        <f t="shared" si="6"/>
        <v>0</v>
      </c>
      <c r="BG13" s="51" t="s">
        <v>258</v>
      </c>
      <c r="BH13" s="222"/>
      <c r="BI13" s="226">
        <v>10</v>
      </c>
      <c r="BJ13" s="227">
        <v>43212</v>
      </c>
      <c r="BK13" s="14">
        <v>0</v>
      </c>
      <c r="BL13" s="68" t="str">
        <f>INDEX('CADASTRO DE PRODUTO '!$B$13:$B$171,MATCH(BK13,IND,0))</f>
        <v>AD</v>
      </c>
      <c r="BM13" s="14" t="str">
        <f>INDEX('CADASTRO DE PRODUTO '!$C$13:$C$171,MATCH(BK13,IND,0))</f>
        <v>-</v>
      </c>
      <c r="BN13" s="9">
        <v>0</v>
      </c>
      <c r="BO13" s="220">
        <f>INDEX('CADASTRO DE PRODUTO '!$E$13:$E$171,MATCH(BK13,IND,0))</f>
        <v>0</v>
      </c>
      <c r="BP13" s="221">
        <f t="shared" si="7"/>
        <v>0</v>
      </c>
      <c r="BQ13" s="51" t="s">
        <v>258</v>
      </c>
      <c r="BR13" s="222"/>
      <c r="BS13" s="226">
        <v>10</v>
      </c>
      <c r="BT13" s="227">
        <v>43212</v>
      </c>
      <c r="BU13" s="14">
        <v>0</v>
      </c>
      <c r="BV13" s="68" t="str">
        <f>INDEX('CADASTRO DE PRODUTO '!$B$13:$B$171,MATCH(BU13,IND,0))</f>
        <v>AD</v>
      </c>
      <c r="BW13" s="14" t="str">
        <f>INDEX('CADASTRO DE PRODUTO '!$C$13:$C$171,MATCH(BU13,IND,0))</f>
        <v>-</v>
      </c>
      <c r="BX13" s="9" t="e">
        <f t="shared" si="8"/>
        <v>#DIV/0!</v>
      </c>
      <c r="BY13" s="220">
        <f>INDEX('CADASTRO DE PRODUTO '!$E$13:$E$171,MATCH(BU13,IND,0))</f>
        <v>0</v>
      </c>
      <c r="BZ13" s="221">
        <v>0</v>
      </c>
      <c r="CA13" s="51" t="s">
        <v>258</v>
      </c>
      <c r="CB13" s="222"/>
    </row>
    <row r="14" spans="1:80" x14ac:dyDescent="0.3">
      <c r="A14" s="226">
        <v>11</v>
      </c>
      <c r="B14" s="227">
        <v>43213</v>
      </c>
      <c r="C14" s="14">
        <v>0</v>
      </c>
      <c r="D14" s="68" t="str">
        <f>INDEX('CADASTRO DE PRODUTO '!$B$13:$B$171,MATCH(C14,IND,0))</f>
        <v>AD</v>
      </c>
      <c r="E14" s="14" t="str">
        <f>INDEX('CADASTRO DE PRODUTO '!$C$13:$C$171,MATCH(C14,IND,0))</f>
        <v>-</v>
      </c>
      <c r="F14" s="9">
        <v>0</v>
      </c>
      <c r="G14" s="220">
        <f>INDEX('CADASTRO DE PRODUTO '!$E$13:$E$171,MATCH(C14,IND,0))</f>
        <v>0</v>
      </c>
      <c r="H14" s="221">
        <f t="shared" si="1"/>
        <v>0</v>
      </c>
      <c r="I14" s="51" t="s">
        <v>258</v>
      </c>
      <c r="J14" s="222"/>
      <c r="K14" s="226">
        <v>11</v>
      </c>
      <c r="L14" s="227">
        <v>43213</v>
      </c>
      <c r="M14" s="14"/>
      <c r="N14" s="68" t="str">
        <f>INDEX('CADASTRO DE PRODUTO '!$B$13:$B$171,MATCH(M14,IND,0))</f>
        <v>AD</v>
      </c>
      <c r="O14" s="14" t="str">
        <f>INDEX('CADASTRO DE PRODUTO '!$C$13:$C$171,MATCH(M14,IND,0))</f>
        <v>-</v>
      </c>
      <c r="P14" s="9">
        <v>0</v>
      </c>
      <c r="Q14" s="220">
        <f>INDEX('CADASTRO DE PRODUTO '!$E$13:$E$171,MATCH(M14,IND,0))</f>
        <v>0</v>
      </c>
      <c r="R14" s="221">
        <f t="shared" si="2"/>
        <v>0</v>
      </c>
      <c r="S14" s="51"/>
      <c r="T14" s="222"/>
      <c r="U14" s="226">
        <v>11</v>
      </c>
      <c r="V14" s="227">
        <v>43213</v>
      </c>
      <c r="W14" s="14">
        <v>0</v>
      </c>
      <c r="X14" s="68" t="str">
        <f>INDEX('CADASTRO DE PRODUTO '!$B$13:$B$171,MATCH(W14,IND,0))</f>
        <v>AD</v>
      </c>
      <c r="Y14" s="14" t="str">
        <f>INDEX('CADASTRO DE PRODUTO '!$C$13:$C$171,MATCH(W14,IND,0))</f>
        <v>-</v>
      </c>
      <c r="Z14" s="9">
        <v>0</v>
      </c>
      <c r="AA14" s="220">
        <f>INDEX('CADASTRO DE PRODUTO '!$E$13:$E$171,MATCH(W14,IND,0))</f>
        <v>0</v>
      </c>
      <c r="AB14" s="221">
        <f t="shared" si="3"/>
        <v>0</v>
      </c>
      <c r="AC14" s="51" t="s">
        <v>258</v>
      </c>
      <c r="AD14" s="222"/>
      <c r="AE14" s="226">
        <v>11</v>
      </c>
      <c r="AF14" s="227">
        <v>43213</v>
      </c>
      <c r="AG14" s="14">
        <v>0</v>
      </c>
      <c r="AH14" s="68" t="str">
        <f>INDEX('CADASTRO DE PRODUTO '!$B$13:$B$171,MATCH(AG14,IND,0))</f>
        <v>AD</v>
      </c>
      <c r="AI14" s="14" t="str">
        <f>INDEX('CADASTRO DE PRODUTO '!$C$13:$C$171,MATCH(AG14,IND,0))</f>
        <v>-</v>
      </c>
      <c r="AJ14" s="9">
        <v>0</v>
      </c>
      <c r="AK14" s="220">
        <f>INDEX('CADASTRO DE PRODUTO '!$E$13:$E$171,MATCH(AG14,IND,0))</f>
        <v>0</v>
      </c>
      <c r="AL14" s="221">
        <f t="shared" si="4"/>
        <v>0</v>
      </c>
      <c r="AM14" s="51" t="s">
        <v>258</v>
      </c>
      <c r="AN14" s="222"/>
      <c r="AO14" s="226">
        <v>11</v>
      </c>
      <c r="AP14" s="227">
        <v>43213</v>
      </c>
      <c r="AQ14" s="14">
        <v>0</v>
      </c>
      <c r="AR14" s="68" t="str">
        <f>INDEX('CADASTRO DE PRODUTO '!$B$13:$B$171,MATCH(AQ14,IND,0))</f>
        <v>AD</v>
      </c>
      <c r="AS14" s="14" t="str">
        <f>INDEX('CADASTRO DE PRODUTO '!$C$13:$C$171,MATCH(AQ14,IND,0))</f>
        <v>-</v>
      </c>
      <c r="AT14" s="9">
        <v>0</v>
      </c>
      <c r="AU14" s="220">
        <f>INDEX('CADASTRO DE PRODUTO '!$E$13:$E$171,MATCH(AQ14,IND,0))</f>
        <v>0</v>
      </c>
      <c r="AV14" s="221">
        <f t="shared" si="5"/>
        <v>0</v>
      </c>
      <c r="AW14" s="51" t="s">
        <v>258</v>
      </c>
      <c r="AX14" s="222"/>
      <c r="AY14" s="226">
        <v>11</v>
      </c>
      <c r="AZ14" s="227">
        <v>43213</v>
      </c>
      <c r="BA14" s="14">
        <v>0</v>
      </c>
      <c r="BB14" s="68" t="str">
        <f>INDEX('CADASTRO DE PRODUTO '!$B$13:$B$171,MATCH(BA14,IND,0))</f>
        <v>AD</v>
      </c>
      <c r="BC14" s="14" t="str">
        <f>INDEX('CADASTRO DE PRODUTO '!$C$13:$C$171,MATCH(BA14,IND,0))</f>
        <v>-</v>
      </c>
      <c r="BD14" s="9">
        <v>0</v>
      </c>
      <c r="BE14" s="220">
        <f>INDEX('CADASTRO DE PRODUTO '!$E$13:$E$171,MATCH(BA14,IND,0))</f>
        <v>0</v>
      </c>
      <c r="BF14" s="221">
        <f t="shared" si="6"/>
        <v>0</v>
      </c>
      <c r="BG14" s="51" t="s">
        <v>258</v>
      </c>
      <c r="BH14" s="222"/>
      <c r="BI14" s="226">
        <v>11</v>
      </c>
      <c r="BJ14" s="227">
        <v>43213</v>
      </c>
      <c r="BK14" s="14">
        <v>0</v>
      </c>
      <c r="BL14" s="68" t="str">
        <f>INDEX('CADASTRO DE PRODUTO '!$B$13:$B$171,MATCH(BK14,IND,0))</f>
        <v>AD</v>
      </c>
      <c r="BM14" s="14" t="str">
        <f>INDEX('CADASTRO DE PRODUTO '!$C$13:$C$171,MATCH(BK14,IND,0))</f>
        <v>-</v>
      </c>
      <c r="BN14" s="9">
        <v>0</v>
      </c>
      <c r="BO14" s="220">
        <f>INDEX('CADASTRO DE PRODUTO '!$E$13:$E$171,MATCH(BK14,IND,0))</f>
        <v>0</v>
      </c>
      <c r="BP14" s="221">
        <f t="shared" si="7"/>
        <v>0</v>
      </c>
      <c r="BQ14" s="51" t="s">
        <v>258</v>
      </c>
      <c r="BR14" s="222"/>
      <c r="BS14" s="226">
        <v>11</v>
      </c>
      <c r="BT14" s="227">
        <v>43213</v>
      </c>
      <c r="BU14" s="14">
        <v>0</v>
      </c>
      <c r="BV14" s="68" t="str">
        <f>INDEX('CADASTRO DE PRODUTO '!$B$13:$B$171,MATCH(BU14,IND,0))</f>
        <v>AD</v>
      </c>
      <c r="BW14" s="14" t="str">
        <f>INDEX('CADASTRO DE PRODUTO '!$C$13:$C$171,MATCH(BU14,IND,0))</f>
        <v>-</v>
      </c>
      <c r="BX14" s="9" t="e">
        <f t="shared" si="8"/>
        <v>#DIV/0!</v>
      </c>
      <c r="BY14" s="220">
        <f>INDEX('CADASTRO DE PRODUTO '!$E$13:$E$171,MATCH(BU14,IND,0))</f>
        <v>0</v>
      </c>
      <c r="BZ14" s="221">
        <v>0</v>
      </c>
      <c r="CA14" s="51" t="s">
        <v>258</v>
      </c>
      <c r="CB14" s="222"/>
    </row>
    <row r="15" spans="1:80" x14ac:dyDescent="0.3">
      <c r="A15" s="226">
        <v>12</v>
      </c>
      <c r="B15" s="227">
        <v>43214</v>
      </c>
      <c r="C15" s="14">
        <v>0</v>
      </c>
      <c r="D15" s="68" t="str">
        <f>INDEX('CADASTRO DE PRODUTO '!$B$13:$B$171,MATCH(C15,IND,0))</f>
        <v>AD</v>
      </c>
      <c r="E15" s="14" t="str">
        <f>INDEX('CADASTRO DE PRODUTO '!$C$13:$C$171,MATCH(C15,IND,0))</f>
        <v>-</v>
      </c>
      <c r="F15" s="9">
        <v>0</v>
      </c>
      <c r="G15" s="220">
        <f>INDEX('CADASTRO DE PRODUTO '!$E$13:$E$171,MATCH(C15,IND,0))</f>
        <v>0</v>
      </c>
      <c r="H15" s="221">
        <f t="shared" si="1"/>
        <v>0</v>
      </c>
      <c r="I15" s="51" t="s">
        <v>258</v>
      </c>
      <c r="J15" s="222"/>
      <c r="K15" s="226">
        <v>12</v>
      </c>
      <c r="L15" s="227">
        <v>43214</v>
      </c>
      <c r="M15" s="14"/>
      <c r="N15" s="68" t="str">
        <f>INDEX('CADASTRO DE PRODUTO '!$B$13:$B$171,MATCH(M15,IND,0))</f>
        <v>AD</v>
      </c>
      <c r="O15" s="14" t="str">
        <f>INDEX('CADASTRO DE PRODUTO '!$C$13:$C$171,MATCH(M15,IND,0))</f>
        <v>-</v>
      </c>
      <c r="P15" s="9">
        <v>0</v>
      </c>
      <c r="Q15" s="220">
        <f>INDEX('CADASTRO DE PRODUTO '!$E$13:$E$171,MATCH(M15,IND,0))</f>
        <v>0</v>
      </c>
      <c r="R15" s="221">
        <f t="shared" si="2"/>
        <v>0</v>
      </c>
      <c r="S15" s="51"/>
      <c r="T15" s="222"/>
      <c r="U15" s="226">
        <v>12</v>
      </c>
      <c r="V15" s="227">
        <v>43214</v>
      </c>
      <c r="W15" s="14">
        <v>0</v>
      </c>
      <c r="X15" s="68" t="str">
        <f>INDEX('CADASTRO DE PRODUTO '!$B$13:$B$171,MATCH(W15,IND,0))</f>
        <v>AD</v>
      </c>
      <c r="Y15" s="14" t="str">
        <f>INDEX('CADASTRO DE PRODUTO '!$C$13:$C$171,MATCH(W15,IND,0))</f>
        <v>-</v>
      </c>
      <c r="Z15" s="9">
        <v>0</v>
      </c>
      <c r="AA15" s="220">
        <f>INDEX('CADASTRO DE PRODUTO '!$E$13:$E$171,MATCH(W15,IND,0))</f>
        <v>0</v>
      </c>
      <c r="AB15" s="221">
        <f t="shared" si="3"/>
        <v>0</v>
      </c>
      <c r="AC15" s="51" t="s">
        <v>258</v>
      </c>
      <c r="AD15" s="222"/>
      <c r="AE15" s="226">
        <v>12</v>
      </c>
      <c r="AF15" s="227">
        <v>43214</v>
      </c>
      <c r="AG15" s="14">
        <v>0</v>
      </c>
      <c r="AH15" s="68" t="str">
        <f>INDEX('CADASTRO DE PRODUTO '!$B$13:$B$171,MATCH(AG15,IND,0))</f>
        <v>AD</v>
      </c>
      <c r="AI15" s="14" t="str">
        <f>INDEX('CADASTRO DE PRODUTO '!$C$13:$C$171,MATCH(AG15,IND,0))</f>
        <v>-</v>
      </c>
      <c r="AJ15" s="9">
        <v>0</v>
      </c>
      <c r="AK15" s="220">
        <f>INDEX('CADASTRO DE PRODUTO '!$E$13:$E$171,MATCH(AG15,IND,0))</f>
        <v>0</v>
      </c>
      <c r="AL15" s="221">
        <f t="shared" si="4"/>
        <v>0</v>
      </c>
      <c r="AM15" s="51" t="s">
        <v>258</v>
      </c>
      <c r="AN15" s="222"/>
      <c r="AO15" s="226">
        <v>12</v>
      </c>
      <c r="AP15" s="227">
        <v>43214</v>
      </c>
      <c r="AQ15" s="14">
        <v>0</v>
      </c>
      <c r="AR15" s="68" t="str">
        <f>INDEX('CADASTRO DE PRODUTO '!$B$13:$B$171,MATCH(AQ15,IND,0))</f>
        <v>AD</v>
      </c>
      <c r="AS15" s="14" t="str">
        <f>INDEX('CADASTRO DE PRODUTO '!$C$13:$C$171,MATCH(AQ15,IND,0))</f>
        <v>-</v>
      </c>
      <c r="AT15" s="9">
        <v>0</v>
      </c>
      <c r="AU15" s="220">
        <f>INDEX('CADASTRO DE PRODUTO '!$E$13:$E$171,MATCH(AQ15,IND,0))</f>
        <v>0</v>
      </c>
      <c r="AV15" s="221">
        <f t="shared" si="5"/>
        <v>0</v>
      </c>
      <c r="AW15" s="51" t="s">
        <v>258</v>
      </c>
      <c r="AX15" s="222"/>
      <c r="AY15" s="226">
        <v>12</v>
      </c>
      <c r="AZ15" s="227">
        <v>43214</v>
      </c>
      <c r="BA15" s="14">
        <v>0</v>
      </c>
      <c r="BB15" s="68" t="str">
        <f>INDEX('CADASTRO DE PRODUTO '!$B$13:$B$171,MATCH(BA15,IND,0))</f>
        <v>AD</v>
      </c>
      <c r="BC15" s="14" t="str">
        <f>INDEX('CADASTRO DE PRODUTO '!$C$13:$C$171,MATCH(BA15,IND,0))</f>
        <v>-</v>
      </c>
      <c r="BD15" s="9">
        <v>0</v>
      </c>
      <c r="BE15" s="220">
        <f>INDEX('CADASTRO DE PRODUTO '!$E$13:$E$171,MATCH(BA15,IND,0))</f>
        <v>0</v>
      </c>
      <c r="BF15" s="221">
        <f t="shared" si="6"/>
        <v>0</v>
      </c>
      <c r="BG15" s="51" t="s">
        <v>258</v>
      </c>
      <c r="BH15" s="222"/>
      <c r="BI15" s="226">
        <v>12</v>
      </c>
      <c r="BJ15" s="227">
        <v>43214</v>
      </c>
      <c r="BK15" s="14">
        <v>0</v>
      </c>
      <c r="BL15" s="68" t="str">
        <f>INDEX('CADASTRO DE PRODUTO '!$B$13:$B$171,MATCH(BK15,IND,0))</f>
        <v>AD</v>
      </c>
      <c r="BM15" s="14" t="str">
        <f>INDEX('CADASTRO DE PRODUTO '!$C$13:$C$171,MATCH(BK15,IND,0))</f>
        <v>-</v>
      </c>
      <c r="BN15" s="9">
        <v>0</v>
      </c>
      <c r="BO15" s="220">
        <f>INDEX('CADASTRO DE PRODUTO '!$E$13:$E$171,MATCH(BK15,IND,0))</f>
        <v>0</v>
      </c>
      <c r="BP15" s="221">
        <f t="shared" si="7"/>
        <v>0</v>
      </c>
      <c r="BQ15" s="51" t="s">
        <v>258</v>
      </c>
      <c r="BR15" s="222"/>
      <c r="BS15" s="226">
        <v>12</v>
      </c>
      <c r="BT15" s="227">
        <v>43214</v>
      </c>
      <c r="BU15" s="14">
        <v>0</v>
      </c>
      <c r="BV15" s="68" t="str">
        <f>INDEX('CADASTRO DE PRODUTO '!$B$13:$B$171,MATCH(BU15,IND,0))</f>
        <v>AD</v>
      </c>
      <c r="BW15" s="14" t="str">
        <f>INDEX('CADASTRO DE PRODUTO '!$C$13:$C$171,MATCH(BU15,IND,0))</f>
        <v>-</v>
      </c>
      <c r="BX15" s="9" t="e">
        <f t="shared" si="8"/>
        <v>#DIV/0!</v>
      </c>
      <c r="BY15" s="220">
        <f>INDEX('CADASTRO DE PRODUTO '!$E$13:$E$171,MATCH(BU15,IND,0))</f>
        <v>0</v>
      </c>
      <c r="BZ15" s="221">
        <v>0</v>
      </c>
      <c r="CA15" s="51" t="s">
        <v>258</v>
      </c>
      <c r="CB15" s="222"/>
    </row>
    <row r="16" spans="1:80" x14ac:dyDescent="0.3">
      <c r="A16" s="226">
        <v>13</v>
      </c>
      <c r="B16" s="227">
        <v>43215</v>
      </c>
      <c r="C16" s="14">
        <v>0</v>
      </c>
      <c r="D16" s="68" t="str">
        <f>INDEX('CADASTRO DE PRODUTO '!$B$13:$B$171,MATCH(C16,IND,0))</f>
        <v>AD</v>
      </c>
      <c r="E16" s="14" t="str">
        <f>INDEX('CADASTRO DE PRODUTO '!$C$13:$C$171,MATCH(C16,IND,0))</f>
        <v>-</v>
      </c>
      <c r="F16" s="9">
        <v>0</v>
      </c>
      <c r="G16" s="220">
        <f>INDEX('CADASTRO DE PRODUTO '!$E$13:$E$171,MATCH(C16,IND,0))</f>
        <v>0</v>
      </c>
      <c r="H16" s="221">
        <f t="shared" si="1"/>
        <v>0</v>
      </c>
      <c r="I16" s="51" t="s">
        <v>258</v>
      </c>
      <c r="J16" s="222"/>
      <c r="K16" s="226">
        <v>13</v>
      </c>
      <c r="L16" s="227">
        <v>43215</v>
      </c>
      <c r="M16" s="14"/>
      <c r="N16" s="68" t="str">
        <f>INDEX('CADASTRO DE PRODUTO '!$B$13:$B$171,MATCH(M16,IND,0))</f>
        <v>AD</v>
      </c>
      <c r="O16" s="14" t="str">
        <f>INDEX('CADASTRO DE PRODUTO '!$C$13:$C$171,MATCH(M16,IND,0))</f>
        <v>-</v>
      </c>
      <c r="P16" s="9">
        <v>0</v>
      </c>
      <c r="Q16" s="220">
        <f>INDEX('CADASTRO DE PRODUTO '!$E$13:$E$171,MATCH(M16,IND,0))</f>
        <v>0</v>
      </c>
      <c r="R16" s="221">
        <f t="shared" si="2"/>
        <v>0</v>
      </c>
      <c r="S16" s="51"/>
      <c r="T16" s="222"/>
      <c r="U16" s="226">
        <v>13</v>
      </c>
      <c r="V16" s="227">
        <v>43215</v>
      </c>
      <c r="W16" s="14">
        <v>0</v>
      </c>
      <c r="X16" s="68" t="str">
        <f>INDEX('CADASTRO DE PRODUTO '!$B$13:$B$171,MATCH(W16,IND,0))</f>
        <v>AD</v>
      </c>
      <c r="Y16" s="14" t="str">
        <f>INDEX('CADASTRO DE PRODUTO '!$C$13:$C$171,MATCH(W16,IND,0))</f>
        <v>-</v>
      </c>
      <c r="Z16" s="9">
        <v>0</v>
      </c>
      <c r="AA16" s="220">
        <f>INDEX('CADASTRO DE PRODUTO '!$E$13:$E$171,MATCH(W16,IND,0))</f>
        <v>0</v>
      </c>
      <c r="AB16" s="221">
        <f t="shared" si="3"/>
        <v>0</v>
      </c>
      <c r="AC16" s="51" t="s">
        <v>258</v>
      </c>
      <c r="AD16" s="222"/>
      <c r="AE16" s="226">
        <v>13</v>
      </c>
      <c r="AF16" s="227">
        <v>43215</v>
      </c>
      <c r="AG16" s="14">
        <v>0</v>
      </c>
      <c r="AH16" s="68" t="str">
        <f>INDEX('CADASTRO DE PRODUTO '!$B$13:$B$171,MATCH(AG16,IND,0))</f>
        <v>AD</v>
      </c>
      <c r="AI16" s="14" t="str">
        <f>INDEX('CADASTRO DE PRODUTO '!$C$13:$C$171,MATCH(AG16,IND,0))</f>
        <v>-</v>
      </c>
      <c r="AJ16" s="9">
        <v>0</v>
      </c>
      <c r="AK16" s="220">
        <f>INDEX('CADASTRO DE PRODUTO '!$E$13:$E$171,MATCH(AG16,IND,0))</f>
        <v>0</v>
      </c>
      <c r="AL16" s="221">
        <f t="shared" si="4"/>
        <v>0</v>
      </c>
      <c r="AM16" s="51" t="s">
        <v>258</v>
      </c>
      <c r="AN16" s="222"/>
      <c r="AO16" s="226">
        <v>13</v>
      </c>
      <c r="AP16" s="227">
        <v>43215</v>
      </c>
      <c r="AQ16" s="14">
        <v>0</v>
      </c>
      <c r="AR16" s="68" t="str">
        <f>INDEX('CADASTRO DE PRODUTO '!$B$13:$B$171,MATCH(AQ16,IND,0))</f>
        <v>AD</v>
      </c>
      <c r="AS16" s="14" t="str">
        <f>INDEX('CADASTRO DE PRODUTO '!$C$13:$C$171,MATCH(AQ16,IND,0))</f>
        <v>-</v>
      </c>
      <c r="AT16" s="9">
        <v>0</v>
      </c>
      <c r="AU16" s="220">
        <f>INDEX('CADASTRO DE PRODUTO '!$E$13:$E$171,MATCH(AQ16,IND,0))</f>
        <v>0</v>
      </c>
      <c r="AV16" s="221">
        <f t="shared" si="5"/>
        <v>0</v>
      </c>
      <c r="AW16" s="51" t="s">
        <v>258</v>
      </c>
      <c r="AX16" s="222"/>
      <c r="AY16" s="226">
        <v>13</v>
      </c>
      <c r="AZ16" s="227">
        <v>43215</v>
      </c>
      <c r="BA16" s="14">
        <v>0</v>
      </c>
      <c r="BB16" s="68" t="str">
        <f>INDEX('CADASTRO DE PRODUTO '!$B$13:$B$171,MATCH(BA16,IND,0))</f>
        <v>AD</v>
      </c>
      <c r="BC16" s="14" t="str">
        <f>INDEX('CADASTRO DE PRODUTO '!$C$13:$C$171,MATCH(BA16,IND,0))</f>
        <v>-</v>
      </c>
      <c r="BD16" s="9">
        <v>0</v>
      </c>
      <c r="BE16" s="220">
        <f>INDEX('CADASTRO DE PRODUTO '!$E$13:$E$171,MATCH(BA16,IND,0))</f>
        <v>0</v>
      </c>
      <c r="BF16" s="221">
        <f t="shared" si="6"/>
        <v>0</v>
      </c>
      <c r="BG16" s="51" t="s">
        <v>258</v>
      </c>
      <c r="BH16" s="222"/>
      <c r="BI16" s="226">
        <v>13</v>
      </c>
      <c r="BJ16" s="227">
        <v>43215</v>
      </c>
      <c r="BK16" s="14">
        <v>0</v>
      </c>
      <c r="BL16" s="68" t="str">
        <f>INDEX('CADASTRO DE PRODUTO '!$B$13:$B$171,MATCH(BK16,IND,0))</f>
        <v>AD</v>
      </c>
      <c r="BM16" s="14" t="str">
        <f>INDEX('CADASTRO DE PRODUTO '!$C$13:$C$171,MATCH(BK16,IND,0))</f>
        <v>-</v>
      </c>
      <c r="BN16" s="9">
        <v>0</v>
      </c>
      <c r="BO16" s="220">
        <f>INDEX('CADASTRO DE PRODUTO '!$E$13:$E$171,MATCH(BK16,IND,0))</f>
        <v>0</v>
      </c>
      <c r="BP16" s="221">
        <f t="shared" si="7"/>
        <v>0</v>
      </c>
      <c r="BQ16" s="51" t="s">
        <v>258</v>
      </c>
      <c r="BR16" s="222"/>
      <c r="BS16" s="226">
        <v>13</v>
      </c>
      <c r="BT16" s="227">
        <v>43215</v>
      </c>
      <c r="BU16" s="14">
        <v>0</v>
      </c>
      <c r="BV16" s="68" t="str">
        <f>INDEX('CADASTRO DE PRODUTO '!$B$13:$B$171,MATCH(BU16,IND,0))</f>
        <v>AD</v>
      </c>
      <c r="BW16" s="14" t="str">
        <f>INDEX('CADASTRO DE PRODUTO '!$C$13:$C$171,MATCH(BU16,IND,0))</f>
        <v>-</v>
      </c>
      <c r="BX16" s="9" t="e">
        <f t="shared" si="8"/>
        <v>#DIV/0!</v>
      </c>
      <c r="BY16" s="220">
        <f>INDEX('CADASTRO DE PRODUTO '!$E$13:$E$171,MATCH(BU16,IND,0))</f>
        <v>0</v>
      </c>
      <c r="BZ16" s="221">
        <v>0</v>
      </c>
      <c r="CA16" s="51" t="s">
        <v>258</v>
      </c>
      <c r="CB16" s="222"/>
    </row>
    <row r="17" spans="1:80" x14ac:dyDescent="0.3">
      <c r="A17" s="226">
        <v>14</v>
      </c>
      <c r="B17" s="227">
        <v>43216</v>
      </c>
      <c r="C17" s="14">
        <v>0</v>
      </c>
      <c r="D17" s="68" t="str">
        <f>INDEX('CADASTRO DE PRODUTO '!$B$13:$B$171,MATCH(C17,IND,0))</f>
        <v>AD</v>
      </c>
      <c r="E17" s="14" t="str">
        <f>INDEX('CADASTRO DE PRODUTO '!$C$13:$C$171,MATCH(C17,IND,0))</f>
        <v>-</v>
      </c>
      <c r="F17" s="9">
        <v>0</v>
      </c>
      <c r="G17" s="220">
        <f>INDEX('CADASTRO DE PRODUTO '!$E$13:$E$171,MATCH(C17,IND,0))</f>
        <v>0</v>
      </c>
      <c r="H17" s="221">
        <f t="shared" si="1"/>
        <v>0</v>
      </c>
      <c r="I17" s="51" t="s">
        <v>258</v>
      </c>
      <c r="J17" s="222"/>
      <c r="K17" s="226">
        <v>14</v>
      </c>
      <c r="L17" s="227">
        <v>43216</v>
      </c>
      <c r="M17" s="14"/>
      <c r="N17" s="68" t="str">
        <f>INDEX('CADASTRO DE PRODUTO '!$B$13:$B$171,MATCH(M17,IND,0))</f>
        <v>AD</v>
      </c>
      <c r="O17" s="14" t="str">
        <f>INDEX('CADASTRO DE PRODUTO '!$C$13:$C$171,MATCH(M17,IND,0))</f>
        <v>-</v>
      </c>
      <c r="P17" s="9">
        <v>0</v>
      </c>
      <c r="Q17" s="220">
        <f>INDEX('CADASTRO DE PRODUTO '!$E$13:$E$171,MATCH(M17,IND,0))</f>
        <v>0</v>
      </c>
      <c r="R17" s="221">
        <f t="shared" si="2"/>
        <v>0</v>
      </c>
      <c r="S17" s="51"/>
      <c r="T17" s="222"/>
      <c r="U17" s="226">
        <v>14</v>
      </c>
      <c r="V17" s="227">
        <v>43216</v>
      </c>
      <c r="W17" s="14">
        <v>0</v>
      </c>
      <c r="X17" s="68" t="str">
        <f>INDEX('CADASTRO DE PRODUTO '!$B$13:$B$171,MATCH(W17,IND,0))</f>
        <v>AD</v>
      </c>
      <c r="Y17" s="14" t="str">
        <f>INDEX('CADASTRO DE PRODUTO '!$C$13:$C$171,MATCH(W17,IND,0))</f>
        <v>-</v>
      </c>
      <c r="Z17" s="9">
        <v>0</v>
      </c>
      <c r="AA17" s="220">
        <f>INDEX('CADASTRO DE PRODUTO '!$E$13:$E$171,MATCH(W17,IND,0))</f>
        <v>0</v>
      </c>
      <c r="AB17" s="221">
        <f t="shared" si="3"/>
        <v>0</v>
      </c>
      <c r="AC17" s="51" t="s">
        <v>258</v>
      </c>
      <c r="AD17" s="222"/>
      <c r="AE17" s="226">
        <v>14</v>
      </c>
      <c r="AF17" s="227">
        <v>43216</v>
      </c>
      <c r="AG17" s="14">
        <v>0</v>
      </c>
      <c r="AH17" s="68" t="str">
        <f>INDEX('CADASTRO DE PRODUTO '!$B$13:$B$171,MATCH(AG17,IND,0))</f>
        <v>AD</v>
      </c>
      <c r="AI17" s="14" t="str">
        <f>INDEX('CADASTRO DE PRODUTO '!$C$13:$C$171,MATCH(AG17,IND,0))</f>
        <v>-</v>
      </c>
      <c r="AJ17" s="9">
        <v>0</v>
      </c>
      <c r="AK17" s="220">
        <f>INDEX('CADASTRO DE PRODUTO '!$E$13:$E$171,MATCH(AG17,IND,0))</f>
        <v>0</v>
      </c>
      <c r="AL17" s="221">
        <f t="shared" si="4"/>
        <v>0</v>
      </c>
      <c r="AM17" s="51" t="s">
        <v>258</v>
      </c>
      <c r="AN17" s="222"/>
      <c r="AO17" s="226">
        <v>14</v>
      </c>
      <c r="AP17" s="227">
        <v>43216</v>
      </c>
      <c r="AQ17" s="14">
        <v>0</v>
      </c>
      <c r="AR17" s="68" t="str">
        <f>INDEX('CADASTRO DE PRODUTO '!$B$13:$B$171,MATCH(AQ17,IND,0))</f>
        <v>AD</v>
      </c>
      <c r="AS17" s="14" t="str">
        <f>INDEX('CADASTRO DE PRODUTO '!$C$13:$C$171,MATCH(AQ17,IND,0))</f>
        <v>-</v>
      </c>
      <c r="AT17" s="9">
        <v>0</v>
      </c>
      <c r="AU17" s="220">
        <f>INDEX('CADASTRO DE PRODUTO '!$E$13:$E$171,MATCH(AQ17,IND,0))</f>
        <v>0</v>
      </c>
      <c r="AV17" s="221">
        <f t="shared" si="5"/>
        <v>0</v>
      </c>
      <c r="AW17" s="51" t="s">
        <v>258</v>
      </c>
      <c r="AX17" s="222"/>
      <c r="AY17" s="226">
        <v>14</v>
      </c>
      <c r="AZ17" s="227">
        <v>43216</v>
      </c>
      <c r="BA17" s="14">
        <v>0</v>
      </c>
      <c r="BB17" s="68" t="str">
        <f>INDEX('CADASTRO DE PRODUTO '!$B$13:$B$171,MATCH(BA17,IND,0))</f>
        <v>AD</v>
      </c>
      <c r="BC17" s="14" t="str">
        <f>INDEX('CADASTRO DE PRODUTO '!$C$13:$C$171,MATCH(BA17,IND,0))</f>
        <v>-</v>
      </c>
      <c r="BD17" s="9">
        <v>0</v>
      </c>
      <c r="BE17" s="220">
        <f>INDEX('CADASTRO DE PRODUTO '!$E$13:$E$171,MATCH(BA17,IND,0))</f>
        <v>0</v>
      </c>
      <c r="BF17" s="221">
        <f t="shared" si="6"/>
        <v>0</v>
      </c>
      <c r="BG17" s="51" t="s">
        <v>258</v>
      </c>
      <c r="BH17" s="222"/>
      <c r="BI17" s="226">
        <v>14</v>
      </c>
      <c r="BJ17" s="227">
        <v>43216</v>
      </c>
      <c r="BK17" s="14">
        <v>0</v>
      </c>
      <c r="BL17" s="68" t="str">
        <f>INDEX('CADASTRO DE PRODUTO '!$B$13:$B$171,MATCH(BK17,IND,0))</f>
        <v>AD</v>
      </c>
      <c r="BM17" s="14" t="str">
        <f>INDEX('CADASTRO DE PRODUTO '!$C$13:$C$171,MATCH(BK17,IND,0))</f>
        <v>-</v>
      </c>
      <c r="BN17" s="9">
        <v>0</v>
      </c>
      <c r="BO17" s="220">
        <f>INDEX('CADASTRO DE PRODUTO '!$E$13:$E$171,MATCH(BK17,IND,0))</f>
        <v>0</v>
      </c>
      <c r="BP17" s="221">
        <f t="shared" si="7"/>
        <v>0</v>
      </c>
      <c r="BQ17" s="51" t="s">
        <v>258</v>
      </c>
      <c r="BR17" s="222"/>
      <c r="BS17" s="226">
        <v>14</v>
      </c>
      <c r="BT17" s="227">
        <v>43216</v>
      </c>
      <c r="BU17" s="14">
        <v>0</v>
      </c>
      <c r="BV17" s="68" t="str">
        <f>INDEX('CADASTRO DE PRODUTO '!$B$13:$B$171,MATCH(BU17,IND,0))</f>
        <v>AD</v>
      </c>
      <c r="BW17" s="14" t="str">
        <f>INDEX('CADASTRO DE PRODUTO '!$C$13:$C$171,MATCH(BU17,IND,0))</f>
        <v>-</v>
      </c>
      <c r="BX17" s="9" t="e">
        <f t="shared" si="8"/>
        <v>#DIV/0!</v>
      </c>
      <c r="BY17" s="220">
        <f>INDEX('CADASTRO DE PRODUTO '!$E$13:$E$171,MATCH(BU17,IND,0))</f>
        <v>0</v>
      </c>
      <c r="BZ17" s="221">
        <v>0</v>
      </c>
      <c r="CA17" s="51" t="s">
        <v>258</v>
      </c>
      <c r="CB17" s="222"/>
    </row>
    <row r="18" spans="1:80" x14ac:dyDescent="0.3">
      <c r="A18" s="226">
        <v>15</v>
      </c>
      <c r="B18" s="227">
        <v>43217</v>
      </c>
      <c r="C18" s="14">
        <v>0</v>
      </c>
      <c r="D18" s="68" t="str">
        <f>INDEX('CADASTRO DE PRODUTO '!$B$13:$B$171,MATCH(C18,IND,0))</f>
        <v>AD</v>
      </c>
      <c r="E18" s="14" t="str">
        <f>INDEX('CADASTRO DE PRODUTO '!$C$13:$C$171,MATCH(C18,IND,0))</f>
        <v>-</v>
      </c>
      <c r="F18" s="9">
        <v>0</v>
      </c>
      <c r="G18" s="220">
        <f>INDEX('CADASTRO DE PRODUTO '!$E$13:$E$171,MATCH(C18,IND,0))</f>
        <v>0</v>
      </c>
      <c r="H18" s="221">
        <f t="shared" si="1"/>
        <v>0</v>
      </c>
      <c r="I18" s="51" t="s">
        <v>258</v>
      </c>
      <c r="J18" s="222"/>
      <c r="K18" s="226">
        <v>15</v>
      </c>
      <c r="L18" s="227">
        <v>43217</v>
      </c>
      <c r="M18" s="14"/>
      <c r="N18" s="68" t="str">
        <f>INDEX('CADASTRO DE PRODUTO '!$B$13:$B$171,MATCH(M18,IND,0))</f>
        <v>AD</v>
      </c>
      <c r="O18" s="14" t="str">
        <f>INDEX('CADASTRO DE PRODUTO '!$C$13:$C$171,MATCH(M18,IND,0))</f>
        <v>-</v>
      </c>
      <c r="P18" s="9">
        <v>0</v>
      </c>
      <c r="Q18" s="220">
        <f>INDEX('CADASTRO DE PRODUTO '!$E$13:$E$171,MATCH(M18,IND,0))</f>
        <v>0</v>
      </c>
      <c r="R18" s="221">
        <f t="shared" si="2"/>
        <v>0</v>
      </c>
      <c r="S18" s="51"/>
      <c r="T18" s="222"/>
      <c r="U18" s="226">
        <v>15</v>
      </c>
      <c r="V18" s="227">
        <v>43217</v>
      </c>
      <c r="W18" s="14">
        <v>0</v>
      </c>
      <c r="X18" s="68" t="str">
        <f>INDEX('CADASTRO DE PRODUTO '!$B$13:$B$171,MATCH(W18,IND,0))</f>
        <v>AD</v>
      </c>
      <c r="Y18" s="14" t="str">
        <f>INDEX('CADASTRO DE PRODUTO '!$C$13:$C$171,MATCH(W18,IND,0))</f>
        <v>-</v>
      </c>
      <c r="Z18" s="9">
        <v>0</v>
      </c>
      <c r="AA18" s="220">
        <f>INDEX('CADASTRO DE PRODUTO '!$E$13:$E$171,MATCH(W18,IND,0))</f>
        <v>0</v>
      </c>
      <c r="AB18" s="221">
        <f t="shared" si="3"/>
        <v>0</v>
      </c>
      <c r="AC18" s="51" t="s">
        <v>258</v>
      </c>
      <c r="AD18" s="222"/>
      <c r="AE18" s="226">
        <v>15</v>
      </c>
      <c r="AF18" s="227">
        <v>43217</v>
      </c>
      <c r="AG18" s="14">
        <v>0</v>
      </c>
      <c r="AH18" s="68" t="str">
        <f>INDEX('CADASTRO DE PRODUTO '!$B$13:$B$171,MATCH(AG18,IND,0))</f>
        <v>AD</v>
      </c>
      <c r="AI18" s="14" t="str">
        <f>INDEX('CADASTRO DE PRODUTO '!$C$13:$C$171,MATCH(AG18,IND,0))</f>
        <v>-</v>
      </c>
      <c r="AJ18" s="9">
        <v>0</v>
      </c>
      <c r="AK18" s="220">
        <f>INDEX('CADASTRO DE PRODUTO '!$E$13:$E$171,MATCH(AG18,IND,0))</f>
        <v>0</v>
      </c>
      <c r="AL18" s="221">
        <f t="shared" si="4"/>
        <v>0</v>
      </c>
      <c r="AM18" s="51" t="s">
        <v>258</v>
      </c>
      <c r="AN18" s="222"/>
      <c r="AO18" s="226">
        <v>15</v>
      </c>
      <c r="AP18" s="227">
        <v>43217</v>
      </c>
      <c r="AQ18" s="14">
        <v>0</v>
      </c>
      <c r="AR18" s="68" t="str">
        <f>INDEX('CADASTRO DE PRODUTO '!$B$13:$B$171,MATCH(AQ18,IND,0))</f>
        <v>AD</v>
      </c>
      <c r="AS18" s="14" t="str">
        <f>INDEX('CADASTRO DE PRODUTO '!$C$13:$C$171,MATCH(AQ18,IND,0))</f>
        <v>-</v>
      </c>
      <c r="AT18" s="9">
        <v>0</v>
      </c>
      <c r="AU18" s="220">
        <f>INDEX('CADASTRO DE PRODUTO '!$E$13:$E$171,MATCH(AQ18,IND,0))</f>
        <v>0</v>
      </c>
      <c r="AV18" s="221">
        <f t="shared" si="5"/>
        <v>0</v>
      </c>
      <c r="AW18" s="51" t="s">
        <v>258</v>
      </c>
      <c r="AX18" s="222"/>
      <c r="AY18" s="226">
        <v>15</v>
      </c>
      <c r="AZ18" s="227">
        <v>43217</v>
      </c>
      <c r="BA18" s="14">
        <v>0</v>
      </c>
      <c r="BB18" s="68" t="str">
        <f>INDEX('CADASTRO DE PRODUTO '!$B$13:$B$171,MATCH(BA18,IND,0))</f>
        <v>AD</v>
      </c>
      <c r="BC18" s="14" t="str">
        <f>INDEX('CADASTRO DE PRODUTO '!$C$13:$C$171,MATCH(BA18,IND,0))</f>
        <v>-</v>
      </c>
      <c r="BD18" s="9">
        <v>0</v>
      </c>
      <c r="BE18" s="220">
        <f>INDEX('CADASTRO DE PRODUTO '!$E$13:$E$171,MATCH(BA18,IND,0))</f>
        <v>0</v>
      </c>
      <c r="BF18" s="221">
        <f t="shared" si="6"/>
        <v>0</v>
      </c>
      <c r="BG18" s="51" t="s">
        <v>258</v>
      </c>
      <c r="BH18" s="222"/>
      <c r="BI18" s="226">
        <v>15</v>
      </c>
      <c r="BJ18" s="227">
        <v>43217</v>
      </c>
      <c r="BK18" s="14">
        <v>0</v>
      </c>
      <c r="BL18" s="68" t="str">
        <f>INDEX('CADASTRO DE PRODUTO '!$B$13:$B$171,MATCH(BK18,IND,0))</f>
        <v>AD</v>
      </c>
      <c r="BM18" s="14" t="str">
        <f>INDEX('CADASTRO DE PRODUTO '!$C$13:$C$171,MATCH(BK18,IND,0))</f>
        <v>-</v>
      </c>
      <c r="BN18" s="9">
        <v>0</v>
      </c>
      <c r="BO18" s="220">
        <f>INDEX('CADASTRO DE PRODUTO '!$E$13:$E$171,MATCH(BK18,IND,0))</f>
        <v>0</v>
      </c>
      <c r="BP18" s="221">
        <f t="shared" si="7"/>
        <v>0</v>
      </c>
      <c r="BQ18" s="51" t="s">
        <v>258</v>
      </c>
      <c r="BR18" s="222"/>
      <c r="BS18" s="226">
        <v>15</v>
      </c>
      <c r="BT18" s="227">
        <v>43217</v>
      </c>
      <c r="BU18" s="14">
        <v>0</v>
      </c>
      <c r="BV18" s="68" t="str">
        <f>INDEX('CADASTRO DE PRODUTO '!$B$13:$B$171,MATCH(BU18,IND,0))</f>
        <v>AD</v>
      </c>
      <c r="BW18" s="14" t="str">
        <f>INDEX('CADASTRO DE PRODUTO '!$C$13:$C$171,MATCH(BU18,IND,0))</f>
        <v>-</v>
      </c>
      <c r="BX18" s="9" t="e">
        <f t="shared" si="8"/>
        <v>#DIV/0!</v>
      </c>
      <c r="BY18" s="220">
        <f>INDEX('CADASTRO DE PRODUTO '!$E$13:$E$171,MATCH(BU18,IND,0))</f>
        <v>0</v>
      </c>
      <c r="BZ18" s="221">
        <v>0</v>
      </c>
      <c r="CA18" s="51" t="s">
        <v>258</v>
      </c>
      <c r="CB18" s="222"/>
    </row>
    <row r="19" spans="1:80" x14ac:dyDescent="0.3">
      <c r="A19" s="226">
        <v>16</v>
      </c>
      <c r="B19" s="227">
        <v>43218</v>
      </c>
      <c r="C19" s="14">
        <v>0</v>
      </c>
      <c r="D19" s="68" t="str">
        <f>INDEX('CADASTRO DE PRODUTO '!$B$13:$B$171,MATCH(C19,IND,0))</f>
        <v>AD</v>
      </c>
      <c r="E19" s="14" t="str">
        <f>INDEX('CADASTRO DE PRODUTO '!$C$13:$C$171,MATCH(C19,IND,0))</f>
        <v>-</v>
      </c>
      <c r="F19" s="9">
        <v>0</v>
      </c>
      <c r="G19" s="220">
        <f>INDEX('CADASTRO DE PRODUTO '!$E$13:$E$171,MATCH(C19,IND,0))</f>
        <v>0</v>
      </c>
      <c r="H19" s="221">
        <f t="shared" si="1"/>
        <v>0</v>
      </c>
      <c r="I19" s="51" t="s">
        <v>258</v>
      </c>
      <c r="J19" s="222"/>
      <c r="K19" s="226">
        <v>16</v>
      </c>
      <c r="L19" s="227">
        <v>43218</v>
      </c>
      <c r="M19" s="14"/>
      <c r="N19" s="68" t="str">
        <f>INDEX('CADASTRO DE PRODUTO '!$B$13:$B$171,MATCH(M19,IND,0))</f>
        <v>AD</v>
      </c>
      <c r="O19" s="14" t="str">
        <f>INDEX('CADASTRO DE PRODUTO '!$C$13:$C$171,MATCH(M19,IND,0))</f>
        <v>-</v>
      </c>
      <c r="P19" s="9">
        <v>0</v>
      </c>
      <c r="Q19" s="220">
        <f>INDEX('CADASTRO DE PRODUTO '!$E$13:$E$171,MATCH(M19,IND,0))</f>
        <v>0</v>
      </c>
      <c r="R19" s="221">
        <f t="shared" si="2"/>
        <v>0</v>
      </c>
      <c r="S19" s="51"/>
      <c r="T19" s="222"/>
      <c r="U19" s="226">
        <v>16</v>
      </c>
      <c r="V19" s="227">
        <v>43218</v>
      </c>
      <c r="W19" s="14">
        <v>0</v>
      </c>
      <c r="X19" s="68" t="str">
        <f>INDEX('CADASTRO DE PRODUTO '!$B$13:$B$171,MATCH(W19,IND,0))</f>
        <v>AD</v>
      </c>
      <c r="Y19" s="14" t="str">
        <f>INDEX('CADASTRO DE PRODUTO '!$C$13:$C$171,MATCH(W19,IND,0))</f>
        <v>-</v>
      </c>
      <c r="Z19" s="9">
        <v>0</v>
      </c>
      <c r="AA19" s="220">
        <f>INDEX('CADASTRO DE PRODUTO '!$E$13:$E$171,MATCH(W19,IND,0))</f>
        <v>0</v>
      </c>
      <c r="AB19" s="221">
        <f t="shared" si="3"/>
        <v>0</v>
      </c>
      <c r="AC19" s="51" t="s">
        <v>258</v>
      </c>
      <c r="AD19" s="222"/>
      <c r="AE19" s="226">
        <v>16</v>
      </c>
      <c r="AF19" s="227">
        <v>43218</v>
      </c>
      <c r="AG19" s="14">
        <v>0</v>
      </c>
      <c r="AH19" s="68" t="str">
        <f>INDEX('CADASTRO DE PRODUTO '!$B$13:$B$171,MATCH(AG19,IND,0))</f>
        <v>AD</v>
      </c>
      <c r="AI19" s="14" t="str">
        <f>INDEX('CADASTRO DE PRODUTO '!$C$13:$C$171,MATCH(AG19,IND,0))</f>
        <v>-</v>
      </c>
      <c r="AJ19" s="9">
        <v>0</v>
      </c>
      <c r="AK19" s="220">
        <f>INDEX('CADASTRO DE PRODUTO '!$E$13:$E$171,MATCH(AG19,IND,0))</f>
        <v>0</v>
      </c>
      <c r="AL19" s="221">
        <f t="shared" si="4"/>
        <v>0</v>
      </c>
      <c r="AM19" s="51" t="s">
        <v>258</v>
      </c>
      <c r="AN19" s="222"/>
      <c r="AO19" s="226">
        <v>16</v>
      </c>
      <c r="AP19" s="227">
        <v>43218</v>
      </c>
      <c r="AQ19" s="14">
        <v>0</v>
      </c>
      <c r="AR19" s="68" t="str">
        <f>INDEX('CADASTRO DE PRODUTO '!$B$13:$B$171,MATCH(AQ19,IND,0))</f>
        <v>AD</v>
      </c>
      <c r="AS19" s="14" t="str">
        <f>INDEX('CADASTRO DE PRODUTO '!$C$13:$C$171,MATCH(AQ19,IND,0))</f>
        <v>-</v>
      </c>
      <c r="AT19" s="9">
        <v>0</v>
      </c>
      <c r="AU19" s="220">
        <f>INDEX('CADASTRO DE PRODUTO '!$E$13:$E$171,MATCH(AQ19,IND,0))</f>
        <v>0</v>
      </c>
      <c r="AV19" s="221">
        <f t="shared" si="5"/>
        <v>0</v>
      </c>
      <c r="AW19" s="51" t="s">
        <v>258</v>
      </c>
      <c r="AX19" s="222"/>
      <c r="AY19" s="226">
        <v>16</v>
      </c>
      <c r="AZ19" s="227">
        <v>43218</v>
      </c>
      <c r="BA19" s="14">
        <v>0</v>
      </c>
      <c r="BB19" s="68" t="str">
        <f>INDEX('CADASTRO DE PRODUTO '!$B$13:$B$171,MATCH(BA19,IND,0))</f>
        <v>AD</v>
      </c>
      <c r="BC19" s="14" t="str">
        <f>INDEX('CADASTRO DE PRODUTO '!$C$13:$C$171,MATCH(BA19,IND,0))</f>
        <v>-</v>
      </c>
      <c r="BD19" s="9">
        <v>0</v>
      </c>
      <c r="BE19" s="220">
        <f>INDEX('CADASTRO DE PRODUTO '!$E$13:$E$171,MATCH(BA19,IND,0))</f>
        <v>0</v>
      </c>
      <c r="BF19" s="221">
        <f t="shared" si="6"/>
        <v>0</v>
      </c>
      <c r="BG19" s="51" t="s">
        <v>258</v>
      </c>
      <c r="BH19" s="222"/>
      <c r="BI19" s="226">
        <v>16</v>
      </c>
      <c r="BJ19" s="227">
        <v>43218</v>
      </c>
      <c r="BK19" s="14">
        <v>0</v>
      </c>
      <c r="BL19" s="68" t="str">
        <f>INDEX('CADASTRO DE PRODUTO '!$B$13:$B$171,MATCH(BK19,IND,0))</f>
        <v>AD</v>
      </c>
      <c r="BM19" s="14" t="str">
        <f>INDEX('CADASTRO DE PRODUTO '!$C$13:$C$171,MATCH(BK19,IND,0))</f>
        <v>-</v>
      </c>
      <c r="BN19" s="9">
        <v>0</v>
      </c>
      <c r="BO19" s="220">
        <f>INDEX('CADASTRO DE PRODUTO '!$E$13:$E$171,MATCH(BK19,IND,0))</f>
        <v>0</v>
      </c>
      <c r="BP19" s="221">
        <f t="shared" si="7"/>
        <v>0</v>
      </c>
      <c r="BQ19" s="51" t="s">
        <v>258</v>
      </c>
      <c r="BR19" s="222"/>
      <c r="BS19" s="226">
        <v>16</v>
      </c>
      <c r="BT19" s="227">
        <v>43218</v>
      </c>
      <c r="BU19" s="14">
        <v>0</v>
      </c>
      <c r="BV19" s="68" t="str">
        <f>INDEX('CADASTRO DE PRODUTO '!$B$13:$B$171,MATCH(BU19,IND,0))</f>
        <v>AD</v>
      </c>
      <c r="BW19" s="14" t="str">
        <f>INDEX('CADASTRO DE PRODUTO '!$C$13:$C$171,MATCH(BU19,IND,0))</f>
        <v>-</v>
      </c>
      <c r="BX19" s="9" t="e">
        <f t="shared" si="8"/>
        <v>#DIV/0!</v>
      </c>
      <c r="BY19" s="220">
        <f>INDEX('CADASTRO DE PRODUTO '!$E$13:$E$171,MATCH(BU19,IND,0))</f>
        <v>0</v>
      </c>
      <c r="BZ19" s="221">
        <v>0</v>
      </c>
      <c r="CA19" s="51" t="s">
        <v>258</v>
      </c>
      <c r="CB19" s="222"/>
    </row>
    <row r="20" spans="1:80" x14ac:dyDescent="0.3">
      <c r="A20" s="226">
        <v>17</v>
      </c>
      <c r="B20" s="227">
        <v>43219</v>
      </c>
      <c r="C20" s="14">
        <v>0</v>
      </c>
      <c r="D20" s="68" t="str">
        <f>INDEX('CADASTRO DE PRODUTO '!$B$13:$B$171,MATCH(C20,IND,0))</f>
        <v>AD</v>
      </c>
      <c r="E20" s="14" t="str">
        <f>INDEX('CADASTRO DE PRODUTO '!$C$13:$C$171,MATCH(C20,IND,0))</f>
        <v>-</v>
      </c>
      <c r="F20" s="9">
        <v>0</v>
      </c>
      <c r="G20" s="220">
        <f>INDEX('CADASTRO DE PRODUTO '!$E$13:$E$171,MATCH(C20,IND,0))</f>
        <v>0</v>
      </c>
      <c r="H20" s="221">
        <f t="shared" si="1"/>
        <v>0</v>
      </c>
      <c r="I20" s="51" t="s">
        <v>258</v>
      </c>
      <c r="J20" s="222"/>
      <c r="K20" s="226">
        <v>17</v>
      </c>
      <c r="L20" s="227">
        <v>43219</v>
      </c>
      <c r="M20" s="14"/>
      <c r="N20" s="68" t="str">
        <f>INDEX('CADASTRO DE PRODUTO '!$B$13:$B$171,MATCH(M20,IND,0))</f>
        <v>AD</v>
      </c>
      <c r="O20" s="14" t="str">
        <f>INDEX('CADASTRO DE PRODUTO '!$C$13:$C$171,MATCH(M20,IND,0))</f>
        <v>-</v>
      </c>
      <c r="P20" s="9">
        <v>0</v>
      </c>
      <c r="Q20" s="220">
        <f>INDEX('CADASTRO DE PRODUTO '!$E$13:$E$171,MATCH(M20,IND,0))</f>
        <v>0</v>
      </c>
      <c r="R20" s="221">
        <f t="shared" si="2"/>
        <v>0</v>
      </c>
      <c r="S20" s="51"/>
      <c r="T20" s="222"/>
      <c r="U20" s="226">
        <v>17</v>
      </c>
      <c r="V20" s="227">
        <v>43219</v>
      </c>
      <c r="W20" s="14">
        <v>0</v>
      </c>
      <c r="X20" s="68" t="str">
        <f>INDEX('CADASTRO DE PRODUTO '!$B$13:$B$171,MATCH(W20,IND,0))</f>
        <v>AD</v>
      </c>
      <c r="Y20" s="14" t="str">
        <f>INDEX('CADASTRO DE PRODUTO '!$C$13:$C$171,MATCH(W20,IND,0))</f>
        <v>-</v>
      </c>
      <c r="Z20" s="9">
        <v>0</v>
      </c>
      <c r="AA20" s="220">
        <f>INDEX('CADASTRO DE PRODUTO '!$E$13:$E$171,MATCH(W20,IND,0))</f>
        <v>0</v>
      </c>
      <c r="AB20" s="221">
        <f t="shared" si="3"/>
        <v>0</v>
      </c>
      <c r="AC20" s="51" t="s">
        <v>258</v>
      </c>
      <c r="AD20" s="222"/>
      <c r="AE20" s="226">
        <v>17</v>
      </c>
      <c r="AF20" s="227">
        <v>43219</v>
      </c>
      <c r="AG20" s="14">
        <v>0</v>
      </c>
      <c r="AH20" s="68" t="str">
        <f>INDEX('CADASTRO DE PRODUTO '!$B$13:$B$171,MATCH(AG20,IND,0))</f>
        <v>AD</v>
      </c>
      <c r="AI20" s="14" t="str">
        <f>INDEX('CADASTRO DE PRODUTO '!$C$13:$C$171,MATCH(AG20,IND,0))</f>
        <v>-</v>
      </c>
      <c r="AJ20" s="9">
        <v>0</v>
      </c>
      <c r="AK20" s="220">
        <f>INDEX('CADASTRO DE PRODUTO '!$E$13:$E$171,MATCH(AG20,IND,0))</f>
        <v>0</v>
      </c>
      <c r="AL20" s="221">
        <f t="shared" si="4"/>
        <v>0</v>
      </c>
      <c r="AM20" s="51" t="s">
        <v>258</v>
      </c>
      <c r="AN20" s="222"/>
      <c r="AO20" s="226">
        <v>17</v>
      </c>
      <c r="AP20" s="227">
        <v>43219</v>
      </c>
      <c r="AQ20" s="14">
        <v>0</v>
      </c>
      <c r="AR20" s="68" t="str">
        <f>INDEX('CADASTRO DE PRODUTO '!$B$13:$B$171,MATCH(AQ20,IND,0))</f>
        <v>AD</v>
      </c>
      <c r="AS20" s="14" t="str">
        <f>INDEX('CADASTRO DE PRODUTO '!$C$13:$C$171,MATCH(AQ20,IND,0))</f>
        <v>-</v>
      </c>
      <c r="AT20" s="9">
        <v>0</v>
      </c>
      <c r="AU20" s="220">
        <f>INDEX('CADASTRO DE PRODUTO '!$E$13:$E$171,MATCH(AQ20,IND,0))</f>
        <v>0</v>
      </c>
      <c r="AV20" s="221">
        <f t="shared" si="5"/>
        <v>0</v>
      </c>
      <c r="AW20" s="51" t="s">
        <v>258</v>
      </c>
      <c r="AX20" s="222"/>
      <c r="AY20" s="226">
        <v>17</v>
      </c>
      <c r="AZ20" s="227">
        <v>43219</v>
      </c>
      <c r="BA20" s="14">
        <v>0</v>
      </c>
      <c r="BB20" s="68" t="str">
        <f>INDEX('CADASTRO DE PRODUTO '!$B$13:$B$171,MATCH(BA20,IND,0))</f>
        <v>AD</v>
      </c>
      <c r="BC20" s="14" t="str">
        <f>INDEX('CADASTRO DE PRODUTO '!$C$13:$C$171,MATCH(BA20,IND,0))</f>
        <v>-</v>
      </c>
      <c r="BD20" s="9">
        <v>0</v>
      </c>
      <c r="BE20" s="220">
        <f>INDEX('CADASTRO DE PRODUTO '!$E$13:$E$171,MATCH(BA20,IND,0))</f>
        <v>0</v>
      </c>
      <c r="BF20" s="221">
        <f t="shared" si="6"/>
        <v>0</v>
      </c>
      <c r="BG20" s="51" t="s">
        <v>258</v>
      </c>
      <c r="BH20" s="222"/>
      <c r="BI20" s="226">
        <v>17</v>
      </c>
      <c r="BJ20" s="227">
        <v>43219</v>
      </c>
      <c r="BK20" s="14">
        <v>0</v>
      </c>
      <c r="BL20" s="68" t="str">
        <f>INDEX('CADASTRO DE PRODUTO '!$B$13:$B$171,MATCH(BK20,IND,0))</f>
        <v>AD</v>
      </c>
      <c r="BM20" s="14" t="str">
        <f>INDEX('CADASTRO DE PRODUTO '!$C$13:$C$171,MATCH(BK20,IND,0))</f>
        <v>-</v>
      </c>
      <c r="BN20" s="9">
        <v>0</v>
      </c>
      <c r="BO20" s="220">
        <f>INDEX('CADASTRO DE PRODUTO '!$E$13:$E$171,MATCH(BK20,IND,0))</f>
        <v>0</v>
      </c>
      <c r="BP20" s="221">
        <f t="shared" si="7"/>
        <v>0</v>
      </c>
      <c r="BQ20" s="51" t="s">
        <v>258</v>
      </c>
      <c r="BR20" s="222"/>
      <c r="BS20" s="226">
        <v>17</v>
      </c>
      <c r="BT20" s="227">
        <v>43219</v>
      </c>
      <c r="BU20" s="14">
        <v>0</v>
      </c>
      <c r="BV20" s="68" t="str">
        <f>INDEX('CADASTRO DE PRODUTO '!$B$13:$B$171,MATCH(BU20,IND,0))</f>
        <v>AD</v>
      </c>
      <c r="BW20" s="14" t="str">
        <f>INDEX('CADASTRO DE PRODUTO '!$C$13:$C$171,MATCH(BU20,IND,0))</f>
        <v>-</v>
      </c>
      <c r="BX20" s="9" t="e">
        <f t="shared" si="8"/>
        <v>#DIV/0!</v>
      </c>
      <c r="BY20" s="220">
        <f>INDEX('CADASTRO DE PRODUTO '!$E$13:$E$171,MATCH(BU20,IND,0))</f>
        <v>0</v>
      </c>
      <c r="BZ20" s="221">
        <v>0</v>
      </c>
      <c r="CA20" s="51" t="s">
        <v>258</v>
      </c>
      <c r="CB20" s="222"/>
    </row>
    <row r="21" spans="1:80" ht="15" thickBot="1" x14ac:dyDescent="0.35">
      <c r="A21" s="226">
        <v>18</v>
      </c>
      <c r="B21" s="227">
        <v>43220</v>
      </c>
      <c r="C21" s="14">
        <v>0</v>
      </c>
      <c r="D21" s="68" t="str">
        <f>INDEX('CADASTRO DE PRODUTO '!$B$13:$B$171,MATCH(C21,IND,0))</f>
        <v>AD</v>
      </c>
      <c r="E21" s="14" t="str">
        <f>INDEX('CADASTRO DE PRODUTO '!$C$13:$C$171,MATCH(C21,IND,0))</f>
        <v>-</v>
      </c>
      <c r="F21" s="9">
        <v>0</v>
      </c>
      <c r="G21" s="220">
        <f>INDEX('CADASTRO DE PRODUTO '!$E$13:$E$171,MATCH(C21,IND,0))</f>
        <v>0</v>
      </c>
      <c r="H21" s="221">
        <f t="shared" si="1"/>
        <v>0</v>
      </c>
      <c r="I21" s="51" t="s">
        <v>258</v>
      </c>
      <c r="J21" s="224"/>
      <c r="K21" s="226">
        <v>18</v>
      </c>
      <c r="L21" s="227">
        <v>43220</v>
      </c>
      <c r="M21" s="14"/>
      <c r="N21" s="68" t="str">
        <f>INDEX('CADASTRO DE PRODUTO '!$B$13:$B$171,MATCH(M21,IND,0))</f>
        <v>AD</v>
      </c>
      <c r="O21" s="14" t="str">
        <f>INDEX('CADASTRO DE PRODUTO '!$C$13:$C$171,MATCH(M21,IND,0))</f>
        <v>-</v>
      </c>
      <c r="P21" s="9">
        <v>0</v>
      </c>
      <c r="Q21" s="220">
        <f>INDEX('CADASTRO DE PRODUTO '!$E$13:$E$171,MATCH(M21,IND,0))</f>
        <v>0</v>
      </c>
      <c r="R21" s="221">
        <f t="shared" si="2"/>
        <v>0</v>
      </c>
      <c r="S21" s="51"/>
      <c r="T21" s="225"/>
      <c r="U21" s="226">
        <v>18</v>
      </c>
      <c r="V21" s="227">
        <v>43220</v>
      </c>
      <c r="W21" s="14">
        <v>0</v>
      </c>
      <c r="X21" s="68" t="str">
        <f>INDEX('CADASTRO DE PRODUTO '!$B$13:$B$171,MATCH(W21,IND,0))</f>
        <v>AD</v>
      </c>
      <c r="Y21" s="14" t="str">
        <f>INDEX('CADASTRO DE PRODUTO '!$C$13:$C$171,MATCH(W21,IND,0))</f>
        <v>-</v>
      </c>
      <c r="Z21" s="9">
        <v>0</v>
      </c>
      <c r="AA21" s="220">
        <f>INDEX('CADASTRO DE PRODUTO '!$E$13:$E$171,MATCH(W21,IND,0))</f>
        <v>0</v>
      </c>
      <c r="AB21" s="221">
        <f t="shared" si="3"/>
        <v>0</v>
      </c>
      <c r="AC21" s="51" t="s">
        <v>258</v>
      </c>
      <c r="AD21" s="222"/>
      <c r="AE21" s="226">
        <v>18</v>
      </c>
      <c r="AF21" s="227">
        <v>43220</v>
      </c>
      <c r="AG21" s="14">
        <v>0</v>
      </c>
      <c r="AH21" s="68" t="str">
        <f>INDEX('CADASTRO DE PRODUTO '!$B$13:$B$171,MATCH(AG21,IND,0))</f>
        <v>AD</v>
      </c>
      <c r="AI21" s="14" t="str">
        <f>INDEX('CADASTRO DE PRODUTO '!$C$13:$C$171,MATCH(AG21,IND,0))</f>
        <v>-</v>
      </c>
      <c r="AJ21" s="9">
        <v>0</v>
      </c>
      <c r="AK21" s="220">
        <f>INDEX('CADASTRO DE PRODUTO '!$E$13:$E$171,MATCH(AG21,IND,0))</f>
        <v>0</v>
      </c>
      <c r="AL21" s="221">
        <f t="shared" si="4"/>
        <v>0</v>
      </c>
      <c r="AM21" s="51" t="s">
        <v>258</v>
      </c>
      <c r="AN21" s="222"/>
      <c r="AO21" s="226">
        <v>18</v>
      </c>
      <c r="AP21" s="227">
        <v>43220</v>
      </c>
      <c r="AQ21" s="14">
        <v>0</v>
      </c>
      <c r="AR21" s="68" t="str">
        <f>INDEX('CADASTRO DE PRODUTO '!$B$13:$B$171,MATCH(AQ21,IND,0))</f>
        <v>AD</v>
      </c>
      <c r="AS21" s="14" t="str">
        <f>INDEX('CADASTRO DE PRODUTO '!$C$13:$C$171,MATCH(AQ21,IND,0))</f>
        <v>-</v>
      </c>
      <c r="AT21" s="9">
        <v>0</v>
      </c>
      <c r="AU21" s="220">
        <f>INDEX('CADASTRO DE PRODUTO '!$E$13:$E$171,MATCH(AQ21,IND,0))</f>
        <v>0</v>
      </c>
      <c r="AV21" s="221">
        <f t="shared" si="5"/>
        <v>0</v>
      </c>
      <c r="AW21" s="51" t="s">
        <v>258</v>
      </c>
      <c r="AX21" s="222"/>
      <c r="AY21" s="226">
        <v>18</v>
      </c>
      <c r="AZ21" s="227">
        <v>43220</v>
      </c>
      <c r="BA21" s="14">
        <v>0</v>
      </c>
      <c r="BB21" s="68" t="str">
        <f>INDEX('CADASTRO DE PRODUTO '!$B$13:$B$171,MATCH(BA21,IND,0))</f>
        <v>AD</v>
      </c>
      <c r="BC21" s="14" t="str">
        <f>INDEX('CADASTRO DE PRODUTO '!$C$13:$C$171,MATCH(BA21,IND,0))</f>
        <v>-</v>
      </c>
      <c r="BD21" s="9">
        <v>0</v>
      </c>
      <c r="BE21" s="220">
        <f>INDEX('CADASTRO DE PRODUTO '!$E$13:$E$171,MATCH(BA21,IND,0))</f>
        <v>0</v>
      </c>
      <c r="BF21" s="221">
        <f t="shared" si="6"/>
        <v>0</v>
      </c>
      <c r="BG21" s="51" t="s">
        <v>258</v>
      </c>
      <c r="BH21" s="222"/>
      <c r="BI21" s="226">
        <v>18</v>
      </c>
      <c r="BJ21" s="227">
        <v>43220</v>
      </c>
      <c r="BK21" s="14">
        <v>0</v>
      </c>
      <c r="BL21" s="68" t="str">
        <f>INDEX('CADASTRO DE PRODUTO '!$B$13:$B$171,MATCH(BK21,IND,0))</f>
        <v>AD</v>
      </c>
      <c r="BM21" s="14" t="str">
        <f>INDEX('CADASTRO DE PRODUTO '!$C$13:$C$171,MATCH(BK21,IND,0))</f>
        <v>-</v>
      </c>
      <c r="BN21" s="9">
        <v>0</v>
      </c>
      <c r="BO21" s="220">
        <f>INDEX('CADASTRO DE PRODUTO '!$E$13:$E$171,MATCH(BK21,IND,0))</f>
        <v>0</v>
      </c>
      <c r="BP21" s="221">
        <f t="shared" si="7"/>
        <v>0</v>
      </c>
      <c r="BQ21" s="51" t="s">
        <v>258</v>
      </c>
      <c r="BR21" s="222"/>
      <c r="BS21" s="226">
        <v>18</v>
      </c>
      <c r="BT21" s="227">
        <v>43220</v>
      </c>
      <c r="BU21" s="14">
        <v>0</v>
      </c>
      <c r="BV21" s="68" t="str">
        <f>INDEX('CADASTRO DE PRODUTO '!$B$13:$B$171,MATCH(BU21,IND,0))</f>
        <v>AD</v>
      </c>
      <c r="BW21" s="14" t="str">
        <f>INDEX('CADASTRO DE PRODUTO '!$C$13:$C$171,MATCH(BU21,IND,0))</f>
        <v>-</v>
      </c>
      <c r="BX21" s="9" t="e">
        <f t="shared" si="8"/>
        <v>#DIV/0!</v>
      </c>
      <c r="BY21" s="220">
        <f>INDEX('CADASTRO DE PRODUTO '!$E$13:$E$171,MATCH(BU21,IND,0))</f>
        <v>0</v>
      </c>
      <c r="BZ21" s="221">
        <v>0</v>
      </c>
      <c r="CA21" s="51" t="s">
        <v>258</v>
      </c>
      <c r="CB21" s="222"/>
    </row>
    <row r="22" spans="1:80" x14ac:dyDescent="0.3">
      <c r="A22" s="226">
        <v>19</v>
      </c>
      <c r="B22" s="227">
        <v>43221</v>
      </c>
      <c r="C22" s="14">
        <v>0</v>
      </c>
      <c r="D22" s="68" t="str">
        <f>INDEX('CADASTRO DE PRODUTO '!$B$13:$B$171,MATCH(C22,IND,0))</f>
        <v>AD</v>
      </c>
      <c r="E22" s="14" t="str">
        <f>INDEX('CADASTRO DE PRODUTO '!$C$13:$C$171,MATCH(C22,IND,0))</f>
        <v>-</v>
      </c>
      <c r="F22" s="9">
        <v>1</v>
      </c>
      <c r="G22" s="220">
        <f>INDEX('CADASTRO DE PRODUTO '!$E$13:$E$171,MATCH(C22,IND,0))</f>
        <v>0</v>
      </c>
      <c r="H22" s="221">
        <f t="shared" si="1"/>
        <v>0</v>
      </c>
      <c r="I22" s="51" t="s">
        <v>258</v>
      </c>
      <c r="K22" s="226">
        <v>19</v>
      </c>
      <c r="L22" s="227">
        <v>43221</v>
      </c>
      <c r="M22" s="14"/>
      <c r="N22" s="68" t="str">
        <f>INDEX('CADASTRO DE PRODUTO '!$B$13:$B$171,MATCH(M22,IND,0))</f>
        <v>AD</v>
      </c>
      <c r="O22" s="14" t="str">
        <f>INDEX('CADASTRO DE PRODUTO '!$C$13:$C$171,MATCH(M22,IND,0))</f>
        <v>-</v>
      </c>
      <c r="P22" s="9">
        <v>1</v>
      </c>
      <c r="Q22" s="220">
        <f>INDEX('CADASTRO DE PRODUTO '!$E$13:$E$171,MATCH(M22,IND,0))</f>
        <v>0</v>
      </c>
      <c r="R22" s="221">
        <f t="shared" si="2"/>
        <v>0</v>
      </c>
      <c r="S22" s="51"/>
      <c r="U22" s="226">
        <v>19</v>
      </c>
      <c r="V22" s="227">
        <v>43221</v>
      </c>
      <c r="W22" s="14">
        <v>0</v>
      </c>
      <c r="X22" s="68" t="str">
        <f>INDEX('CADASTRO DE PRODUTO '!$B$13:$B$171,MATCH(W22,IND,0))</f>
        <v>AD</v>
      </c>
      <c r="Y22" s="14" t="str">
        <f>INDEX('CADASTRO DE PRODUTO '!$C$13:$C$171,MATCH(W22,IND,0))</f>
        <v>-</v>
      </c>
      <c r="Z22" s="9">
        <v>1</v>
      </c>
      <c r="AA22" s="220">
        <f>INDEX('CADASTRO DE PRODUTO '!$E$13:$E$171,MATCH(W22,IND,0))</f>
        <v>0</v>
      </c>
      <c r="AB22" s="221">
        <f t="shared" si="3"/>
        <v>0</v>
      </c>
      <c r="AC22" s="51" t="s">
        <v>258</v>
      </c>
      <c r="AE22" s="226">
        <v>19</v>
      </c>
      <c r="AF22" s="227">
        <v>43221</v>
      </c>
      <c r="AG22" s="14">
        <v>0</v>
      </c>
      <c r="AH22" s="68" t="str">
        <f>INDEX('CADASTRO DE PRODUTO '!$B$13:$B$171,MATCH(AG22,IND,0))</f>
        <v>AD</v>
      </c>
      <c r="AI22" s="14" t="str">
        <f>INDEX('CADASTRO DE PRODUTO '!$C$13:$C$171,MATCH(AG22,IND,0))</f>
        <v>-</v>
      </c>
      <c r="AJ22" s="9">
        <v>1</v>
      </c>
      <c r="AK22" s="220">
        <f>INDEX('CADASTRO DE PRODUTO '!$E$13:$E$171,MATCH(AG22,IND,0))</f>
        <v>0</v>
      </c>
      <c r="AL22" s="221">
        <f t="shared" si="4"/>
        <v>0</v>
      </c>
      <c r="AM22" s="51" t="s">
        <v>258</v>
      </c>
      <c r="AO22" s="226">
        <v>19</v>
      </c>
      <c r="AP22" s="227">
        <v>43221</v>
      </c>
      <c r="AQ22" s="14">
        <v>0</v>
      </c>
      <c r="AR22" s="68" t="str">
        <f>INDEX('CADASTRO DE PRODUTO '!$B$13:$B$171,MATCH(AQ22,IND,0))</f>
        <v>AD</v>
      </c>
      <c r="AS22" s="14" t="str">
        <f>INDEX('CADASTRO DE PRODUTO '!$C$13:$C$171,MATCH(AQ22,IND,0))</f>
        <v>-</v>
      </c>
      <c r="AT22" s="9">
        <v>1</v>
      </c>
      <c r="AU22" s="220">
        <f>INDEX('CADASTRO DE PRODUTO '!$E$13:$E$171,MATCH(AQ22,IND,0))</f>
        <v>0</v>
      </c>
      <c r="AV22" s="221">
        <f t="shared" si="5"/>
        <v>0</v>
      </c>
      <c r="AW22" s="51" t="s">
        <v>258</v>
      </c>
      <c r="AX22" s="214"/>
      <c r="AY22" s="226">
        <v>19</v>
      </c>
      <c r="AZ22" s="227">
        <v>43221</v>
      </c>
      <c r="BA22" s="14">
        <v>0</v>
      </c>
      <c r="BB22" s="68" t="str">
        <f>INDEX('CADASTRO DE PRODUTO '!$B$13:$B$171,MATCH(BA22,IND,0))</f>
        <v>AD</v>
      </c>
      <c r="BC22" s="14" t="str">
        <f>INDEX('CADASTRO DE PRODUTO '!$C$13:$C$171,MATCH(BA22,IND,0))</f>
        <v>-</v>
      </c>
      <c r="BD22" s="9">
        <v>1</v>
      </c>
      <c r="BE22" s="220">
        <f>INDEX('CADASTRO DE PRODUTO '!$E$13:$E$171,MATCH(BA22,IND,0))</f>
        <v>0</v>
      </c>
      <c r="BF22" s="221">
        <f t="shared" si="6"/>
        <v>0</v>
      </c>
      <c r="BG22" s="51" t="s">
        <v>258</v>
      </c>
      <c r="BH22" s="214"/>
      <c r="BI22" s="226">
        <v>19</v>
      </c>
      <c r="BJ22" s="227">
        <v>43221</v>
      </c>
      <c r="BK22" s="14">
        <v>0</v>
      </c>
      <c r="BL22" s="68" t="str">
        <f>INDEX('CADASTRO DE PRODUTO '!$B$13:$B$171,MATCH(BK22,IND,0))</f>
        <v>AD</v>
      </c>
      <c r="BM22" s="14" t="str">
        <f>INDEX('CADASTRO DE PRODUTO '!$C$13:$C$171,MATCH(BK22,IND,0))</f>
        <v>-</v>
      </c>
      <c r="BN22" s="9">
        <v>1</v>
      </c>
      <c r="BO22" s="220">
        <f>INDEX('CADASTRO DE PRODUTO '!$E$13:$E$171,MATCH(BK22,IND,0))</f>
        <v>0</v>
      </c>
      <c r="BP22" s="221">
        <f t="shared" si="7"/>
        <v>0</v>
      </c>
      <c r="BQ22" s="51" t="s">
        <v>258</v>
      </c>
      <c r="BR22" s="214"/>
      <c r="BS22" s="226">
        <v>19</v>
      </c>
      <c r="BT22" s="227">
        <v>43221</v>
      </c>
      <c r="BU22" s="14">
        <v>0</v>
      </c>
      <c r="BV22" s="68" t="str">
        <f>INDEX('CADASTRO DE PRODUTO '!$B$13:$B$171,MATCH(BU22,IND,0))</f>
        <v>AD</v>
      </c>
      <c r="BW22" s="14" t="str">
        <f>INDEX('CADASTRO DE PRODUTO '!$C$13:$C$171,MATCH(BU22,IND,0))</f>
        <v>-</v>
      </c>
      <c r="BX22" s="9" t="e">
        <f t="shared" si="8"/>
        <v>#DIV/0!</v>
      </c>
      <c r="BY22" s="220">
        <f>INDEX('CADASTRO DE PRODUTO '!$E$13:$E$171,MATCH(BU22,IND,0))</f>
        <v>0</v>
      </c>
      <c r="BZ22" s="221">
        <v>0</v>
      </c>
      <c r="CA22" s="51" t="s">
        <v>258</v>
      </c>
      <c r="CB22" s="214"/>
    </row>
    <row r="23" spans="1:80" x14ac:dyDescent="0.3">
      <c r="A23" s="226">
        <v>20</v>
      </c>
      <c r="B23" s="227">
        <v>43222</v>
      </c>
      <c r="C23" s="14">
        <v>0</v>
      </c>
      <c r="D23" s="68" t="str">
        <f>INDEX('CADASTRO DE PRODUTO '!$B$13:$B$171,MATCH(C23,IND,0))</f>
        <v>AD</v>
      </c>
      <c r="E23" s="14" t="str">
        <f>INDEX('CADASTRO DE PRODUTO '!$C$13:$C$171,MATCH(C23,IND,0))</f>
        <v>-</v>
      </c>
      <c r="F23" s="9">
        <v>2</v>
      </c>
      <c r="G23" s="220">
        <f>INDEX('CADASTRO DE PRODUTO '!$E$13:$E$171,MATCH(C23,IND,0))</f>
        <v>0</v>
      </c>
      <c r="H23" s="221">
        <f t="shared" si="1"/>
        <v>0</v>
      </c>
      <c r="I23" s="51" t="s">
        <v>258</v>
      </c>
      <c r="K23" s="226">
        <v>20</v>
      </c>
      <c r="L23" s="227">
        <v>43222</v>
      </c>
      <c r="M23" s="14"/>
      <c r="N23" s="68" t="str">
        <f>INDEX('CADASTRO DE PRODUTO '!$B$13:$B$171,MATCH(M23,IND,0))</f>
        <v>AD</v>
      </c>
      <c r="O23" s="14" t="str">
        <f>INDEX('CADASTRO DE PRODUTO '!$C$13:$C$171,MATCH(M23,IND,0))</f>
        <v>-</v>
      </c>
      <c r="P23" s="9">
        <v>2</v>
      </c>
      <c r="Q23" s="220">
        <f>INDEX('CADASTRO DE PRODUTO '!$E$13:$E$171,MATCH(M23,IND,0))</f>
        <v>0</v>
      </c>
      <c r="R23" s="221">
        <f t="shared" si="2"/>
        <v>0</v>
      </c>
      <c r="S23" s="51"/>
      <c r="U23" s="226">
        <v>20</v>
      </c>
      <c r="V23" s="227">
        <v>43222</v>
      </c>
      <c r="W23" s="14">
        <v>0</v>
      </c>
      <c r="X23" s="68" t="str">
        <f>INDEX('CADASTRO DE PRODUTO '!$B$13:$B$171,MATCH(W23,IND,0))</f>
        <v>AD</v>
      </c>
      <c r="Y23" s="14" t="str">
        <f>INDEX('CADASTRO DE PRODUTO '!$C$13:$C$171,MATCH(W23,IND,0))</f>
        <v>-</v>
      </c>
      <c r="Z23" s="9">
        <v>2</v>
      </c>
      <c r="AA23" s="220">
        <f>INDEX('CADASTRO DE PRODUTO '!$E$13:$E$171,MATCH(W23,IND,0))</f>
        <v>0</v>
      </c>
      <c r="AB23" s="221">
        <f t="shared" si="3"/>
        <v>0</v>
      </c>
      <c r="AC23" s="51" t="s">
        <v>258</v>
      </c>
      <c r="AE23" s="226">
        <v>20</v>
      </c>
      <c r="AF23" s="227">
        <v>43222</v>
      </c>
      <c r="AG23" s="14">
        <v>0</v>
      </c>
      <c r="AH23" s="68" t="str">
        <f>INDEX('CADASTRO DE PRODUTO '!$B$13:$B$171,MATCH(AG23,IND,0))</f>
        <v>AD</v>
      </c>
      <c r="AI23" s="14" t="str">
        <f>INDEX('CADASTRO DE PRODUTO '!$C$13:$C$171,MATCH(AG23,IND,0))</f>
        <v>-</v>
      </c>
      <c r="AJ23" s="9">
        <v>2</v>
      </c>
      <c r="AK23" s="220">
        <f>INDEX('CADASTRO DE PRODUTO '!$E$13:$E$171,MATCH(AG23,IND,0))</f>
        <v>0</v>
      </c>
      <c r="AL23" s="221">
        <f t="shared" si="4"/>
        <v>0</v>
      </c>
      <c r="AM23" s="51" t="s">
        <v>258</v>
      </c>
      <c r="AO23" s="226">
        <v>20</v>
      </c>
      <c r="AP23" s="227">
        <v>43222</v>
      </c>
      <c r="AQ23" s="14">
        <v>0</v>
      </c>
      <c r="AR23" s="68" t="str">
        <f>INDEX('CADASTRO DE PRODUTO '!$B$13:$B$171,MATCH(AQ23,IND,0))</f>
        <v>AD</v>
      </c>
      <c r="AS23" s="14" t="str">
        <f>INDEX('CADASTRO DE PRODUTO '!$C$13:$C$171,MATCH(AQ23,IND,0))</f>
        <v>-</v>
      </c>
      <c r="AT23" s="9">
        <v>2</v>
      </c>
      <c r="AU23" s="220">
        <f>INDEX('CADASTRO DE PRODUTO '!$E$13:$E$171,MATCH(AQ23,IND,0))</f>
        <v>0</v>
      </c>
      <c r="AV23" s="221">
        <f t="shared" si="5"/>
        <v>0</v>
      </c>
      <c r="AW23" s="51" t="s">
        <v>258</v>
      </c>
      <c r="AX23" s="214"/>
      <c r="AY23" s="226">
        <v>20</v>
      </c>
      <c r="AZ23" s="227">
        <v>43222</v>
      </c>
      <c r="BA23" s="14">
        <v>0</v>
      </c>
      <c r="BB23" s="68" t="str">
        <f>INDEX('CADASTRO DE PRODUTO '!$B$13:$B$171,MATCH(BA23,IND,0))</f>
        <v>AD</v>
      </c>
      <c r="BC23" s="14" t="str">
        <f>INDEX('CADASTRO DE PRODUTO '!$C$13:$C$171,MATCH(BA23,IND,0))</f>
        <v>-</v>
      </c>
      <c r="BD23" s="9">
        <v>2</v>
      </c>
      <c r="BE23" s="220">
        <f>INDEX('CADASTRO DE PRODUTO '!$E$13:$E$171,MATCH(BA23,IND,0))</f>
        <v>0</v>
      </c>
      <c r="BF23" s="221">
        <f t="shared" si="6"/>
        <v>0</v>
      </c>
      <c r="BG23" s="51" t="s">
        <v>258</v>
      </c>
      <c r="BH23" s="214"/>
      <c r="BI23" s="226">
        <v>20</v>
      </c>
      <c r="BJ23" s="227">
        <v>43222</v>
      </c>
      <c r="BK23" s="14">
        <v>0</v>
      </c>
      <c r="BL23" s="68" t="str">
        <f>INDEX('CADASTRO DE PRODUTO '!$B$13:$B$171,MATCH(BK23,IND,0))</f>
        <v>AD</v>
      </c>
      <c r="BM23" s="14" t="str">
        <f>INDEX('CADASTRO DE PRODUTO '!$C$13:$C$171,MATCH(BK23,IND,0))</f>
        <v>-</v>
      </c>
      <c r="BN23" s="9">
        <v>2</v>
      </c>
      <c r="BO23" s="220">
        <f>INDEX('CADASTRO DE PRODUTO '!$E$13:$E$171,MATCH(BK23,IND,0))</f>
        <v>0</v>
      </c>
      <c r="BP23" s="221">
        <f t="shared" si="7"/>
        <v>0</v>
      </c>
      <c r="BQ23" s="51" t="s">
        <v>258</v>
      </c>
      <c r="BR23" s="214"/>
      <c r="BS23" s="226">
        <v>20</v>
      </c>
      <c r="BT23" s="227">
        <v>43222</v>
      </c>
      <c r="BU23" s="14">
        <v>0</v>
      </c>
      <c r="BV23" s="68" t="str">
        <f>INDEX('CADASTRO DE PRODUTO '!$B$13:$B$171,MATCH(BU23,IND,0))</f>
        <v>AD</v>
      </c>
      <c r="BW23" s="14" t="str">
        <f>INDEX('CADASTRO DE PRODUTO '!$C$13:$C$171,MATCH(BU23,IND,0))</f>
        <v>-</v>
      </c>
      <c r="BX23" s="9" t="e">
        <f t="shared" si="8"/>
        <v>#DIV/0!</v>
      </c>
      <c r="BY23" s="220">
        <f>INDEX('CADASTRO DE PRODUTO '!$E$13:$E$171,MATCH(BU23,IND,0))</f>
        <v>0</v>
      </c>
      <c r="BZ23" s="221">
        <v>0</v>
      </c>
      <c r="CA23" s="51" t="s">
        <v>258</v>
      </c>
      <c r="CB23" s="214"/>
    </row>
    <row r="24" spans="1:80" x14ac:dyDescent="0.3">
      <c r="A24" s="226">
        <v>21</v>
      </c>
      <c r="B24" s="227">
        <v>43223</v>
      </c>
      <c r="C24" s="14">
        <v>0</v>
      </c>
      <c r="D24" s="68" t="str">
        <f>INDEX('CADASTRO DE PRODUTO '!$B$13:$B$171,MATCH(C24,IND,0))</f>
        <v>AD</v>
      </c>
      <c r="E24" s="14" t="str">
        <f>INDEX('CADASTRO DE PRODUTO '!$C$13:$C$171,MATCH(C24,IND,0))</f>
        <v>-</v>
      </c>
      <c r="F24" s="9">
        <v>3</v>
      </c>
      <c r="G24" s="220">
        <f>INDEX('CADASTRO DE PRODUTO '!$E$13:$E$171,MATCH(C24,IND,0))</f>
        <v>0</v>
      </c>
      <c r="H24" s="221">
        <f t="shared" si="1"/>
        <v>0</v>
      </c>
      <c r="I24" s="51" t="s">
        <v>258</v>
      </c>
      <c r="K24" s="226">
        <v>21</v>
      </c>
      <c r="L24" s="227">
        <v>43223</v>
      </c>
      <c r="M24" s="14"/>
      <c r="N24" s="68" t="str">
        <f>INDEX('CADASTRO DE PRODUTO '!$B$13:$B$171,MATCH(M24,IND,0))</f>
        <v>AD</v>
      </c>
      <c r="O24" s="14" t="str">
        <f>INDEX('CADASTRO DE PRODUTO '!$C$13:$C$171,MATCH(M24,IND,0))</f>
        <v>-</v>
      </c>
      <c r="P24" s="9">
        <v>3</v>
      </c>
      <c r="Q24" s="220">
        <f>INDEX('CADASTRO DE PRODUTO '!$E$13:$E$171,MATCH(M24,IND,0))</f>
        <v>0</v>
      </c>
      <c r="R24" s="221">
        <f t="shared" si="2"/>
        <v>0</v>
      </c>
      <c r="S24" s="51"/>
      <c r="U24" s="226">
        <v>21</v>
      </c>
      <c r="V24" s="227">
        <v>43223</v>
      </c>
      <c r="W24" s="14">
        <v>0</v>
      </c>
      <c r="X24" s="68" t="str">
        <f>INDEX('CADASTRO DE PRODUTO '!$B$13:$B$171,MATCH(W24,IND,0))</f>
        <v>AD</v>
      </c>
      <c r="Y24" s="14" t="str">
        <f>INDEX('CADASTRO DE PRODUTO '!$C$13:$C$171,MATCH(W24,IND,0))</f>
        <v>-</v>
      </c>
      <c r="Z24" s="9">
        <v>3</v>
      </c>
      <c r="AA24" s="220">
        <f>INDEX('CADASTRO DE PRODUTO '!$E$13:$E$171,MATCH(W24,IND,0))</f>
        <v>0</v>
      </c>
      <c r="AB24" s="221">
        <f t="shared" si="3"/>
        <v>0</v>
      </c>
      <c r="AC24" s="51" t="s">
        <v>258</v>
      </c>
      <c r="AE24" s="226">
        <v>21</v>
      </c>
      <c r="AF24" s="227">
        <v>43223</v>
      </c>
      <c r="AG24" s="14">
        <v>0</v>
      </c>
      <c r="AH24" s="68" t="str">
        <f>INDEX('CADASTRO DE PRODUTO '!$B$13:$B$171,MATCH(AG24,IND,0))</f>
        <v>AD</v>
      </c>
      <c r="AI24" s="14" t="str">
        <f>INDEX('CADASTRO DE PRODUTO '!$C$13:$C$171,MATCH(AG24,IND,0))</f>
        <v>-</v>
      </c>
      <c r="AJ24" s="9">
        <v>3</v>
      </c>
      <c r="AK24" s="220">
        <f>INDEX('CADASTRO DE PRODUTO '!$E$13:$E$171,MATCH(AG24,IND,0))</f>
        <v>0</v>
      </c>
      <c r="AL24" s="221">
        <f t="shared" si="4"/>
        <v>0</v>
      </c>
      <c r="AM24" s="51" t="s">
        <v>258</v>
      </c>
      <c r="AO24" s="226">
        <v>21</v>
      </c>
      <c r="AP24" s="227">
        <v>43223</v>
      </c>
      <c r="AQ24" s="14">
        <v>0</v>
      </c>
      <c r="AR24" s="68" t="str">
        <f>INDEX('CADASTRO DE PRODUTO '!$B$13:$B$171,MATCH(AQ24,IND,0))</f>
        <v>AD</v>
      </c>
      <c r="AS24" s="14" t="str">
        <f>INDEX('CADASTRO DE PRODUTO '!$C$13:$C$171,MATCH(AQ24,IND,0))</f>
        <v>-</v>
      </c>
      <c r="AT24" s="9">
        <v>3</v>
      </c>
      <c r="AU24" s="220">
        <f>INDEX('CADASTRO DE PRODUTO '!$E$13:$E$171,MATCH(AQ24,IND,0))</f>
        <v>0</v>
      </c>
      <c r="AV24" s="221">
        <f t="shared" si="5"/>
        <v>0</v>
      </c>
      <c r="AW24" s="51" t="s">
        <v>258</v>
      </c>
      <c r="AX24" s="214"/>
      <c r="AY24" s="226">
        <v>21</v>
      </c>
      <c r="AZ24" s="227">
        <v>43223</v>
      </c>
      <c r="BA24" s="14">
        <v>0</v>
      </c>
      <c r="BB24" s="68" t="str">
        <f>INDEX('CADASTRO DE PRODUTO '!$B$13:$B$171,MATCH(BA24,IND,0))</f>
        <v>AD</v>
      </c>
      <c r="BC24" s="14" t="str">
        <f>INDEX('CADASTRO DE PRODUTO '!$C$13:$C$171,MATCH(BA24,IND,0))</f>
        <v>-</v>
      </c>
      <c r="BD24" s="9">
        <v>3</v>
      </c>
      <c r="BE24" s="220">
        <f>INDEX('CADASTRO DE PRODUTO '!$E$13:$E$171,MATCH(BA24,IND,0))</f>
        <v>0</v>
      </c>
      <c r="BF24" s="221">
        <f t="shared" si="6"/>
        <v>0</v>
      </c>
      <c r="BG24" s="51" t="s">
        <v>258</v>
      </c>
      <c r="BH24" s="214"/>
      <c r="BI24" s="226">
        <v>21</v>
      </c>
      <c r="BJ24" s="227">
        <v>43223</v>
      </c>
      <c r="BK24" s="14">
        <v>0</v>
      </c>
      <c r="BL24" s="68" t="str">
        <f>INDEX('CADASTRO DE PRODUTO '!$B$13:$B$171,MATCH(BK24,IND,0))</f>
        <v>AD</v>
      </c>
      <c r="BM24" s="14" t="str">
        <f>INDEX('CADASTRO DE PRODUTO '!$C$13:$C$171,MATCH(BK24,IND,0))</f>
        <v>-</v>
      </c>
      <c r="BN24" s="9">
        <v>3</v>
      </c>
      <c r="BO24" s="220">
        <f>INDEX('CADASTRO DE PRODUTO '!$E$13:$E$171,MATCH(BK24,IND,0))</f>
        <v>0</v>
      </c>
      <c r="BP24" s="221">
        <f t="shared" si="7"/>
        <v>0</v>
      </c>
      <c r="BQ24" s="51" t="s">
        <v>258</v>
      </c>
      <c r="BR24" s="214"/>
      <c r="BS24" s="226">
        <v>21</v>
      </c>
      <c r="BT24" s="227">
        <v>43223</v>
      </c>
      <c r="BU24" s="14">
        <v>0</v>
      </c>
      <c r="BV24" s="68" t="str">
        <f>INDEX('CADASTRO DE PRODUTO '!$B$13:$B$171,MATCH(BU24,IND,0))</f>
        <v>AD</v>
      </c>
      <c r="BW24" s="14" t="str">
        <f>INDEX('CADASTRO DE PRODUTO '!$C$13:$C$171,MATCH(BU24,IND,0))</f>
        <v>-</v>
      </c>
      <c r="BX24" s="9" t="e">
        <f t="shared" si="8"/>
        <v>#DIV/0!</v>
      </c>
      <c r="BY24" s="220">
        <f>INDEX('CADASTRO DE PRODUTO '!$E$13:$E$171,MATCH(BU24,IND,0))</f>
        <v>0</v>
      </c>
      <c r="BZ24" s="221">
        <v>0</v>
      </c>
      <c r="CA24" s="51" t="s">
        <v>258</v>
      </c>
      <c r="CB24" s="214"/>
    </row>
    <row r="25" spans="1:80" x14ac:dyDescent="0.3">
      <c r="A25" s="226">
        <v>22</v>
      </c>
      <c r="B25" s="227">
        <v>43224</v>
      </c>
      <c r="C25" s="14">
        <v>0</v>
      </c>
      <c r="D25" s="68" t="str">
        <f>INDEX('CADASTRO DE PRODUTO '!$B$13:$B$171,MATCH(C25,IND,0))</f>
        <v>AD</v>
      </c>
      <c r="E25" s="14" t="str">
        <f>INDEX('CADASTRO DE PRODUTO '!$C$13:$C$171,MATCH(C25,IND,0))</f>
        <v>-</v>
      </c>
      <c r="F25" s="9">
        <v>4</v>
      </c>
      <c r="G25" s="220">
        <f>INDEX('CADASTRO DE PRODUTO '!$E$13:$E$171,MATCH(C25,IND,0))</f>
        <v>0</v>
      </c>
      <c r="H25" s="221">
        <f t="shared" si="1"/>
        <v>0</v>
      </c>
      <c r="I25" s="51" t="s">
        <v>258</v>
      </c>
      <c r="K25" s="226">
        <v>22</v>
      </c>
      <c r="L25" s="227">
        <v>43224</v>
      </c>
      <c r="M25" s="14"/>
      <c r="N25" s="68" t="str">
        <f>INDEX('CADASTRO DE PRODUTO '!$B$13:$B$171,MATCH(M25,IND,0))</f>
        <v>AD</v>
      </c>
      <c r="O25" s="14" t="str">
        <f>INDEX('CADASTRO DE PRODUTO '!$C$13:$C$171,MATCH(M25,IND,0))</f>
        <v>-</v>
      </c>
      <c r="P25" s="9">
        <v>4</v>
      </c>
      <c r="Q25" s="220">
        <f>INDEX('CADASTRO DE PRODUTO '!$E$13:$E$171,MATCH(M25,IND,0))</f>
        <v>0</v>
      </c>
      <c r="R25" s="221">
        <f t="shared" si="2"/>
        <v>0</v>
      </c>
      <c r="S25" s="51"/>
      <c r="U25" s="226">
        <v>22</v>
      </c>
      <c r="V25" s="227">
        <v>43224</v>
      </c>
      <c r="W25" s="14">
        <v>0</v>
      </c>
      <c r="X25" s="68" t="str">
        <f>INDEX('CADASTRO DE PRODUTO '!$B$13:$B$171,MATCH(W25,IND,0))</f>
        <v>AD</v>
      </c>
      <c r="Y25" s="14" t="str">
        <f>INDEX('CADASTRO DE PRODUTO '!$C$13:$C$171,MATCH(W25,IND,0))</f>
        <v>-</v>
      </c>
      <c r="Z25" s="9">
        <v>4</v>
      </c>
      <c r="AA25" s="220">
        <f>INDEX('CADASTRO DE PRODUTO '!$E$13:$E$171,MATCH(W25,IND,0))</f>
        <v>0</v>
      </c>
      <c r="AB25" s="221">
        <f t="shared" si="3"/>
        <v>0</v>
      </c>
      <c r="AC25" s="51" t="s">
        <v>258</v>
      </c>
      <c r="AE25" s="226">
        <v>22</v>
      </c>
      <c r="AF25" s="227">
        <v>43224</v>
      </c>
      <c r="AG25" s="14">
        <v>0</v>
      </c>
      <c r="AH25" s="68" t="str">
        <f>INDEX('CADASTRO DE PRODUTO '!$B$13:$B$171,MATCH(AG25,IND,0))</f>
        <v>AD</v>
      </c>
      <c r="AI25" s="14" t="str">
        <f>INDEX('CADASTRO DE PRODUTO '!$C$13:$C$171,MATCH(AG25,IND,0))</f>
        <v>-</v>
      </c>
      <c r="AJ25" s="9">
        <v>4</v>
      </c>
      <c r="AK25" s="220">
        <f>INDEX('CADASTRO DE PRODUTO '!$E$13:$E$171,MATCH(AG25,IND,0))</f>
        <v>0</v>
      </c>
      <c r="AL25" s="221">
        <f t="shared" si="4"/>
        <v>0</v>
      </c>
      <c r="AM25" s="51" t="s">
        <v>258</v>
      </c>
      <c r="AO25" s="226">
        <v>22</v>
      </c>
      <c r="AP25" s="227">
        <v>43224</v>
      </c>
      <c r="AQ25" s="14">
        <v>0</v>
      </c>
      <c r="AR25" s="68" t="str">
        <f>INDEX('CADASTRO DE PRODUTO '!$B$13:$B$171,MATCH(AQ25,IND,0))</f>
        <v>AD</v>
      </c>
      <c r="AS25" s="14" t="str">
        <f>INDEX('CADASTRO DE PRODUTO '!$C$13:$C$171,MATCH(AQ25,IND,0))</f>
        <v>-</v>
      </c>
      <c r="AT25" s="9">
        <v>4</v>
      </c>
      <c r="AU25" s="220">
        <f>INDEX('CADASTRO DE PRODUTO '!$E$13:$E$171,MATCH(AQ25,IND,0))</f>
        <v>0</v>
      </c>
      <c r="AV25" s="221">
        <f t="shared" si="5"/>
        <v>0</v>
      </c>
      <c r="AW25" s="51" t="s">
        <v>258</v>
      </c>
      <c r="AX25" s="214"/>
      <c r="AY25" s="226">
        <v>22</v>
      </c>
      <c r="AZ25" s="227">
        <v>43224</v>
      </c>
      <c r="BA25" s="14">
        <v>0</v>
      </c>
      <c r="BB25" s="68" t="str">
        <f>INDEX('CADASTRO DE PRODUTO '!$B$13:$B$171,MATCH(BA25,IND,0))</f>
        <v>AD</v>
      </c>
      <c r="BC25" s="14" t="str">
        <f>INDEX('CADASTRO DE PRODUTO '!$C$13:$C$171,MATCH(BA25,IND,0))</f>
        <v>-</v>
      </c>
      <c r="BD25" s="9">
        <v>4</v>
      </c>
      <c r="BE25" s="220">
        <f>INDEX('CADASTRO DE PRODUTO '!$E$13:$E$171,MATCH(BA25,IND,0))</f>
        <v>0</v>
      </c>
      <c r="BF25" s="221">
        <f t="shared" si="6"/>
        <v>0</v>
      </c>
      <c r="BG25" s="51" t="s">
        <v>258</v>
      </c>
      <c r="BH25" s="214"/>
      <c r="BI25" s="226">
        <v>22</v>
      </c>
      <c r="BJ25" s="227">
        <v>43224</v>
      </c>
      <c r="BK25" s="14">
        <v>0</v>
      </c>
      <c r="BL25" s="68" t="str">
        <f>INDEX('CADASTRO DE PRODUTO '!$B$13:$B$171,MATCH(BK25,IND,0))</f>
        <v>AD</v>
      </c>
      <c r="BM25" s="14" t="str">
        <f>INDEX('CADASTRO DE PRODUTO '!$C$13:$C$171,MATCH(BK25,IND,0))</f>
        <v>-</v>
      </c>
      <c r="BN25" s="9">
        <v>4</v>
      </c>
      <c r="BO25" s="220">
        <f>INDEX('CADASTRO DE PRODUTO '!$E$13:$E$171,MATCH(BK25,IND,0))</f>
        <v>0</v>
      </c>
      <c r="BP25" s="221">
        <f t="shared" si="7"/>
        <v>0</v>
      </c>
      <c r="BQ25" s="51" t="s">
        <v>258</v>
      </c>
      <c r="BR25" s="214"/>
      <c r="BS25" s="226">
        <v>22</v>
      </c>
      <c r="BT25" s="227">
        <v>43224</v>
      </c>
      <c r="BU25" s="14">
        <v>0</v>
      </c>
      <c r="BV25" s="68" t="str">
        <f>INDEX('CADASTRO DE PRODUTO '!$B$13:$B$171,MATCH(BU25,IND,0))</f>
        <v>AD</v>
      </c>
      <c r="BW25" s="14" t="str">
        <f>INDEX('CADASTRO DE PRODUTO '!$C$13:$C$171,MATCH(BU25,IND,0))</f>
        <v>-</v>
      </c>
      <c r="BX25" s="9" t="e">
        <f t="shared" si="8"/>
        <v>#DIV/0!</v>
      </c>
      <c r="BY25" s="220">
        <f>INDEX('CADASTRO DE PRODUTO '!$E$13:$E$171,MATCH(BU25,IND,0))</f>
        <v>0</v>
      </c>
      <c r="BZ25" s="221">
        <v>0</v>
      </c>
      <c r="CA25" s="51" t="s">
        <v>258</v>
      </c>
      <c r="CB25" s="214"/>
    </row>
    <row r="26" spans="1:80" x14ac:dyDescent="0.3">
      <c r="A26" s="226">
        <v>23</v>
      </c>
      <c r="B26" s="227">
        <v>43225</v>
      </c>
      <c r="C26" s="14">
        <v>0</v>
      </c>
      <c r="D26" s="68" t="str">
        <f>INDEX('CADASTRO DE PRODUTO '!$B$13:$B$171,MATCH(C26,IND,0))</f>
        <v>AD</v>
      </c>
      <c r="E26" s="14" t="str">
        <f>INDEX('CADASTRO DE PRODUTO '!$C$13:$C$171,MATCH(C26,IND,0))</f>
        <v>-</v>
      </c>
      <c r="F26" s="9">
        <v>5</v>
      </c>
      <c r="G26" s="220">
        <f>INDEX('CADASTRO DE PRODUTO '!$E$13:$E$171,MATCH(C26,IND,0))</f>
        <v>0</v>
      </c>
      <c r="H26" s="221">
        <f t="shared" si="1"/>
        <v>0</v>
      </c>
      <c r="I26" s="51" t="s">
        <v>258</v>
      </c>
      <c r="K26" s="226">
        <v>23</v>
      </c>
      <c r="L26" s="227">
        <v>43225</v>
      </c>
      <c r="M26" s="14"/>
      <c r="N26" s="68" t="str">
        <f>INDEX('CADASTRO DE PRODUTO '!$B$13:$B$171,MATCH(M26,IND,0))</f>
        <v>AD</v>
      </c>
      <c r="O26" s="14" t="str">
        <f>INDEX('CADASTRO DE PRODUTO '!$C$13:$C$171,MATCH(M26,IND,0))</f>
        <v>-</v>
      </c>
      <c r="P26" s="9">
        <v>5</v>
      </c>
      <c r="Q26" s="220">
        <f>INDEX('CADASTRO DE PRODUTO '!$E$13:$E$171,MATCH(M26,IND,0))</f>
        <v>0</v>
      </c>
      <c r="R26" s="221">
        <f t="shared" si="2"/>
        <v>0</v>
      </c>
      <c r="S26" s="51"/>
      <c r="U26" s="226">
        <v>23</v>
      </c>
      <c r="V26" s="227">
        <v>43225</v>
      </c>
      <c r="W26" s="14">
        <v>0</v>
      </c>
      <c r="X26" s="68" t="str">
        <f>INDEX('CADASTRO DE PRODUTO '!$B$13:$B$171,MATCH(W26,IND,0))</f>
        <v>AD</v>
      </c>
      <c r="Y26" s="14" t="str">
        <f>INDEX('CADASTRO DE PRODUTO '!$C$13:$C$171,MATCH(W26,IND,0))</f>
        <v>-</v>
      </c>
      <c r="Z26" s="9">
        <v>5</v>
      </c>
      <c r="AA26" s="220">
        <f>INDEX('CADASTRO DE PRODUTO '!$E$13:$E$171,MATCH(W26,IND,0))</f>
        <v>0</v>
      </c>
      <c r="AB26" s="221">
        <f t="shared" si="3"/>
        <v>0</v>
      </c>
      <c r="AC26" s="51" t="s">
        <v>258</v>
      </c>
      <c r="AE26" s="226">
        <v>23</v>
      </c>
      <c r="AF26" s="227">
        <v>43225</v>
      </c>
      <c r="AG26" s="14">
        <v>0</v>
      </c>
      <c r="AH26" s="68" t="str">
        <f>INDEX('CADASTRO DE PRODUTO '!$B$13:$B$171,MATCH(AG26,IND,0))</f>
        <v>AD</v>
      </c>
      <c r="AI26" s="14" t="str">
        <f>INDEX('CADASTRO DE PRODUTO '!$C$13:$C$171,MATCH(AG26,IND,0))</f>
        <v>-</v>
      </c>
      <c r="AJ26" s="9">
        <v>5</v>
      </c>
      <c r="AK26" s="220">
        <f>INDEX('CADASTRO DE PRODUTO '!$E$13:$E$171,MATCH(AG26,IND,0))</f>
        <v>0</v>
      </c>
      <c r="AL26" s="221">
        <f t="shared" si="4"/>
        <v>0</v>
      </c>
      <c r="AM26" s="51" t="s">
        <v>258</v>
      </c>
      <c r="AO26" s="226">
        <v>23</v>
      </c>
      <c r="AP26" s="227">
        <v>43225</v>
      </c>
      <c r="AQ26" s="14">
        <v>0</v>
      </c>
      <c r="AR26" s="68" t="str">
        <f>INDEX('CADASTRO DE PRODUTO '!$B$13:$B$171,MATCH(AQ26,IND,0))</f>
        <v>AD</v>
      </c>
      <c r="AS26" s="14" t="str">
        <f>INDEX('CADASTRO DE PRODUTO '!$C$13:$C$171,MATCH(AQ26,IND,0))</f>
        <v>-</v>
      </c>
      <c r="AT26" s="9">
        <v>5</v>
      </c>
      <c r="AU26" s="220">
        <f>INDEX('CADASTRO DE PRODUTO '!$E$13:$E$171,MATCH(AQ26,IND,0))</f>
        <v>0</v>
      </c>
      <c r="AV26" s="221">
        <f t="shared" si="5"/>
        <v>0</v>
      </c>
      <c r="AW26" s="51" t="s">
        <v>258</v>
      </c>
      <c r="AX26" s="214"/>
      <c r="AY26" s="226">
        <v>23</v>
      </c>
      <c r="AZ26" s="227">
        <v>43225</v>
      </c>
      <c r="BA26" s="14">
        <v>0</v>
      </c>
      <c r="BB26" s="68" t="str">
        <f>INDEX('CADASTRO DE PRODUTO '!$B$13:$B$171,MATCH(BA26,IND,0))</f>
        <v>AD</v>
      </c>
      <c r="BC26" s="14" t="str">
        <f>INDEX('CADASTRO DE PRODUTO '!$C$13:$C$171,MATCH(BA26,IND,0))</f>
        <v>-</v>
      </c>
      <c r="BD26" s="9">
        <v>5</v>
      </c>
      <c r="BE26" s="220">
        <f>INDEX('CADASTRO DE PRODUTO '!$E$13:$E$171,MATCH(BA26,IND,0))</f>
        <v>0</v>
      </c>
      <c r="BF26" s="221">
        <f t="shared" si="6"/>
        <v>0</v>
      </c>
      <c r="BG26" s="51" t="s">
        <v>258</v>
      </c>
      <c r="BH26" s="214"/>
      <c r="BI26" s="226">
        <v>23</v>
      </c>
      <c r="BJ26" s="227">
        <v>43225</v>
      </c>
      <c r="BK26" s="14">
        <v>0</v>
      </c>
      <c r="BL26" s="68" t="str">
        <f>INDEX('CADASTRO DE PRODUTO '!$B$13:$B$171,MATCH(BK26,IND,0))</f>
        <v>AD</v>
      </c>
      <c r="BM26" s="14" t="str">
        <f>INDEX('CADASTRO DE PRODUTO '!$C$13:$C$171,MATCH(BK26,IND,0))</f>
        <v>-</v>
      </c>
      <c r="BN26" s="9">
        <v>5</v>
      </c>
      <c r="BO26" s="220">
        <f>INDEX('CADASTRO DE PRODUTO '!$E$13:$E$171,MATCH(BK26,IND,0))</f>
        <v>0</v>
      </c>
      <c r="BP26" s="221">
        <f t="shared" si="7"/>
        <v>0</v>
      </c>
      <c r="BQ26" s="51" t="s">
        <v>258</v>
      </c>
      <c r="BR26" s="214"/>
      <c r="BS26" s="226">
        <v>23</v>
      </c>
      <c r="BT26" s="227">
        <v>43225</v>
      </c>
      <c r="BU26" s="14">
        <v>0</v>
      </c>
      <c r="BV26" s="68" t="str">
        <f>INDEX('CADASTRO DE PRODUTO '!$B$13:$B$171,MATCH(BU26,IND,0))</f>
        <v>AD</v>
      </c>
      <c r="BW26" s="14" t="str">
        <f>INDEX('CADASTRO DE PRODUTO '!$C$13:$C$171,MATCH(BU26,IND,0))</f>
        <v>-</v>
      </c>
      <c r="BX26" s="9" t="e">
        <f t="shared" si="8"/>
        <v>#DIV/0!</v>
      </c>
      <c r="BY26" s="220">
        <f>INDEX('CADASTRO DE PRODUTO '!$E$13:$E$171,MATCH(BU26,IND,0))</f>
        <v>0</v>
      </c>
      <c r="BZ26" s="221">
        <v>0</v>
      </c>
      <c r="CA26" s="51" t="s">
        <v>258</v>
      </c>
      <c r="CB26" s="214"/>
    </row>
    <row r="27" spans="1:80" x14ac:dyDescent="0.3">
      <c r="A27" s="226">
        <v>24</v>
      </c>
      <c r="B27" s="227">
        <v>43226</v>
      </c>
      <c r="C27" s="14">
        <v>0</v>
      </c>
      <c r="D27" s="68" t="str">
        <f>INDEX('CADASTRO DE PRODUTO '!$B$13:$B$171,MATCH(C27,IND,0))</f>
        <v>AD</v>
      </c>
      <c r="E27" s="14" t="str">
        <f>INDEX('CADASTRO DE PRODUTO '!$C$13:$C$171,MATCH(C27,IND,0))</f>
        <v>-</v>
      </c>
      <c r="F27" s="9">
        <v>6</v>
      </c>
      <c r="G27" s="220">
        <f>INDEX('CADASTRO DE PRODUTO '!$E$13:$E$171,MATCH(C27,IND,0))</f>
        <v>0</v>
      </c>
      <c r="H27" s="221">
        <f t="shared" si="1"/>
        <v>0</v>
      </c>
      <c r="I27" s="51" t="s">
        <v>258</v>
      </c>
      <c r="K27" s="226">
        <v>24</v>
      </c>
      <c r="L27" s="227">
        <v>43226</v>
      </c>
      <c r="M27" s="14"/>
      <c r="N27" s="68" t="str">
        <f>INDEX('CADASTRO DE PRODUTO '!$B$13:$B$171,MATCH(M27,IND,0))</f>
        <v>AD</v>
      </c>
      <c r="O27" s="14" t="str">
        <f>INDEX('CADASTRO DE PRODUTO '!$C$13:$C$171,MATCH(M27,IND,0))</f>
        <v>-</v>
      </c>
      <c r="P27" s="9">
        <v>6</v>
      </c>
      <c r="Q27" s="220">
        <f>INDEX('CADASTRO DE PRODUTO '!$E$13:$E$171,MATCH(M27,IND,0))</f>
        <v>0</v>
      </c>
      <c r="R27" s="221">
        <f t="shared" si="2"/>
        <v>0</v>
      </c>
      <c r="S27" s="51"/>
      <c r="U27" s="226">
        <v>24</v>
      </c>
      <c r="V27" s="227">
        <v>43226</v>
      </c>
      <c r="W27" s="14">
        <v>0</v>
      </c>
      <c r="X27" s="68" t="str">
        <f>INDEX('CADASTRO DE PRODUTO '!$B$13:$B$171,MATCH(W27,IND,0))</f>
        <v>AD</v>
      </c>
      <c r="Y27" s="14" t="str">
        <f>INDEX('CADASTRO DE PRODUTO '!$C$13:$C$171,MATCH(W27,IND,0))</f>
        <v>-</v>
      </c>
      <c r="Z27" s="9">
        <v>6</v>
      </c>
      <c r="AA27" s="220">
        <f>INDEX('CADASTRO DE PRODUTO '!$E$13:$E$171,MATCH(W27,IND,0))</f>
        <v>0</v>
      </c>
      <c r="AB27" s="221">
        <f t="shared" si="3"/>
        <v>0</v>
      </c>
      <c r="AC27" s="51" t="s">
        <v>258</v>
      </c>
      <c r="AE27" s="226">
        <v>24</v>
      </c>
      <c r="AF27" s="227">
        <v>43226</v>
      </c>
      <c r="AG27" s="14">
        <v>0</v>
      </c>
      <c r="AH27" s="68" t="str">
        <f>INDEX('CADASTRO DE PRODUTO '!$B$13:$B$171,MATCH(AG27,IND,0))</f>
        <v>AD</v>
      </c>
      <c r="AI27" s="14" t="str">
        <f>INDEX('CADASTRO DE PRODUTO '!$C$13:$C$171,MATCH(AG27,IND,0))</f>
        <v>-</v>
      </c>
      <c r="AJ27" s="9">
        <v>6</v>
      </c>
      <c r="AK27" s="220">
        <f>INDEX('CADASTRO DE PRODUTO '!$E$13:$E$171,MATCH(AG27,IND,0))</f>
        <v>0</v>
      </c>
      <c r="AL27" s="221">
        <f t="shared" si="4"/>
        <v>0</v>
      </c>
      <c r="AM27" s="51" t="s">
        <v>258</v>
      </c>
      <c r="AO27" s="226">
        <v>24</v>
      </c>
      <c r="AP27" s="227">
        <v>43226</v>
      </c>
      <c r="AQ27" s="14">
        <v>0</v>
      </c>
      <c r="AR27" s="68" t="str">
        <f>INDEX('CADASTRO DE PRODUTO '!$B$13:$B$171,MATCH(AQ27,IND,0))</f>
        <v>AD</v>
      </c>
      <c r="AS27" s="14" t="str">
        <f>INDEX('CADASTRO DE PRODUTO '!$C$13:$C$171,MATCH(AQ27,IND,0))</f>
        <v>-</v>
      </c>
      <c r="AT27" s="9">
        <v>6</v>
      </c>
      <c r="AU27" s="220">
        <f>INDEX('CADASTRO DE PRODUTO '!$E$13:$E$171,MATCH(AQ27,IND,0))</f>
        <v>0</v>
      </c>
      <c r="AV27" s="221">
        <f t="shared" si="5"/>
        <v>0</v>
      </c>
      <c r="AW27" s="51" t="s">
        <v>258</v>
      </c>
      <c r="AX27" s="214"/>
      <c r="AY27" s="226">
        <v>24</v>
      </c>
      <c r="AZ27" s="227">
        <v>43226</v>
      </c>
      <c r="BA27" s="14">
        <v>0</v>
      </c>
      <c r="BB27" s="68" t="str">
        <f>INDEX('CADASTRO DE PRODUTO '!$B$13:$B$171,MATCH(BA27,IND,0))</f>
        <v>AD</v>
      </c>
      <c r="BC27" s="14" t="str">
        <f>INDEX('CADASTRO DE PRODUTO '!$C$13:$C$171,MATCH(BA27,IND,0))</f>
        <v>-</v>
      </c>
      <c r="BD27" s="9">
        <v>6</v>
      </c>
      <c r="BE27" s="220">
        <f>INDEX('CADASTRO DE PRODUTO '!$E$13:$E$171,MATCH(BA27,IND,0))</f>
        <v>0</v>
      </c>
      <c r="BF27" s="221">
        <f t="shared" si="6"/>
        <v>0</v>
      </c>
      <c r="BG27" s="51" t="s">
        <v>258</v>
      </c>
      <c r="BH27" s="214"/>
      <c r="BI27" s="226">
        <v>24</v>
      </c>
      <c r="BJ27" s="227">
        <v>43226</v>
      </c>
      <c r="BK27" s="14">
        <v>0</v>
      </c>
      <c r="BL27" s="68" t="str">
        <f>INDEX('CADASTRO DE PRODUTO '!$B$13:$B$171,MATCH(BK27,IND,0))</f>
        <v>AD</v>
      </c>
      <c r="BM27" s="14" t="str">
        <f>INDEX('CADASTRO DE PRODUTO '!$C$13:$C$171,MATCH(BK27,IND,0))</f>
        <v>-</v>
      </c>
      <c r="BN27" s="9">
        <v>6</v>
      </c>
      <c r="BO27" s="220">
        <f>INDEX('CADASTRO DE PRODUTO '!$E$13:$E$171,MATCH(BK27,IND,0))</f>
        <v>0</v>
      </c>
      <c r="BP27" s="221">
        <f t="shared" si="7"/>
        <v>0</v>
      </c>
      <c r="BQ27" s="51" t="s">
        <v>258</v>
      </c>
      <c r="BR27" s="214"/>
      <c r="BS27" s="226">
        <v>24</v>
      </c>
      <c r="BT27" s="227">
        <v>43226</v>
      </c>
      <c r="BU27" s="14">
        <v>0</v>
      </c>
      <c r="BV27" s="68" t="str">
        <f>INDEX('CADASTRO DE PRODUTO '!$B$13:$B$171,MATCH(BU27,IND,0))</f>
        <v>AD</v>
      </c>
      <c r="BW27" s="14" t="str">
        <f>INDEX('CADASTRO DE PRODUTO '!$C$13:$C$171,MATCH(BU27,IND,0))</f>
        <v>-</v>
      </c>
      <c r="BX27" s="9" t="e">
        <f t="shared" si="8"/>
        <v>#DIV/0!</v>
      </c>
      <c r="BY27" s="220">
        <f>INDEX('CADASTRO DE PRODUTO '!$E$13:$E$171,MATCH(BU27,IND,0))</f>
        <v>0</v>
      </c>
      <c r="BZ27" s="221">
        <v>0</v>
      </c>
      <c r="CA27" s="51" t="s">
        <v>258</v>
      </c>
      <c r="CB27" s="214"/>
    </row>
    <row r="28" spans="1:80" x14ac:dyDescent="0.3">
      <c r="A28" s="226">
        <v>25</v>
      </c>
      <c r="B28" s="227">
        <v>43227</v>
      </c>
      <c r="C28" s="14">
        <v>0</v>
      </c>
      <c r="D28" s="68" t="str">
        <f>INDEX('CADASTRO DE PRODUTO '!$B$13:$B$171,MATCH(C28,IND,0))</f>
        <v>AD</v>
      </c>
      <c r="E28" s="14" t="str">
        <f>INDEX('CADASTRO DE PRODUTO '!$C$13:$C$171,MATCH(C28,IND,0))</f>
        <v>-</v>
      </c>
      <c r="F28" s="9">
        <v>7</v>
      </c>
      <c r="G28" s="220">
        <f>INDEX('CADASTRO DE PRODUTO '!$E$13:$E$171,MATCH(C28,IND,0))</f>
        <v>0</v>
      </c>
      <c r="H28" s="221">
        <f t="shared" si="1"/>
        <v>0</v>
      </c>
      <c r="I28" s="51" t="s">
        <v>258</v>
      </c>
      <c r="K28" s="226">
        <v>25</v>
      </c>
      <c r="L28" s="227">
        <v>43227</v>
      </c>
      <c r="M28" s="14"/>
      <c r="N28" s="68" t="str">
        <f>INDEX('CADASTRO DE PRODUTO '!$B$13:$B$171,MATCH(M28,IND,0))</f>
        <v>AD</v>
      </c>
      <c r="O28" s="14" t="str">
        <f>INDEX('CADASTRO DE PRODUTO '!$C$13:$C$171,MATCH(M28,IND,0))</f>
        <v>-</v>
      </c>
      <c r="P28" s="9">
        <v>7</v>
      </c>
      <c r="Q28" s="220">
        <f>INDEX('CADASTRO DE PRODUTO '!$E$13:$E$171,MATCH(M28,IND,0))</f>
        <v>0</v>
      </c>
      <c r="R28" s="221">
        <f t="shared" si="2"/>
        <v>0</v>
      </c>
      <c r="S28" s="51"/>
      <c r="U28" s="226">
        <v>25</v>
      </c>
      <c r="V28" s="227">
        <v>43227</v>
      </c>
      <c r="W28" s="14">
        <v>0</v>
      </c>
      <c r="X28" s="68" t="str">
        <f>INDEX('CADASTRO DE PRODUTO '!$B$13:$B$171,MATCH(W28,IND,0))</f>
        <v>AD</v>
      </c>
      <c r="Y28" s="14" t="str">
        <f>INDEX('CADASTRO DE PRODUTO '!$C$13:$C$171,MATCH(W28,IND,0))</f>
        <v>-</v>
      </c>
      <c r="Z28" s="9">
        <v>7</v>
      </c>
      <c r="AA28" s="220">
        <f>INDEX('CADASTRO DE PRODUTO '!$E$13:$E$171,MATCH(W28,IND,0))</f>
        <v>0</v>
      </c>
      <c r="AB28" s="221">
        <f t="shared" si="3"/>
        <v>0</v>
      </c>
      <c r="AC28" s="51" t="s">
        <v>258</v>
      </c>
      <c r="AE28" s="226">
        <v>25</v>
      </c>
      <c r="AF28" s="227">
        <v>43227</v>
      </c>
      <c r="AG28" s="14">
        <v>0</v>
      </c>
      <c r="AH28" s="68" t="str">
        <f>INDEX('CADASTRO DE PRODUTO '!$B$13:$B$171,MATCH(AG28,IND,0))</f>
        <v>AD</v>
      </c>
      <c r="AI28" s="14" t="str">
        <f>INDEX('CADASTRO DE PRODUTO '!$C$13:$C$171,MATCH(AG28,IND,0))</f>
        <v>-</v>
      </c>
      <c r="AJ28" s="9">
        <v>7</v>
      </c>
      <c r="AK28" s="220">
        <f>INDEX('CADASTRO DE PRODUTO '!$E$13:$E$171,MATCH(AG28,IND,0))</f>
        <v>0</v>
      </c>
      <c r="AL28" s="221">
        <f t="shared" si="4"/>
        <v>0</v>
      </c>
      <c r="AM28" s="51" t="s">
        <v>258</v>
      </c>
      <c r="AO28" s="226">
        <v>25</v>
      </c>
      <c r="AP28" s="227">
        <v>43227</v>
      </c>
      <c r="AQ28" s="14">
        <v>0</v>
      </c>
      <c r="AR28" s="68" t="str">
        <f>INDEX('CADASTRO DE PRODUTO '!$B$13:$B$171,MATCH(AQ28,IND,0))</f>
        <v>AD</v>
      </c>
      <c r="AS28" s="14" t="str">
        <f>INDEX('CADASTRO DE PRODUTO '!$C$13:$C$171,MATCH(AQ28,IND,0))</f>
        <v>-</v>
      </c>
      <c r="AT28" s="9">
        <v>7</v>
      </c>
      <c r="AU28" s="220">
        <f>INDEX('CADASTRO DE PRODUTO '!$E$13:$E$171,MATCH(AQ28,IND,0))</f>
        <v>0</v>
      </c>
      <c r="AV28" s="221">
        <f t="shared" si="5"/>
        <v>0</v>
      </c>
      <c r="AW28" s="51" t="s">
        <v>258</v>
      </c>
      <c r="AX28" s="214"/>
      <c r="AY28" s="226">
        <v>25</v>
      </c>
      <c r="AZ28" s="227">
        <v>43227</v>
      </c>
      <c r="BA28" s="14">
        <v>0</v>
      </c>
      <c r="BB28" s="68" t="str">
        <f>INDEX('CADASTRO DE PRODUTO '!$B$13:$B$171,MATCH(BA28,IND,0))</f>
        <v>AD</v>
      </c>
      <c r="BC28" s="14" t="str">
        <f>INDEX('CADASTRO DE PRODUTO '!$C$13:$C$171,MATCH(BA28,IND,0))</f>
        <v>-</v>
      </c>
      <c r="BD28" s="9">
        <v>7</v>
      </c>
      <c r="BE28" s="220">
        <f>INDEX('CADASTRO DE PRODUTO '!$E$13:$E$171,MATCH(BA28,IND,0))</f>
        <v>0</v>
      </c>
      <c r="BF28" s="221">
        <f t="shared" si="6"/>
        <v>0</v>
      </c>
      <c r="BG28" s="51" t="s">
        <v>258</v>
      </c>
      <c r="BH28" s="214"/>
      <c r="BI28" s="226">
        <v>25</v>
      </c>
      <c r="BJ28" s="227">
        <v>43227</v>
      </c>
      <c r="BK28" s="14">
        <v>0</v>
      </c>
      <c r="BL28" s="68" t="str">
        <f>INDEX('CADASTRO DE PRODUTO '!$B$13:$B$171,MATCH(BK28,IND,0))</f>
        <v>AD</v>
      </c>
      <c r="BM28" s="14" t="str">
        <f>INDEX('CADASTRO DE PRODUTO '!$C$13:$C$171,MATCH(BK28,IND,0))</f>
        <v>-</v>
      </c>
      <c r="BN28" s="9">
        <v>7</v>
      </c>
      <c r="BO28" s="220">
        <f>INDEX('CADASTRO DE PRODUTO '!$E$13:$E$171,MATCH(BK28,IND,0))</f>
        <v>0</v>
      </c>
      <c r="BP28" s="221">
        <f t="shared" si="7"/>
        <v>0</v>
      </c>
      <c r="BQ28" s="51" t="s">
        <v>258</v>
      </c>
      <c r="BR28" s="214"/>
      <c r="BS28" s="226">
        <v>25</v>
      </c>
      <c r="BT28" s="227">
        <v>43227</v>
      </c>
      <c r="BU28" s="14">
        <v>0</v>
      </c>
      <c r="BV28" s="68" t="str">
        <f>INDEX('CADASTRO DE PRODUTO '!$B$13:$B$171,MATCH(BU28,IND,0))</f>
        <v>AD</v>
      </c>
      <c r="BW28" s="14" t="str">
        <f>INDEX('CADASTRO DE PRODUTO '!$C$13:$C$171,MATCH(BU28,IND,0))</f>
        <v>-</v>
      </c>
      <c r="BX28" s="9" t="e">
        <f t="shared" si="8"/>
        <v>#DIV/0!</v>
      </c>
      <c r="BY28" s="220">
        <f>INDEX('CADASTRO DE PRODUTO '!$E$13:$E$171,MATCH(BU28,IND,0))</f>
        <v>0</v>
      </c>
      <c r="BZ28" s="221">
        <v>0</v>
      </c>
      <c r="CA28" s="51" t="s">
        <v>258</v>
      </c>
      <c r="CB28" s="214"/>
    </row>
    <row r="29" spans="1:80" x14ac:dyDescent="0.3">
      <c r="A29" s="226">
        <v>26</v>
      </c>
      <c r="B29" s="227">
        <v>43228</v>
      </c>
      <c r="C29" s="14">
        <v>0</v>
      </c>
      <c r="D29" s="68" t="str">
        <f>INDEX('CADASTRO DE PRODUTO '!$B$13:$B$171,MATCH(C29,IND,0))</f>
        <v>AD</v>
      </c>
      <c r="E29" s="14" t="str">
        <f>INDEX('CADASTRO DE PRODUTO '!$C$13:$C$171,MATCH(C29,IND,0))</f>
        <v>-</v>
      </c>
      <c r="F29" s="9">
        <v>8</v>
      </c>
      <c r="G29" s="220">
        <f>INDEX('CADASTRO DE PRODUTO '!$E$13:$E$171,MATCH(C29,IND,0))</f>
        <v>0</v>
      </c>
      <c r="H29" s="221">
        <f t="shared" si="1"/>
        <v>0</v>
      </c>
      <c r="I29" s="51" t="s">
        <v>258</v>
      </c>
      <c r="K29" s="226">
        <v>26</v>
      </c>
      <c r="L29" s="227">
        <v>43228</v>
      </c>
      <c r="M29" s="14"/>
      <c r="N29" s="68" t="str">
        <f>INDEX('CADASTRO DE PRODUTO '!$B$13:$B$171,MATCH(M29,IND,0))</f>
        <v>AD</v>
      </c>
      <c r="O29" s="14" t="str">
        <f>INDEX('CADASTRO DE PRODUTO '!$C$13:$C$171,MATCH(M29,IND,0))</f>
        <v>-</v>
      </c>
      <c r="P29" s="9">
        <v>8</v>
      </c>
      <c r="Q29" s="220">
        <f>INDEX('CADASTRO DE PRODUTO '!$E$13:$E$171,MATCH(M29,IND,0))</f>
        <v>0</v>
      </c>
      <c r="R29" s="221">
        <f t="shared" si="2"/>
        <v>0</v>
      </c>
      <c r="S29" s="51"/>
      <c r="U29" s="226">
        <v>26</v>
      </c>
      <c r="V29" s="227">
        <v>43228</v>
      </c>
      <c r="W29" s="14">
        <v>0</v>
      </c>
      <c r="X29" s="68" t="str">
        <f>INDEX('CADASTRO DE PRODUTO '!$B$13:$B$171,MATCH(W29,IND,0))</f>
        <v>AD</v>
      </c>
      <c r="Y29" s="14" t="str">
        <f>INDEX('CADASTRO DE PRODUTO '!$C$13:$C$171,MATCH(W29,IND,0))</f>
        <v>-</v>
      </c>
      <c r="Z29" s="9">
        <v>8</v>
      </c>
      <c r="AA29" s="220">
        <f>INDEX('CADASTRO DE PRODUTO '!$E$13:$E$171,MATCH(W29,IND,0))</f>
        <v>0</v>
      </c>
      <c r="AB29" s="221">
        <f t="shared" si="3"/>
        <v>0</v>
      </c>
      <c r="AC29" s="51" t="s">
        <v>258</v>
      </c>
      <c r="AE29" s="226">
        <v>26</v>
      </c>
      <c r="AF29" s="227">
        <v>43228</v>
      </c>
      <c r="AG29" s="14">
        <v>0</v>
      </c>
      <c r="AH29" s="68" t="str">
        <f>INDEX('CADASTRO DE PRODUTO '!$B$13:$B$171,MATCH(AG29,IND,0))</f>
        <v>AD</v>
      </c>
      <c r="AI29" s="14" t="str">
        <f>INDEX('CADASTRO DE PRODUTO '!$C$13:$C$171,MATCH(AG29,IND,0))</f>
        <v>-</v>
      </c>
      <c r="AJ29" s="9">
        <v>8</v>
      </c>
      <c r="AK29" s="220">
        <f>INDEX('CADASTRO DE PRODUTO '!$E$13:$E$171,MATCH(AG29,IND,0))</f>
        <v>0</v>
      </c>
      <c r="AL29" s="221">
        <f t="shared" si="4"/>
        <v>0</v>
      </c>
      <c r="AM29" s="51" t="s">
        <v>258</v>
      </c>
      <c r="AO29" s="226">
        <v>26</v>
      </c>
      <c r="AP29" s="227">
        <v>43228</v>
      </c>
      <c r="AQ29" s="14">
        <v>0</v>
      </c>
      <c r="AR29" s="68" t="str">
        <f>INDEX('CADASTRO DE PRODUTO '!$B$13:$B$171,MATCH(AQ29,IND,0))</f>
        <v>AD</v>
      </c>
      <c r="AS29" s="14" t="str">
        <f>INDEX('CADASTRO DE PRODUTO '!$C$13:$C$171,MATCH(AQ29,IND,0))</f>
        <v>-</v>
      </c>
      <c r="AT29" s="9">
        <v>8</v>
      </c>
      <c r="AU29" s="220">
        <f>INDEX('CADASTRO DE PRODUTO '!$E$13:$E$171,MATCH(AQ29,IND,0))</f>
        <v>0</v>
      </c>
      <c r="AV29" s="221">
        <f t="shared" si="5"/>
        <v>0</v>
      </c>
      <c r="AW29" s="51" t="s">
        <v>258</v>
      </c>
      <c r="AX29" s="214"/>
      <c r="AY29" s="226">
        <v>26</v>
      </c>
      <c r="AZ29" s="227">
        <v>43228</v>
      </c>
      <c r="BA29" s="14">
        <v>0</v>
      </c>
      <c r="BB29" s="68" t="str">
        <f>INDEX('CADASTRO DE PRODUTO '!$B$13:$B$171,MATCH(BA29,IND,0))</f>
        <v>AD</v>
      </c>
      <c r="BC29" s="14" t="str">
        <f>INDEX('CADASTRO DE PRODUTO '!$C$13:$C$171,MATCH(BA29,IND,0))</f>
        <v>-</v>
      </c>
      <c r="BD29" s="9">
        <v>8</v>
      </c>
      <c r="BE29" s="220">
        <f>INDEX('CADASTRO DE PRODUTO '!$E$13:$E$171,MATCH(BA29,IND,0))</f>
        <v>0</v>
      </c>
      <c r="BF29" s="221">
        <f t="shared" si="6"/>
        <v>0</v>
      </c>
      <c r="BG29" s="51" t="s">
        <v>258</v>
      </c>
      <c r="BH29" s="214"/>
      <c r="BI29" s="226">
        <v>26</v>
      </c>
      <c r="BJ29" s="227">
        <v>43228</v>
      </c>
      <c r="BK29" s="14">
        <v>0</v>
      </c>
      <c r="BL29" s="68" t="str">
        <f>INDEX('CADASTRO DE PRODUTO '!$B$13:$B$171,MATCH(BK29,IND,0))</f>
        <v>AD</v>
      </c>
      <c r="BM29" s="14" t="str">
        <f>INDEX('CADASTRO DE PRODUTO '!$C$13:$C$171,MATCH(BK29,IND,0))</f>
        <v>-</v>
      </c>
      <c r="BN29" s="9">
        <v>8</v>
      </c>
      <c r="BO29" s="220">
        <f>INDEX('CADASTRO DE PRODUTO '!$E$13:$E$171,MATCH(BK29,IND,0))</f>
        <v>0</v>
      </c>
      <c r="BP29" s="221">
        <f t="shared" si="7"/>
        <v>0</v>
      </c>
      <c r="BQ29" s="51" t="s">
        <v>258</v>
      </c>
      <c r="BR29" s="214"/>
      <c r="BS29" s="226">
        <v>26</v>
      </c>
      <c r="BT29" s="227">
        <v>43228</v>
      </c>
      <c r="BU29" s="14">
        <v>0</v>
      </c>
      <c r="BV29" s="68" t="str">
        <f>INDEX('CADASTRO DE PRODUTO '!$B$13:$B$171,MATCH(BU29,IND,0))</f>
        <v>AD</v>
      </c>
      <c r="BW29" s="14" t="str">
        <f>INDEX('CADASTRO DE PRODUTO '!$C$13:$C$171,MATCH(BU29,IND,0))</f>
        <v>-</v>
      </c>
      <c r="BX29" s="9" t="e">
        <f t="shared" si="8"/>
        <v>#DIV/0!</v>
      </c>
      <c r="BY29" s="220">
        <f>INDEX('CADASTRO DE PRODUTO '!$E$13:$E$171,MATCH(BU29,IND,0))</f>
        <v>0</v>
      </c>
      <c r="BZ29" s="221">
        <v>0</v>
      </c>
      <c r="CA29" s="51" t="s">
        <v>258</v>
      </c>
      <c r="CB29" s="214"/>
    </row>
    <row r="30" spans="1:80" x14ac:dyDescent="0.3">
      <c r="A30" s="226">
        <v>27</v>
      </c>
      <c r="B30" s="227">
        <v>43229</v>
      </c>
      <c r="C30" s="14">
        <v>0</v>
      </c>
      <c r="D30" s="68" t="str">
        <f>INDEX('CADASTRO DE PRODUTO '!$B$13:$B$171,MATCH(C30,IND,0))</f>
        <v>AD</v>
      </c>
      <c r="E30" s="14" t="str">
        <f>INDEX('CADASTRO DE PRODUTO '!$C$13:$C$171,MATCH(C30,IND,0))</f>
        <v>-</v>
      </c>
      <c r="F30" s="9">
        <v>9</v>
      </c>
      <c r="G30" s="220">
        <f>INDEX('CADASTRO DE PRODUTO '!$E$13:$E$171,MATCH(C30,IND,0))</f>
        <v>0</v>
      </c>
      <c r="H30" s="221">
        <f t="shared" si="1"/>
        <v>0</v>
      </c>
      <c r="I30" s="51" t="s">
        <v>258</v>
      </c>
      <c r="K30" s="226">
        <v>27</v>
      </c>
      <c r="L30" s="227">
        <v>43229</v>
      </c>
      <c r="M30" s="14"/>
      <c r="N30" s="68" t="str">
        <f>INDEX('CADASTRO DE PRODUTO '!$B$13:$B$171,MATCH(M30,IND,0))</f>
        <v>AD</v>
      </c>
      <c r="O30" s="14" t="str">
        <f>INDEX('CADASTRO DE PRODUTO '!$C$13:$C$171,MATCH(M30,IND,0))</f>
        <v>-</v>
      </c>
      <c r="P30" s="9">
        <v>9</v>
      </c>
      <c r="Q30" s="220">
        <f>INDEX('CADASTRO DE PRODUTO '!$E$13:$E$171,MATCH(M30,IND,0))</f>
        <v>0</v>
      </c>
      <c r="R30" s="221">
        <f t="shared" si="2"/>
        <v>0</v>
      </c>
      <c r="S30" s="51"/>
      <c r="U30" s="226">
        <v>27</v>
      </c>
      <c r="V30" s="227">
        <v>43229</v>
      </c>
      <c r="W30" s="14">
        <v>0</v>
      </c>
      <c r="X30" s="68" t="str">
        <f>INDEX('CADASTRO DE PRODUTO '!$B$13:$B$171,MATCH(W30,IND,0))</f>
        <v>AD</v>
      </c>
      <c r="Y30" s="14" t="str">
        <f>INDEX('CADASTRO DE PRODUTO '!$C$13:$C$171,MATCH(W30,IND,0))</f>
        <v>-</v>
      </c>
      <c r="Z30" s="9">
        <v>9</v>
      </c>
      <c r="AA30" s="220">
        <f>INDEX('CADASTRO DE PRODUTO '!$E$13:$E$171,MATCH(W30,IND,0))</f>
        <v>0</v>
      </c>
      <c r="AB30" s="221">
        <f t="shared" si="3"/>
        <v>0</v>
      </c>
      <c r="AC30" s="51" t="s">
        <v>258</v>
      </c>
      <c r="AE30" s="226">
        <v>27</v>
      </c>
      <c r="AF30" s="227">
        <v>43229</v>
      </c>
      <c r="AG30" s="14">
        <v>0</v>
      </c>
      <c r="AH30" s="68" t="str">
        <f>INDEX('CADASTRO DE PRODUTO '!$B$13:$B$171,MATCH(AG30,IND,0))</f>
        <v>AD</v>
      </c>
      <c r="AI30" s="14" t="str">
        <f>INDEX('CADASTRO DE PRODUTO '!$C$13:$C$171,MATCH(AG30,IND,0))</f>
        <v>-</v>
      </c>
      <c r="AJ30" s="9">
        <v>9</v>
      </c>
      <c r="AK30" s="220">
        <f>INDEX('CADASTRO DE PRODUTO '!$E$13:$E$171,MATCH(AG30,IND,0))</f>
        <v>0</v>
      </c>
      <c r="AL30" s="221">
        <f t="shared" si="4"/>
        <v>0</v>
      </c>
      <c r="AM30" s="51" t="s">
        <v>258</v>
      </c>
      <c r="AO30" s="226">
        <v>27</v>
      </c>
      <c r="AP30" s="227">
        <v>43229</v>
      </c>
      <c r="AQ30" s="14">
        <v>0</v>
      </c>
      <c r="AR30" s="68" t="str">
        <f>INDEX('CADASTRO DE PRODUTO '!$B$13:$B$171,MATCH(AQ30,IND,0))</f>
        <v>AD</v>
      </c>
      <c r="AS30" s="14" t="str">
        <f>INDEX('CADASTRO DE PRODUTO '!$C$13:$C$171,MATCH(AQ30,IND,0))</f>
        <v>-</v>
      </c>
      <c r="AT30" s="9">
        <v>9</v>
      </c>
      <c r="AU30" s="220">
        <f>INDEX('CADASTRO DE PRODUTO '!$E$13:$E$171,MATCH(AQ30,IND,0))</f>
        <v>0</v>
      </c>
      <c r="AV30" s="221">
        <f t="shared" si="5"/>
        <v>0</v>
      </c>
      <c r="AW30" s="51" t="s">
        <v>258</v>
      </c>
      <c r="AX30" s="214"/>
      <c r="AY30" s="226">
        <v>27</v>
      </c>
      <c r="AZ30" s="227">
        <v>43229</v>
      </c>
      <c r="BA30" s="14">
        <v>0</v>
      </c>
      <c r="BB30" s="68" t="str">
        <f>INDEX('CADASTRO DE PRODUTO '!$B$13:$B$171,MATCH(BA30,IND,0))</f>
        <v>AD</v>
      </c>
      <c r="BC30" s="14" t="str">
        <f>INDEX('CADASTRO DE PRODUTO '!$C$13:$C$171,MATCH(BA30,IND,0))</f>
        <v>-</v>
      </c>
      <c r="BD30" s="9">
        <v>9</v>
      </c>
      <c r="BE30" s="220">
        <f>INDEX('CADASTRO DE PRODUTO '!$E$13:$E$171,MATCH(BA30,IND,0))</f>
        <v>0</v>
      </c>
      <c r="BF30" s="221">
        <f t="shared" si="6"/>
        <v>0</v>
      </c>
      <c r="BG30" s="51" t="s">
        <v>258</v>
      </c>
      <c r="BH30" s="214"/>
      <c r="BI30" s="226">
        <v>27</v>
      </c>
      <c r="BJ30" s="227">
        <v>43229</v>
      </c>
      <c r="BK30" s="14">
        <v>0</v>
      </c>
      <c r="BL30" s="68" t="str">
        <f>INDEX('CADASTRO DE PRODUTO '!$B$13:$B$171,MATCH(BK30,IND,0))</f>
        <v>AD</v>
      </c>
      <c r="BM30" s="14" t="str">
        <f>INDEX('CADASTRO DE PRODUTO '!$C$13:$C$171,MATCH(BK30,IND,0))</f>
        <v>-</v>
      </c>
      <c r="BN30" s="9">
        <v>9</v>
      </c>
      <c r="BO30" s="220">
        <f>INDEX('CADASTRO DE PRODUTO '!$E$13:$E$171,MATCH(BK30,IND,0))</f>
        <v>0</v>
      </c>
      <c r="BP30" s="221">
        <f t="shared" si="7"/>
        <v>0</v>
      </c>
      <c r="BQ30" s="51" t="s">
        <v>258</v>
      </c>
      <c r="BR30" s="214"/>
      <c r="BS30" s="226">
        <v>27</v>
      </c>
      <c r="BT30" s="227">
        <v>43229</v>
      </c>
      <c r="BU30" s="14">
        <v>0</v>
      </c>
      <c r="BV30" s="68" t="str">
        <f>INDEX('CADASTRO DE PRODUTO '!$B$13:$B$171,MATCH(BU30,IND,0))</f>
        <v>AD</v>
      </c>
      <c r="BW30" s="14" t="str">
        <f>INDEX('CADASTRO DE PRODUTO '!$C$13:$C$171,MATCH(BU30,IND,0))</f>
        <v>-</v>
      </c>
      <c r="BX30" s="9" t="e">
        <f t="shared" si="8"/>
        <v>#DIV/0!</v>
      </c>
      <c r="BY30" s="220">
        <f>INDEX('CADASTRO DE PRODUTO '!$E$13:$E$171,MATCH(BU30,IND,0))</f>
        <v>0</v>
      </c>
      <c r="BZ30" s="221">
        <v>0</v>
      </c>
      <c r="CA30" s="51" t="s">
        <v>258</v>
      </c>
      <c r="CB30" s="214"/>
    </row>
    <row r="31" spans="1:80" x14ac:dyDescent="0.3">
      <c r="A31" s="226">
        <v>28</v>
      </c>
      <c r="B31" s="227">
        <v>43230</v>
      </c>
      <c r="C31" s="14">
        <v>0</v>
      </c>
      <c r="D31" s="68" t="str">
        <f>INDEX('CADASTRO DE PRODUTO '!$B$13:$B$171,MATCH(C31,IND,0))</f>
        <v>AD</v>
      </c>
      <c r="E31" s="14" t="str">
        <f>INDEX('CADASTRO DE PRODUTO '!$C$13:$C$171,MATCH(C31,IND,0))</f>
        <v>-</v>
      </c>
      <c r="F31" s="9">
        <v>10</v>
      </c>
      <c r="G31" s="220">
        <f>INDEX('CADASTRO DE PRODUTO '!$E$13:$E$171,MATCH(C31,IND,0))</f>
        <v>0</v>
      </c>
      <c r="H31" s="221">
        <f t="shared" si="1"/>
        <v>0</v>
      </c>
      <c r="I31" s="51" t="s">
        <v>258</v>
      </c>
      <c r="K31" s="226">
        <v>28</v>
      </c>
      <c r="L31" s="227">
        <v>43230</v>
      </c>
      <c r="M31" s="14"/>
      <c r="N31" s="68" t="str">
        <f>INDEX('CADASTRO DE PRODUTO '!$B$13:$B$171,MATCH(M31,IND,0))</f>
        <v>AD</v>
      </c>
      <c r="O31" s="14" t="str">
        <f>INDEX('CADASTRO DE PRODUTO '!$C$13:$C$171,MATCH(M31,IND,0))</f>
        <v>-</v>
      </c>
      <c r="P31" s="9">
        <v>10</v>
      </c>
      <c r="Q31" s="220">
        <f>INDEX('CADASTRO DE PRODUTO '!$E$13:$E$171,MATCH(M31,IND,0))</f>
        <v>0</v>
      </c>
      <c r="R31" s="221">
        <f t="shared" si="2"/>
        <v>0</v>
      </c>
      <c r="S31" s="51"/>
      <c r="U31" s="226">
        <v>28</v>
      </c>
      <c r="V31" s="227">
        <v>43230</v>
      </c>
      <c r="W31" s="14">
        <v>0</v>
      </c>
      <c r="X31" s="68" t="str">
        <f>INDEX('CADASTRO DE PRODUTO '!$B$13:$B$171,MATCH(W31,IND,0))</f>
        <v>AD</v>
      </c>
      <c r="Y31" s="14" t="str">
        <f>INDEX('CADASTRO DE PRODUTO '!$C$13:$C$171,MATCH(W31,IND,0))</f>
        <v>-</v>
      </c>
      <c r="Z31" s="9">
        <v>10</v>
      </c>
      <c r="AA31" s="220">
        <f>INDEX('CADASTRO DE PRODUTO '!$E$13:$E$171,MATCH(W31,IND,0))</f>
        <v>0</v>
      </c>
      <c r="AB31" s="221">
        <f t="shared" si="3"/>
        <v>0</v>
      </c>
      <c r="AC31" s="51" t="s">
        <v>258</v>
      </c>
      <c r="AE31" s="226">
        <v>28</v>
      </c>
      <c r="AF31" s="227">
        <v>43230</v>
      </c>
      <c r="AG31" s="14">
        <v>0</v>
      </c>
      <c r="AH31" s="68" t="str">
        <f>INDEX('CADASTRO DE PRODUTO '!$B$13:$B$171,MATCH(AG31,IND,0))</f>
        <v>AD</v>
      </c>
      <c r="AI31" s="14" t="str">
        <f>INDEX('CADASTRO DE PRODUTO '!$C$13:$C$171,MATCH(AG31,IND,0))</f>
        <v>-</v>
      </c>
      <c r="AJ31" s="9">
        <v>10</v>
      </c>
      <c r="AK31" s="220">
        <f>INDEX('CADASTRO DE PRODUTO '!$E$13:$E$171,MATCH(AG31,IND,0))</f>
        <v>0</v>
      </c>
      <c r="AL31" s="221">
        <f t="shared" si="4"/>
        <v>0</v>
      </c>
      <c r="AM31" s="51" t="s">
        <v>258</v>
      </c>
      <c r="AO31" s="226">
        <v>28</v>
      </c>
      <c r="AP31" s="227">
        <v>43230</v>
      </c>
      <c r="AQ31" s="14">
        <v>0</v>
      </c>
      <c r="AR31" s="68" t="str">
        <f>INDEX('CADASTRO DE PRODUTO '!$B$13:$B$171,MATCH(AQ31,IND,0))</f>
        <v>AD</v>
      </c>
      <c r="AS31" s="14" t="str">
        <f>INDEX('CADASTRO DE PRODUTO '!$C$13:$C$171,MATCH(AQ31,IND,0))</f>
        <v>-</v>
      </c>
      <c r="AT31" s="9">
        <v>10</v>
      </c>
      <c r="AU31" s="220">
        <f>INDEX('CADASTRO DE PRODUTO '!$E$13:$E$171,MATCH(AQ31,IND,0))</f>
        <v>0</v>
      </c>
      <c r="AV31" s="221">
        <f t="shared" si="5"/>
        <v>0</v>
      </c>
      <c r="AW31" s="51" t="s">
        <v>258</v>
      </c>
      <c r="AX31" s="214"/>
      <c r="AY31" s="226">
        <v>28</v>
      </c>
      <c r="AZ31" s="227">
        <v>43230</v>
      </c>
      <c r="BA31" s="14">
        <v>0</v>
      </c>
      <c r="BB31" s="68" t="str">
        <f>INDEX('CADASTRO DE PRODUTO '!$B$13:$B$171,MATCH(BA31,IND,0))</f>
        <v>AD</v>
      </c>
      <c r="BC31" s="14" t="str">
        <f>INDEX('CADASTRO DE PRODUTO '!$C$13:$C$171,MATCH(BA31,IND,0))</f>
        <v>-</v>
      </c>
      <c r="BD31" s="9">
        <v>10</v>
      </c>
      <c r="BE31" s="220">
        <f>INDEX('CADASTRO DE PRODUTO '!$E$13:$E$171,MATCH(BA31,IND,0))</f>
        <v>0</v>
      </c>
      <c r="BF31" s="221">
        <f t="shared" si="6"/>
        <v>0</v>
      </c>
      <c r="BG31" s="51" t="s">
        <v>258</v>
      </c>
      <c r="BH31" s="214"/>
      <c r="BI31" s="226">
        <v>28</v>
      </c>
      <c r="BJ31" s="227">
        <v>43230</v>
      </c>
      <c r="BK31" s="14">
        <v>0</v>
      </c>
      <c r="BL31" s="68" t="str">
        <f>INDEX('CADASTRO DE PRODUTO '!$B$13:$B$171,MATCH(BK31,IND,0))</f>
        <v>AD</v>
      </c>
      <c r="BM31" s="14" t="str">
        <f>INDEX('CADASTRO DE PRODUTO '!$C$13:$C$171,MATCH(BK31,IND,0))</f>
        <v>-</v>
      </c>
      <c r="BN31" s="9">
        <v>10</v>
      </c>
      <c r="BO31" s="220">
        <f>INDEX('CADASTRO DE PRODUTO '!$E$13:$E$171,MATCH(BK31,IND,0))</f>
        <v>0</v>
      </c>
      <c r="BP31" s="221">
        <f t="shared" si="7"/>
        <v>0</v>
      </c>
      <c r="BQ31" s="51" t="s">
        <v>258</v>
      </c>
      <c r="BR31" s="214"/>
      <c r="BS31" s="226">
        <v>28</v>
      </c>
      <c r="BT31" s="227">
        <v>43230</v>
      </c>
      <c r="BU31" s="14">
        <v>0</v>
      </c>
      <c r="BV31" s="68" t="str">
        <f>INDEX('CADASTRO DE PRODUTO '!$B$13:$B$171,MATCH(BU31,IND,0))</f>
        <v>AD</v>
      </c>
      <c r="BW31" s="14" t="str">
        <f>INDEX('CADASTRO DE PRODUTO '!$C$13:$C$171,MATCH(BU31,IND,0))</f>
        <v>-</v>
      </c>
      <c r="BX31" s="9" t="e">
        <f t="shared" si="8"/>
        <v>#DIV/0!</v>
      </c>
      <c r="BY31" s="220">
        <f>INDEX('CADASTRO DE PRODUTO '!$E$13:$E$171,MATCH(BU31,IND,0))</f>
        <v>0</v>
      </c>
      <c r="BZ31" s="221">
        <v>0</v>
      </c>
      <c r="CA31" s="51" t="s">
        <v>258</v>
      </c>
      <c r="CB31" s="214"/>
    </row>
    <row r="32" spans="1:80" x14ac:dyDescent="0.3">
      <c r="A32" s="226">
        <v>29</v>
      </c>
      <c r="B32" s="227">
        <v>43231</v>
      </c>
      <c r="C32" s="14">
        <v>0</v>
      </c>
      <c r="D32" s="68" t="str">
        <f>INDEX('CADASTRO DE PRODUTO '!$B$13:$B$171,MATCH(C32,IND,0))</f>
        <v>AD</v>
      </c>
      <c r="E32" s="14" t="str">
        <f>INDEX('CADASTRO DE PRODUTO '!$C$13:$C$171,MATCH(C32,IND,0))</f>
        <v>-</v>
      </c>
      <c r="F32" s="9">
        <v>11</v>
      </c>
      <c r="G32" s="220">
        <f>INDEX('CADASTRO DE PRODUTO '!$E$13:$E$171,MATCH(C32,IND,0))</f>
        <v>0</v>
      </c>
      <c r="H32" s="221">
        <f t="shared" si="1"/>
        <v>0</v>
      </c>
      <c r="I32" s="51" t="s">
        <v>258</v>
      </c>
      <c r="K32" s="226">
        <v>29</v>
      </c>
      <c r="L32" s="227">
        <v>43231</v>
      </c>
      <c r="M32" s="14"/>
      <c r="N32" s="68" t="str">
        <f>INDEX('CADASTRO DE PRODUTO '!$B$13:$B$171,MATCH(M32,IND,0))</f>
        <v>AD</v>
      </c>
      <c r="O32" s="14" t="str">
        <f>INDEX('CADASTRO DE PRODUTO '!$C$13:$C$171,MATCH(M32,IND,0))</f>
        <v>-</v>
      </c>
      <c r="P32" s="9">
        <v>11</v>
      </c>
      <c r="Q32" s="220">
        <f>INDEX('CADASTRO DE PRODUTO '!$E$13:$E$171,MATCH(M32,IND,0))</f>
        <v>0</v>
      </c>
      <c r="R32" s="221">
        <f t="shared" si="2"/>
        <v>0</v>
      </c>
      <c r="S32" s="51"/>
      <c r="U32" s="226">
        <v>29</v>
      </c>
      <c r="V32" s="227">
        <v>43231</v>
      </c>
      <c r="W32" s="14">
        <v>0</v>
      </c>
      <c r="X32" s="68" t="str">
        <f>INDEX('CADASTRO DE PRODUTO '!$B$13:$B$171,MATCH(W32,IND,0))</f>
        <v>AD</v>
      </c>
      <c r="Y32" s="14" t="str">
        <f>INDEX('CADASTRO DE PRODUTO '!$C$13:$C$171,MATCH(W32,IND,0))</f>
        <v>-</v>
      </c>
      <c r="Z32" s="9">
        <v>11</v>
      </c>
      <c r="AA32" s="220">
        <f>INDEX('CADASTRO DE PRODUTO '!$E$13:$E$171,MATCH(W32,IND,0))</f>
        <v>0</v>
      </c>
      <c r="AB32" s="221">
        <f t="shared" si="3"/>
        <v>0</v>
      </c>
      <c r="AC32" s="51" t="s">
        <v>258</v>
      </c>
      <c r="AE32" s="226">
        <v>29</v>
      </c>
      <c r="AF32" s="227">
        <v>43231</v>
      </c>
      <c r="AG32" s="14">
        <v>0</v>
      </c>
      <c r="AH32" s="68" t="str">
        <f>INDEX('CADASTRO DE PRODUTO '!$B$13:$B$171,MATCH(AG32,IND,0))</f>
        <v>AD</v>
      </c>
      <c r="AI32" s="14" t="str">
        <f>INDEX('CADASTRO DE PRODUTO '!$C$13:$C$171,MATCH(AG32,IND,0))</f>
        <v>-</v>
      </c>
      <c r="AJ32" s="9">
        <v>11</v>
      </c>
      <c r="AK32" s="220">
        <f>INDEX('CADASTRO DE PRODUTO '!$E$13:$E$171,MATCH(AG32,IND,0))</f>
        <v>0</v>
      </c>
      <c r="AL32" s="221">
        <f t="shared" si="4"/>
        <v>0</v>
      </c>
      <c r="AM32" s="51" t="s">
        <v>258</v>
      </c>
      <c r="AO32" s="226">
        <v>29</v>
      </c>
      <c r="AP32" s="227">
        <v>43231</v>
      </c>
      <c r="AQ32" s="14">
        <v>0</v>
      </c>
      <c r="AR32" s="68" t="str">
        <f>INDEX('CADASTRO DE PRODUTO '!$B$13:$B$171,MATCH(AQ32,IND,0))</f>
        <v>AD</v>
      </c>
      <c r="AS32" s="14" t="str">
        <f>INDEX('CADASTRO DE PRODUTO '!$C$13:$C$171,MATCH(AQ32,IND,0))</f>
        <v>-</v>
      </c>
      <c r="AT32" s="9">
        <v>11</v>
      </c>
      <c r="AU32" s="220">
        <f>INDEX('CADASTRO DE PRODUTO '!$E$13:$E$171,MATCH(AQ32,IND,0))</f>
        <v>0</v>
      </c>
      <c r="AV32" s="221">
        <f t="shared" si="5"/>
        <v>0</v>
      </c>
      <c r="AW32" s="51" t="s">
        <v>258</v>
      </c>
      <c r="AX32" s="214"/>
      <c r="AY32" s="226">
        <v>29</v>
      </c>
      <c r="AZ32" s="227">
        <v>43231</v>
      </c>
      <c r="BA32" s="14">
        <v>0</v>
      </c>
      <c r="BB32" s="68" t="str">
        <f>INDEX('CADASTRO DE PRODUTO '!$B$13:$B$171,MATCH(BA32,IND,0))</f>
        <v>AD</v>
      </c>
      <c r="BC32" s="14" t="str">
        <f>INDEX('CADASTRO DE PRODUTO '!$C$13:$C$171,MATCH(BA32,IND,0))</f>
        <v>-</v>
      </c>
      <c r="BD32" s="9">
        <v>11</v>
      </c>
      <c r="BE32" s="220">
        <f>INDEX('CADASTRO DE PRODUTO '!$E$13:$E$171,MATCH(BA32,IND,0))</f>
        <v>0</v>
      </c>
      <c r="BF32" s="221">
        <f t="shared" si="6"/>
        <v>0</v>
      </c>
      <c r="BG32" s="51" t="s">
        <v>258</v>
      </c>
      <c r="BH32" s="214"/>
      <c r="BI32" s="226">
        <v>29</v>
      </c>
      <c r="BJ32" s="227">
        <v>43231</v>
      </c>
      <c r="BK32" s="14">
        <v>0</v>
      </c>
      <c r="BL32" s="68" t="str">
        <f>INDEX('CADASTRO DE PRODUTO '!$B$13:$B$171,MATCH(BK32,IND,0))</f>
        <v>AD</v>
      </c>
      <c r="BM32" s="14" t="str">
        <f>INDEX('CADASTRO DE PRODUTO '!$C$13:$C$171,MATCH(BK32,IND,0))</f>
        <v>-</v>
      </c>
      <c r="BN32" s="9">
        <v>11</v>
      </c>
      <c r="BO32" s="220">
        <f>INDEX('CADASTRO DE PRODUTO '!$E$13:$E$171,MATCH(BK32,IND,0))</f>
        <v>0</v>
      </c>
      <c r="BP32" s="221">
        <f t="shared" si="7"/>
        <v>0</v>
      </c>
      <c r="BQ32" s="51" t="s">
        <v>258</v>
      </c>
      <c r="BR32" s="214"/>
      <c r="BS32" s="226">
        <v>29</v>
      </c>
      <c r="BT32" s="227">
        <v>43231</v>
      </c>
      <c r="BU32" s="14">
        <v>0</v>
      </c>
      <c r="BV32" s="68" t="str">
        <f>INDEX('CADASTRO DE PRODUTO '!$B$13:$B$171,MATCH(BU32,IND,0))</f>
        <v>AD</v>
      </c>
      <c r="BW32" s="14" t="str">
        <f>INDEX('CADASTRO DE PRODUTO '!$C$13:$C$171,MATCH(BU32,IND,0))</f>
        <v>-</v>
      </c>
      <c r="BX32" s="9" t="e">
        <f t="shared" si="8"/>
        <v>#DIV/0!</v>
      </c>
      <c r="BY32" s="220">
        <f>INDEX('CADASTRO DE PRODUTO '!$E$13:$E$171,MATCH(BU32,IND,0))</f>
        <v>0</v>
      </c>
      <c r="BZ32" s="221">
        <v>0</v>
      </c>
      <c r="CA32" s="51" t="s">
        <v>258</v>
      </c>
      <c r="CB32" s="214"/>
    </row>
    <row r="33" spans="1:80" x14ac:dyDescent="0.3">
      <c r="A33" s="226">
        <v>30</v>
      </c>
      <c r="B33" s="227">
        <v>43232</v>
      </c>
      <c r="C33" s="14">
        <v>0</v>
      </c>
      <c r="D33" s="68" t="str">
        <f>INDEX('CADASTRO DE PRODUTO '!$B$13:$B$171,MATCH(C33,IND,0))</f>
        <v>AD</v>
      </c>
      <c r="E33" s="14" t="str">
        <f>INDEX('CADASTRO DE PRODUTO '!$C$13:$C$171,MATCH(C33,IND,0))</f>
        <v>-</v>
      </c>
      <c r="F33" s="9">
        <v>12</v>
      </c>
      <c r="G33" s="220">
        <f>INDEX('CADASTRO DE PRODUTO '!$E$13:$E$171,MATCH(C33,IND,0))</f>
        <v>0</v>
      </c>
      <c r="H33" s="221">
        <f t="shared" si="1"/>
        <v>0</v>
      </c>
      <c r="I33" s="51" t="s">
        <v>258</v>
      </c>
      <c r="K33" s="226">
        <v>30</v>
      </c>
      <c r="L33" s="227">
        <v>43232</v>
      </c>
      <c r="M33" s="14"/>
      <c r="N33" s="68" t="str">
        <f>INDEX('CADASTRO DE PRODUTO '!$B$13:$B$171,MATCH(M33,IND,0))</f>
        <v>AD</v>
      </c>
      <c r="O33" s="14" t="str">
        <f>INDEX('CADASTRO DE PRODUTO '!$C$13:$C$171,MATCH(M33,IND,0))</f>
        <v>-</v>
      </c>
      <c r="P33" s="9">
        <v>12</v>
      </c>
      <c r="Q33" s="220">
        <f>INDEX('CADASTRO DE PRODUTO '!$E$13:$E$171,MATCH(M33,IND,0))</f>
        <v>0</v>
      </c>
      <c r="R33" s="221">
        <f t="shared" si="2"/>
        <v>0</v>
      </c>
      <c r="S33" s="51"/>
      <c r="U33" s="226">
        <v>30</v>
      </c>
      <c r="V33" s="227">
        <v>43232</v>
      </c>
      <c r="W33" s="14">
        <v>0</v>
      </c>
      <c r="X33" s="68" t="str">
        <f>INDEX('CADASTRO DE PRODUTO '!$B$13:$B$171,MATCH(W33,IND,0))</f>
        <v>AD</v>
      </c>
      <c r="Y33" s="14" t="str">
        <f>INDEX('CADASTRO DE PRODUTO '!$C$13:$C$171,MATCH(W33,IND,0))</f>
        <v>-</v>
      </c>
      <c r="Z33" s="9">
        <v>12</v>
      </c>
      <c r="AA33" s="220">
        <f>INDEX('CADASTRO DE PRODUTO '!$E$13:$E$171,MATCH(W33,IND,0))</f>
        <v>0</v>
      </c>
      <c r="AB33" s="221">
        <f t="shared" si="3"/>
        <v>0</v>
      </c>
      <c r="AC33" s="51" t="s">
        <v>258</v>
      </c>
      <c r="AE33" s="226">
        <v>30</v>
      </c>
      <c r="AF33" s="227">
        <v>43232</v>
      </c>
      <c r="AG33" s="14">
        <v>0</v>
      </c>
      <c r="AH33" s="68" t="str">
        <f>INDEX('CADASTRO DE PRODUTO '!$B$13:$B$171,MATCH(AG33,IND,0))</f>
        <v>AD</v>
      </c>
      <c r="AI33" s="14" t="str">
        <f>INDEX('CADASTRO DE PRODUTO '!$C$13:$C$171,MATCH(AG33,IND,0))</f>
        <v>-</v>
      </c>
      <c r="AJ33" s="9">
        <v>12</v>
      </c>
      <c r="AK33" s="220">
        <f>INDEX('CADASTRO DE PRODUTO '!$E$13:$E$171,MATCH(AG33,IND,0))</f>
        <v>0</v>
      </c>
      <c r="AL33" s="221">
        <f t="shared" si="4"/>
        <v>0</v>
      </c>
      <c r="AM33" s="51" t="s">
        <v>258</v>
      </c>
      <c r="AO33" s="226">
        <v>30</v>
      </c>
      <c r="AP33" s="227">
        <v>43232</v>
      </c>
      <c r="AQ33" s="14">
        <v>0</v>
      </c>
      <c r="AR33" s="68" t="str">
        <f>INDEX('CADASTRO DE PRODUTO '!$B$13:$B$171,MATCH(AQ33,IND,0))</f>
        <v>AD</v>
      </c>
      <c r="AS33" s="14" t="str">
        <f>INDEX('CADASTRO DE PRODUTO '!$C$13:$C$171,MATCH(AQ33,IND,0))</f>
        <v>-</v>
      </c>
      <c r="AT33" s="9">
        <v>12</v>
      </c>
      <c r="AU33" s="220">
        <f>INDEX('CADASTRO DE PRODUTO '!$E$13:$E$171,MATCH(AQ33,IND,0))</f>
        <v>0</v>
      </c>
      <c r="AV33" s="221">
        <f t="shared" si="5"/>
        <v>0</v>
      </c>
      <c r="AW33" s="51" t="s">
        <v>258</v>
      </c>
      <c r="AX33" s="214"/>
      <c r="AY33" s="226">
        <v>30</v>
      </c>
      <c r="AZ33" s="227">
        <v>43232</v>
      </c>
      <c r="BA33" s="14">
        <v>0</v>
      </c>
      <c r="BB33" s="68" t="str">
        <f>INDEX('CADASTRO DE PRODUTO '!$B$13:$B$171,MATCH(BA33,IND,0))</f>
        <v>AD</v>
      </c>
      <c r="BC33" s="14" t="str">
        <f>INDEX('CADASTRO DE PRODUTO '!$C$13:$C$171,MATCH(BA33,IND,0))</f>
        <v>-</v>
      </c>
      <c r="BD33" s="9">
        <v>12</v>
      </c>
      <c r="BE33" s="220">
        <f>INDEX('CADASTRO DE PRODUTO '!$E$13:$E$171,MATCH(BA33,IND,0))</f>
        <v>0</v>
      </c>
      <c r="BF33" s="221">
        <f t="shared" si="6"/>
        <v>0</v>
      </c>
      <c r="BG33" s="51" t="s">
        <v>258</v>
      </c>
      <c r="BH33" s="214"/>
      <c r="BI33" s="226">
        <v>30</v>
      </c>
      <c r="BJ33" s="227">
        <v>43232</v>
      </c>
      <c r="BK33" s="14">
        <v>0</v>
      </c>
      <c r="BL33" s="68" t="str">
        <f>INDEX('CADASTRO DE PRODUTO '!$B$13:$B$171,MATCH(BK33,IND,0))</f>
        <v>AD</v>
      </c>
      <c r="BM33" s="14" t="str">
        <f>INDEX('CADASTRO DE PRODUTO '!$C$13:$C$171,MATCH(BK33,IND,0))</f>
        <v>-</v>
      </c>
      <c r="BN33" s="9">
        <v>12</v>
      </c>
      <c r="BO33" s="220">
        <f>INDEX('CADASTRO DE PRODUTO '!$E$13:$E$171,MATCH(BK33,IND,0))</f>
        <v>0</v>
      </c>
      <c r="BP33" s="221">
        <f t="shared" si="7"/>
        <v>0</v>
      </c>
      <c r="BQ33" s="51" t="s">
        <v>258</v>
      </c>
      <c r="BR33" s="214"/>
      <c r="BS33" s="226">
        <v>30</v>
      </c>
      <c r="BT33" s="227">
        <v>43232</v>
      </c>
      <c r="BU33" s="14">
        <v>0</v>
      </c>
      <c r="BV33" s="68" t="str">
        <f>INDEX('CADASTRO DE PRODUTO '!$B$13:$B$171,MATCH(BU33,IND,0))</f>
        <v>AD</v>
      </c>
      <c r="BW33" s="14" t="str">
        <f>INDEX('CADASTRO DE PRODUTO '!$C$13:$C$171,MATCH(BU33,IND,0))</f>
        <v>-</v>
      </c>
      <c r="BX33" s="9" t="e">
        <f t="shared" si="8"/>
        <v>#DIV/0!</v>
      </c>
      <c r="BY33" s="220">
        <f>INDEX('CADASTRO DE PRODUTO '!$E$13:$E$171,MATCH(BU33,IND,0))</f>
        <v>0</v>
      </c>
      <c r="BZ33" s="221">
        <v>0</v>
      </c>
      <c r="CA33" s="51" t="s">
        <v>258</v>
      </c>
      <c r="CB33" s="214"/>
    </row>
    <row r="34" spans="1:80" x14ac:dyDescent="0.3">
      <c r="A34" s="226">
        <v>31</v>
      </c>
      <c r="B34" s="227">
        <v>43233</v>
      </c>
      <c r="C34" s="14">
        <v>0</v>
      </c>
      <c r="D34" s="68" t="str">
        <f>INDEX('CADASTRO DE PRODUTO '!$B$13:$B$171,MATCH(C34,IND,0))</f>
        <v>AD</v>
      </c>
      <c r="E34" s="14" t="str">
        <f>INDEX('CADASTRO DE PRODUTO '!$C$13:$C$171,MATCH(C34,IND,0))</f>
        <v>-</v>
      </c>
      <c r="F34" s="9">
        <v>13</v>
      </c>
      <c r="G34" s="220">
        <f>INDEX('CADASTRO DE PRODUTO '!$E$13:$E$171,MATCH(C34,IND,0))</f>
        <v>0</v>
      </c>
      <c r="H34" s="221">
        <f t="shared" si="1"/>
        <v>0</v>
      </c>
      <c r="I34" s="51" t="s">
        <v>258</v>
      </c>
      <c r="K34" s="226">
        <v>31</v>
      </c>
      <c r="L34" s="227">
        <v>43233</v>
      </c>
      <c r="M34" s="14"/>
      <c r="N34" s="68" t="str">
        <f>INDEX('CADASTRO DE PRODUTO '!$B$13:$B$171,MATCH(M34,IND,0))</f>
        <v>AD</v>
      </c>
      <c r="O34" s="14" t="str">
        <f>INDEX('CADASTRO DE PRODUTO '!$C$13:$C$171,MATCH(M34,IND,0))</f>
        <v>-</v>
      </c>
      <c r="P34" s="9">
        <v>13</v>
      </c>
      <c r="Q34" s="220">
        <f>INDEX('CADASTRO DE PRODUTO '!$E$13:$E$171,MATCH(M34,IND,0))</f>
        <v>0</v>
      </c>
      <c r="R34" s="221">
        <f t="shared" si="2"/>
        <v>0</v>
      </c>
      <c r="S34" s="51"/>
      <c r="U34" s="226">
        <v>31</v>
      </c>
      <c r="V34" s="227">
        <v>43233</v>
      </c>
      <c r="W34" s="14">
        <v>0</v>
      </c>
      <c r="X34" s="68" t="str">
        <f>INDEX('CADASTRO DE PRODUTO '!$B$13:$B$171,MATCH(W34,IND,0))</f>
        <v>AD</v>
      </c>
      <c r="Y34" s="14" t="str">
        <f>INDEX('CADASTRO DE PRODUTO '!$C$13:$C$171,MATCH(W34,IND,0))</f>
        <v>-</v>
      </c>
      <c r="Z34" s="9">
        <v>13</v>
      </c>
      <c r="AA34" s="220">
        <f>INDEX('CADASTRO DE PRODUTO '!$E$13:$E$171,MATCH(W34,IND,0))</f>
        <v>0</v>
      </c>
      <c r="AB34" s="221">
        <f t="shared" si="3"/>
        <v>0</v>
      </c>
      <c r="AC34" s="51" t="s">
        <v>258</v>
      </c>
      <c r="AE34" s="226">
        <v>31</v>
      </c>
      <c r="AF34" s="227">
        <v>43233</v>
      </c>
      <c r="AG34" s="14">
        <v>0</v>
      </c>
      <c r="AH34" s="68" t="str">
        <f>INDEX('CADASTRO DE PRODUTO '!$B$13:$B$171,MATCH(AG34,IND,0))</f>
        <v>AD</v>
      </c>
      <c r="AI34" s="14" t="str">
        <f>INDEX('CADASTRO DE PRODUTO '!$C$13:$C$171,MATCH(AG34,IND,0))</f>
        <v>-</v>
      </c>
      <c r="AJ34" s="9">
        <v>13</v>
      </c>
      <c r="AK34" s="220">
        <f>INDEX('CADASTRO DE PRODUTO '!$E$13:$E$171,MATCH(AG34,IND,0))</f>
        <v>0</v>
      </c>
      <c r="AL34" s="221">
        <f t="shared" si="4"/>
        <v>0</v>
      </c>
      <c r="AM34" s="51" t="s">
        <v>258</v>
      </c>
      <c r="AO34" s="226">
        <v>31</v>
      </c>
      <c r="AP34" s="227">
        <v>43233</v>
      </c>
      <c r="AQ34" s="14">
        <v>0</v>
      </c>
      <c r="AR34" s="68" t="str">
        <f>INDEX('CADASTRO DE PRODUTO '!$B$13:$B$171,MATCH(AQ34,IND,0))</f>
        <v>AD</v>
      </c>
      <c r="AS34" s="14" t="str">
        <f>INDEX('CADASTRO DE PRODUTO '!$C$13:$C$171,MATCH(AQ34,IND,0))</f>
        <v>-</v>
      </c>
      <c r="AT34" s="9">
        <v>13</v>
      </c>
      <c r="AU34" s="220">
        <f>INDEX('CADASTRO DE PRODUTO '!$E$13:$E$171,MATCH(AQ34,IND,0))</f>
        <v>0</v>
      </c>
      <c r="AV34" s="221">
        <f t="shared" si="5"/>
        <v>0</v>
      </c>
      <c r="AW34" s="51" t="s">
        <v>258</v>
      </c>
      <c r="AX34" s="214"/>
      <c r="AY34" s="226">
        <v>31</v>
      </c>
      <c r="AZ34" s="227">
        <v>43233</v>
      </c>
      <c r="BA34" s="14">
        <v>0</v>
      </c>
      <c r="BB34" s="68" t="str">
        <f>INDEX('CADASTRO DE PRODUTO '!$B$13:$B$171,MATCH(BA34,IND,0))</f>
        <v>AD</v>
      </c>
      <c r="BC34" s="14" t="str">
        <f>INDEX('CADASTRO DE PRODUTO '!$C$13:$C$171,MATCH(BA34,IND,0))</f>
        <v>-</v>
      </c>
      <c r="BD34" s="9">
        <v>13</v>
      </c>
      <c r="BE34" s="220">
        <f>INDEX('CADASTRO DE PRODUTO '!$E$13:$E$171,MATCH(BA34,IND,0))</f>
        <v>0</v>
      </c>
      <c r="BF34" s="221">
        <f t="shared" si="6"/>
        <v>0</v>
      </c>
      <c r="BG34" s="51" t="s">
        <v>258</v>
      </c>
      <c r="BH34" s="214"/>
      <c r="BI34" s="226">
        <v>31</v>
      </c>
      <c r="BJ34" s="227">
        <v>43233</v>
      </c>
      <c r="BK34" s="14">
        <v>0</v>
      </c>
      <c r="BL34" s="68" t="str">
        <f>INDEX('CADASTRO DE PRODUTO '!$B$13:$B$171,MATCH(BK34,IND,0))</f>
        <v>AD</v>
      </c>
      <c r="BM34" s="14" t="str">
        <f>INDEX('CADASTRO DE PRODUTO '!$C$13:$C$171,MATCH(BK34,IND,0))</f>
        <v>-</v>
      </c>
      <c r="BN34" s="9">
        <v>13</v>
      </c>
      <c r="BO34" s="220">
        <f>INDEX('CADASTRO DE PRODUTO '!$E$13:$E$171,MATCH(BK34,IND,0))</f>
        <v>0</v>
      </c>
      <c r="BP34" s="221">
        <f t="shared" si="7"/>
        <v>0</v>
      </c>
      <c r="BQ34" s="51" t="s">
        <v>258</v>
      </c>
      <c r="BR34" s="214"/>
      <c r="BS34" s="226">
        <v>31</v>
      </c>
      <c r="BT34" s="227">
        <v>43233</v>
      </c>
      <c r="BU34" s="14">
        <v>0</v>
      </c>
      <c r="BV34" s="68" t="str">
        <f>INDEX('CADASTRO DE PRODUTO '!$B$13:$B$171,MATCH(BU34,IND,0))</f>
        <v>AD</v>
      </c>
      <c r="BW34" s="14" t="str">
        <f>INDEX('CADASTRO DE PRODUTO '!$C$13:$C$171,MATCH(BU34,IND,0))</f>
        <v>-</v>
      </c>
      <c r="BX34" s="9" t="e">
        <f t="shared" si="8"/>
        <v>#DIV/0!</v>
      </c>
      <c r="BY34" s="220">
        <f>INDEX('CADASTRO DE PRODUTO '!$E$13:$E$171,MATCH(BU34,IND,0))</f>
        <v>0</v>
      </c>
      <c r="BZ34" s="221">
        <v>0</v>
      </c>
      <c r="CA34" s="51" t="s">
        <v>258</v>
      </c>
      <c r="CB34" s="214"/>
    </row>
    <row r="35" spans="1:80" x14ac:dyDescent="0.3">
      <c r="A35" s="226">
        <v>32</v>
      </c>
      <c r="B35" s="227">
        <v>43234</v>
      </c>
      <c r="C35" s="14">
        <v>0</v>
      </c>
      <c r="D35" s="68" t="str">
        <f>INDEX('CADASTRO DE PRODUTO '!$B$13:$B$171,MATCH(C35,IND,0))</f>
        <v>AD</v>
      </c>
      <c r="E35" s="14" t="str">
        <f>INDEX('CADASTRO DE PRODUTO '!$C$13:$C$171,MATCH(C35,IND,0))</f>
        <v>-</v>
      </c>
      <c r="F35" s="9">
        <v>14</v>
      </c>
      <c r="G35" s="220">
        <f>INDEX('CADASTRO DE PRODUTO '!$E$13:$E$171,MATCH(C35,IND,0))</f>
        <v>0</v>
      </c>
      <c r="H35" s="221">
        <f t="shared" si="1"/>
        <v>0</v>
      </c>
      <c r="I35" s="51" t="s">
        <v>258</v>
      </c>
      <c r="K35" s="226">
        <v>32</v>
      </c>
      <c r="L35" s="227">
        <v>43234</v>
      </c>
      <c r="M35" s="14"/>
      <c r="N35" s="68" t="str">
        <f>INDEX('CADASTRO DE PRODUTO '!$B$13:$B$171,MATCH(M35,IND,0))</f>
        <v>AD</v>
      </c>
      <c r="O35" s="14" t="str">
        <f>INDEX('CADASTRO DE PRODUTO '!$C$13:$C$171,MATCH(M35,IND,0))</f>
        <v>-</v>
      </c>
      <c r="P35" s="9">
        <v>14</v>
      </c>
      <c r="Q35" s="220">
        <f>INDEX('CADASTRO DE PRODUTO '!$E$13:$E$171,MATCH(M35,IND,0))</f>
        <v>0</v>
      </c>
      <c r="R35" s="221">
        <f t="shared" si="2"/>
        <v>0</v>
      </c>
      <c r="S35" s="51"/>
      <c r="U35" s="226">
        <v>32</v>
      </c>
      <c r="V35" s="227">
        <v>43234</v>
      </c>
      <c r="W35" s="14">
        <v>0</v>
      </c>
      <c r="X35" s="68" t="str">
        <f>INDEX('CADASTRO DE PRODUTO '!$B$13:$B$171,MATCH(W35,IND,0))</f>
        <v>AD</v>
      </c>
      <c r="Y35" s="14" t="str">
        <f>INDEX('CADASTRO DE PRODUTO '!$C$13:$C$171,MATCH(W35,IND,0))</f>
        <v>-</v>
      </c>
      <c r="Z35" s="9">
        <v>14</v>
      </c>
      <c r="AA35" s="220">
        <f>INDEX('CADASTRO DE PRODUTO '!$E$13:$E$171,MATCH(W35,IND,0))</f>
        <v>0</v>
      </c>
      <c r="AB35" s="221">
        <f t="shared" si="3"/>
        <v>0</v>
      </c>
      <c r="AC35" s="51" t="s">
        <v>258</v>
      </c>
      <c r="AE35" s="226">
        <v>32</v>
      </c>
      <c r="AF35" s="227">
        <v>43234</v>
      </c>
      <c r="AG35" s="14">
        <v>0</v>
      </c>
      <c r="AH35" s="68" t="str">
        <f>INDEX('CADASTRO DE PRODUTO '!$B$13:$B$171,MATCH(AG35,IND,0))</f>
        <v>AD</v>
      </c>
      <c r="AI35" s="14" t="str">
        <f>INDEX('CADASTRO DE PRODUTO '!$C$13:$C$171,MATCH(AG35,IND,0))</f>
        <v>-</v>
      </c>
      <c r="AJ35" s="9">
        <v>14</v>
      </c>
      <c r="AK35" s="220">
        <f>INDEX('CADASTRO DE PRODUTO '!$E$13:$E$171,MATCH(AG35,IND,0))</f>
        <v>0</v>
      </c>
      <c r="AL35" s="221">
        <f t="shared" si="4"/>
        <v>0</v>
      </c>
      <c r="AM35" s="51" t="s">
        <v>258</v>
      </c>
      <c r="AO35" s="226">
        <v>32</v>
      </c>
      <c r="AP35" s="227">
        <v>43234</v>
      </c>
      <c r="AQ35" s="14">
        <v>0</v>
      </c>
      <c r="AR35" s="68" t="str">
        <f>INDEX('CADASTRO DE PRODUTO '!$B$13:$B$171,MATCH(AQ35,IND,0))</f>
        <v>AD</v>
      </c>
      <c r="AS35" s="14" t="str">
        <f>INDEX('CADASTRO DE PRODUTO '!$C$13:$C$171,MATCH(AQ35,IND,0))</f>
        <v>-</v>
      </c>
      <c r="AT35" s="9">
        <v>14</v>
      </c>
      <c r="AU35" s="220">
        <f>INDEX('CADASTRO DE PRODUTO '!$E$13:$E$171,MATCH(AQ35,IND,0))</f>
        <v>0</v>
      </c>
      <c r="AV35" s="221">
        <f t="shared" si="5"/>
        <v>0</v>
      </c>
      <c r="AW35" s="51" t="s">
        <v>258</v>
      </c>
      <c r="AX35" s="214"/>
      <c r="AY35" s="226">
        <v>32</v>
      </c>
      <c r="AZ35" s="227">
        <v>43234</v>
      </c>
      <c r="BA35" s="14">
        <v>0</v>
      </c>
      <c r="BB35" s="68" t="str">
        <f>INDEX('CADASTRO DE PRODUTO '!$B$13:$B$171,MATCH(BA35,IND,0))</f>
        <v>AD</v>
      </c>
      <c r="BC35" s="14" t="str">
        <f>INDEX('CADASTRO DE PRODUTO '!$C$13:$C$171,MATCH(BA35,IND,0))</f>
        <v>-</v>
      </c>
      <c r="BD35" s="9">
        <v>14</v>
      </c>
      <c r="BE35" s="220">
        <f>INDEX('CADASTRO DE PRODUTO '!$E$13:$E$171,MATCH(BA35,IND,0))</f>
        <v>0</v>
      </c>
      <c r="BF35" s="221">
        <f t="shared" si="6"/>
        <v>0</v>
      </c>
      <c r="BG35" s="51" t="s">
        <v>258</v>
      </c>
      <c r="BH35" s="214"/>
      <c r="BI35" s="226">
        <v>32</v>
      </c>
      <c r="BJ35" s="227">
        <v>43234</v>
      </c>
      <c r="BK35" s="14">
        <v>0</v>
      </c>
      <c r="BL35" s="68" t="str">
        <f>INDEX('CADASTRO DE PRODUTO '!$B$13:$B$171,MATCH(BK35,IND,0))</f>
        <v>AD</v>
      </c>
      <c r="BM35" s="14" t="str">
        <f>INDEX('CADASTRO DE PRODUTO '!$C$13:$C$171,MATCH(BK35,IND,0))</f>
        <v>-</v>
      </c>
      <c r="BN35" s="9">
        <v>14</v>
      </c>
      <c r="BO35" s="220">
        <f>INDEX('CADASTRO DE PRODUTO '!$E$13:$E$171,MATCH(BK35,IND,0))</f>
        <v>0</v>
      </c>
      <c r="BP35" s="221">
        <f t="shared" si="7"/>
        <v>0</v>
      </c>
      <c r="BQ35" s="51" t="s">
        <v>258</v>
      </c>
      <c r="BR35" s="214"/>
      <c r="BS35" s="226">
        <v>32</v>
      </c>
      <c r="BT35" s="227">
        <v>43234</v>
      </c>
      <c r="BU35" s="14">
        <v>0</v>
      </c>
      <c r="BV35" s="68" t="str">
        <f>INDEX('CADASTRO DE PRODUTO '!$B$13:$B$171,MATCH(BU35,IND,0))</f>
        <v>AD</v>
      </c>
      <c r="BW35" s="14" t="str">
        <f>INDEX('CADASTRO DE PRODUTO '!$C$13:$C$171,MATCH(BU35,IND,0))</f>
        <v>-</v>
      </c>
      <c r="BX35" s="9" t="e">
        <f t="shared" si="8"/>
        <v>#DIV/0!</v>
      </c>
      <c r="BY35" s="220">
        <f>INDEX('CADASTRO DE PRODUTO '!$E$13:$E$171,MATCH(BU35,IND,0))</f>
        <v>0</v>
      </c>
      <c r="BZ35" s="221">
        <v>0</v>
      </c>
      <c r="CA35" s="51" t="s">
        <v>258</v>
      </c>
      <c r="CB35" s="214"/>
    </row>
    <row r="36" spans="1:80" x14ac:dyDescent="0.3">
      <c r="A36" s="226">
        <v>33</v>
      </c>
      <c r="B36" s="227">
        <v>43235</v>
      </c>
      <c r="C36" s="14">
        <v>0</v>
      </c>
      <c r="D36" s="68" t="str">
        <f>INDEX('CADASTRO DE PRODUTO '!$B$13:$B$171,MATCH(C36,IND,0))</f>
        <v>AD</v>
      </c>
      <c r="E36" s="14" t="str">
        <f>INDEX('CADASTRO DE PRODUTO '!$C$13:$C$171,MATCH(C36,IND,0))</f>
        <v>-</v>
      </c>
      <c r="F36" s="9">
        <v>15</v>
      </c>
      <c r="G36" s="220">
        <f>INDEX('CADASTRO DE PRODUTO '!$E$13:$E$171,MATCH(C36,IND,0))</f>
        <v>0</v>
      </c>
      <c r="H36" s="221">
        <f t="shared" si="1"/>
        <v>0</v>
      </c>
      <c r="I36" s="51" t="s">
        <v>258</v>
      </c>
      <c r="K36" s="226">
        <v>33</v>
      </c>
      <c r="L36" s="227">
        <v>43235</v>
      </c>
      <c r="M36" s="14"/>
      <c r="N36" s="68" t="str">
        <f>INDEX('CADASTRO DE PRODUTO '!$B$13:$B$171,MATCH(M36,IND,0))</f>
        <v>AD</v>
      </c>
      <c r="O36" s="14" t="str">
        <f>INDEX('CADASTRO DE PRODUTO '!$C$13:$C$171,MATCH(M36,IND,0))</f>
        <v>-</v>
      </c>
      <c r="P36" s="9">
        <v>15</v>
      </c>
      <c r="Q36" s="220">
        <f>INDEX('CADASTRO DE PRODUTO '!$E$13:$E$171,MATCH(M36,IND,0))</f>
        <v>0</v>
      </c>
      <c r="R36" s="221">
        <f t="shared" si="2"/>
        <v>0</v>
      </c>
      <c r="S36" s="51"/>
      <c r="U36" s="226">
        <v>33</v>
      </c>
      <c r="V36" s="227">
        <v>43235</v>
      </c>
      <c r="W36" s="14">
        <v>0</v>
      </c>
      <c r="X36" s="68" t="str">
        <f>INDEX('CADASTRO DE PRODUTO '!$B$13:$B$171,MATCH(W36,IND,0))</f>
        <v>AD</v>
      </c>
      <c r="Y36" s="14" t="str">
        <f>INDEX('CADASTRO DE PRODUTO '!$C$13:$C$171,MATCH(W36,IND,0))</f>
        <v>-</v>
      </c>
      <c r="Z36" s="9">
        <v>15</v>
      </c>
      <c r="AA36" s="220">
        <f>INDEX('CADASTRO DE PRODUTO '!$E$13:$E$171,MATCH(W36,IND,0))</f>
        <v>0</v>
      </c>
      <c r="AB36" s="221">
        <f t="shared" si="3"/>
        <v>0</v>
      </c>
      <c r="AC36" s="51" t="s">
        <v>258</v>
      </c>
      <c r="AE36" s="226">
        <v>33</v>
      </c>
      <c r="AF36" s="227">
        <v>43235</v>
      </c>
      <c r="AG36" s="14">
        <v>0</v>
      </c>
      <c r="AH36" s="68" t="str">
        <f>INDEX('CADASTRO DE PRODUTO '!$B$13:$B$171,MATCH(AG36,IND,0))</f>
        <v>AD</v>
      </c>
      <c r="AI36" s="14" t="str">
        <f>INDEX('CADASTRO DE PRODUTO '!$C$13:$C$171,MATCH(AG36,IND,0))</f>
        <v>-</v>
      </c>
      <c r="AJ36" s="9">
        <v>15</v>
      </c>
      <c r="AK36" s="220">
        <f>INDEX('CADASTRO DE PRODUTO '!$E$13:$E$171,MATCH(AG36,IND,0))</f>
        <v>0</v>
      </c>
      <c r="AL36" s="221">
        <f t="shared" si="4"/>
        <v>0</v>
      </c>
      <c r="AM36" s="51" t="s">
        <v>258</v>
      </c>
      <c r="AO36" s="226">
        <v>33</v>
      </c>
      <c r="AP36" s="227">
        <v>43235</v>
      </c>
      <c r="AQ36" s="14">
        <v>0</v>
      </c>
      <c r="AR36" s="68" t="str">
        <f>INDEX('CADASTRO DE PRODUTO '!$B$13:$B$171,MATCH(AQ36,IND,0))</f>
        <v>AD</v>
      </c>
      <c r="AS36" s="14" t="str">
        <f>INDEX('CADASTRO DE PRODUTO '!$C$13:$C$171,MATCH(AQ36,IND,0))</f>
        <v>-</v>
      </c>
      <c r="AT36" s="9">
        <v>15</v>
      </c>
      <c r="AU36" s="220">
        <f>INDEX('CADASTRO DE PRODUTO '!$E$13:$E$171,MATCH(AQ36,IND,0))</f>
        <v>0</v>
      </c>
      <c r="AV36" s="221">
        <f t="shared" si="5"/>
        <v>0</v>
      </c>
      <c r="AW36" s="51" t="s">
        <v>258</v>
      </c>
      <c r="AX36" s="214"/>
      <c r="AY36" s="226">
        <v>33</v>
      </c>
      <c r="AZ36" s="227">
        <v>43235</v>
      </c>
      <c r="BA36" s="14">
        <v>0</v>
      </c>
      <c r="BB36" s="68" t="str">
        <f>INDEX('CADASTRO DE PRODUTO '!$B$13:$B$171,MATCH(BA36,IND,0))</f>
        <v>AD</v>
      </c>
      <c r="BC36" s="14" t="str">
        <f>INDEX('CADASTRO DE PRODUTO '!$C$13:$C$171,MATCH(BA36,IND,0))</f>
        <v>-</v>
      </c>
      <c r="BD36" s="9">
        <v>15</v>
      </c>
      <c r="BE36" s="220">
        <f>INDEX('CADASTRO DE PRODUTO '!$E$13:$E$171,MATCH(BA36,IND,0))</f>
        <v>0</v>
      </c>
      <c r="BF36" s="221">
        <f t="shared" si="6"/>
        <v>0</v>
      </c>
      <c r="BG36" s="51" t="s">
        <v>258</v>
      </c>
      <c r="BH36" s="214"/>
      <c r="BI36" s="226">
        <v>33</v>
      </c>
      <c r="BJ36" s="227">
        <v>43235</v>
      </c>
      <c r="BK36" s="14">
        <v>0</v>
      </c>
      <c r="BL36" s="68" t="str">
        <f>INDEX('CADASTRO DE PRODUTO '!$B$13:$B$171,MATCH(BK36,IND,0))</f>
        <v>AD</v>
      </c>
      <c r="BM36" s="14" t="str">
        <f>INDEX('CADASTRO DE PRODUTO '!$C$13:$C$171,MATCH(BK36,IND,0))</f>
        <v>-</v>
      </c>
      <c r="BN36" s="9">
        <v>15</v>
      </c>
      <c r="BO36" s="220">
        <f>INDEX('CADASTRO DE PRODUTO '!$E$13:$E$171,MATCH(BK36,IND,0))</f>
        <v>0</v>
      </c>
      <c r="BP36" s="221">
        <f t="shared" si="7"/>
        <v>0</v>
      </c>
      <c r="BQ36" s="51" t="s">
        <v>258</v>
      </c>
      <c r="BR36" s="214"/>
      <c r="BS36" s="226">
        <v>33</v>
      </c>
      <c r="BT36" s="227">
        <v>43235</v>
      </c>
      <c r="BU36" s="14">
        <v>0</v>
      </c>
      <c r="BV36" s="68" t="str">
        <f>INDEX('CADASTRO DE PRODUTO '!$B$13:$B$171,MATCH(BU36,IND,0))</f>
        <v>AD</v>
      </c>
      <c r="BW36" s="14" t="str">
        <f>INDEX('CADASTRO DE PRODUTO '!$C$13:$C$171,MATCH(BU36,IND,0))</f>
        <v>-</v>
      </c>
      <c r="BX36" s="9" t="e">
        <f t="shared" si="8"/>
        <v>#DIV/0!</v>
      </c>
      <c r="BY36" s="220">
        <f>INDEX('CADASTRO DE PRODUTO '!$E$13:$E$171,MATCH(BU36,IND,0))</f>
        <v>0</v>
      </c>
      <c r="BZ36" s="221">
        <v>0</v>
      </c>
      <c r="CA36" s="51" t="s">
        <v>258</v>
      </c>
      <c r="CB36" s="214"/>
    </row>
    <row r="37" spans="1:80" x14ac:dyDescent="0.3">
      <c r="A37" s="226">
        <v>34</v>
      </c>
      <c r="B37" s="227">
        <v>43236</v>
      </c>
      <c r="C37" s="14">
        <v>0</v>
      </c>
      <c r="D37" s="68" t="str">
        <f>INDEX('CADASTRO DE PRODUTO '!$B$13:$B$171,MATCH(C37,IND,0))</f>
        <v>AD</v>
      </c>
      <c r="E37" s="14" t="str">
        <f>INDEX('CADASTRO DE PRODUTO '!$C$13:$C$171,MATCH(C37,IND,0))</f>
        <v>-</v>
      </c>
      <c r="F37" s="9">
        <v>16</v>
      </c>
      <c r="G37" s="220">
        <f>INDEX('CADASTRO DE PRODUTO '!$E$13:$E$171,MATCH(C37,IND,0))</f>
        <v>0</v>
      </c>
      <c r="H37" s="221">
        <f t="shared" si="1"/>
        <v>0</v>
      </c>
      <c r="I37" s="51" t="s">
        <v>258</v>
      </c>
      <c r="K37" s="226">
        <v>34</v>
      </c>
      <c r="L37" s="227">
        <v>43236</v>
      </c>
      <c r="M37" s="14"/>
      <c r="N37" s="68" t="str">
        <f>INDEX('CADASTRO DE PRODUTO '!$B$13:$B$171,MATCH(M37,IND,0))</f>
        <v>AD</v>
      </c>
      <c r="O37" s="14" t="str">
        <f>INDEX('CADASTRO DE PRODUTO '!$C$13:$C$171,MATCH(M37,IND,0))</f>
        <v>-</v>
      </c>
      <c r="P37" s="9">
        <v>16</v>
      </c>
      <c r="Q37" s="220">
        <f>INDEX('CADASTRO DE PRODUTO '!$E$13:$E$171,MATCH(M37,IND,0))</f>
        <v>0</v>
      </c>
      <c r="R37" s="221">
        <f t="shared" si="2"/>
        <v>0</v>
      </c>
      <c r="S37" s="51"/>
      <c r="U37" s="226">
        <v>34</v>
      </c>
      <c r="V37" s="227">
        <v>43236</v>
      </c>
      <c r="W37" s="14">
        <v>0</v>
      </c>
      <c r="X37" s="68" t="str">
        <f>INDEX('CADASTRO DE PRODUTO '!$B$13:$B$171,MATCH(W37,IND,0))</f>
        <v>AD</v>
      </c>
      <c r="Y37" s="14" t="str">
        <f>INDEX('CADASTRO DE PRODUTO '!$C$13:$C$171,MATCH(W37,IND,0))</f>
        <v>-</v>
      </c>
      <c r="Z37" s="9">
        <v>16</v>
      </c>
      <c r="AA37" s="220">
        <f>INDEX('CADASTRO DE PRODUTO '!$E$13:$E$171,MATCH(W37,IND,0))</f>
        <v>0</v>
      </c>
      <c r="AB37" s="221">
        <f t="shared" si="3"/>
        <v>0</v>
      </c>
      <c r="AC37" s="51" t="s">
        <v>258</v>
      </c>
      <c r="AE37" s="226">
        <v>34</v>
      </c>
      <c r="AF37" s="227">
        <v>43236</v>
      </c>
      <c r="AG37" s="14">
        <v>0</v>
      </c>
      <c r="AH37" s="68" t="str">
        <f>INDEX('CADASTRO DE PRODUTO '!$B$13:$B$171,MATCH(AG37,IND,0))</f>
        <v>AD</v>
      </c>
      <c r="AI37" s="14" t="str">
        <f>INDEX('CADASTRO DE PRODUTO '!$C$13:$C$171,MATCH(AG37,IND,0))</f>
        <v>-</v>
      </c>
      <c r="AJ37" s="9">
        <v>16</v>
      </c>
      <c r="AK37" s="220">
        <f>INDEX('CADASTRO DE PRODUTO '!$E$13:$E$171,MATCH(AG37,IND,0))</f>
        <v>0</v>
      </c>
      <c r="AL37" s="221">
        <f t="shared" si="4"/>
        <v>0</v>
      </c>
      <c r="AM37" s="51" t="s">
        <v>258</v>
      </c>
      <c r="AO37" s="226">
        <v>34</v>
      </c>
      <c r="AP37" s="227">
        <v>43236</v>
      </c>
      <c r="AQ37" s="14">
        <v>0</v>
      </c>
      <c r="AR37" s="68" t="str">
        <f>INDEX('CADASTRO DE PRODUTO '!$B$13:$B$171,MATCH(AQ37,IND,0))</f>
        <v>AD</v>
      </c>
      <c r="AS37" s="14" t="str">
        <f>INDEX('CADASTRO DE PRODUTO '!$C$13:$C$171,MATCH(AQ37,IND,0))</f>
        <v>-</v>
      </c>
      <c r="AT37" s="9">
        <v>16</v>
      </c>
      <c r="AU37" s="220">
        <f>INDEX('CADASTRO DE PRODUTO '!$E$13:$E$171,MATCH(AQ37,IND,0))</f>
        <v>0</v>
      </c>
      <c r="AV37" s="221">
        <f t="shared" si="5"/>
        <v>0</v>
      </c>
      <c r="AW37" s="51" t="s">
        <v>258</v>
      </c>
      <c r="AX37" s="214"/>
      <c r="AY37" s="226">
        <v>34</v>
      </c>
      <c r="AZ37" s="227">
        <v>43236</v>
      </c>
      <c r="BA37" s="14">
        <v>0</v>
      </c>
      <c r="BB37" s="68" t="str">
        <f>INDEX('CADASTRO DE PRODUTO '!$B$13:$B$171,MATCH(BA37,IND,0))</f>
        <v>AD</v>
      </c>
      <c r="BC37" s="14" t="str">
        <f>INDEX('CADASTRO DE PRODUTO '!$C$13:$C$171,MATCH(BA37,IND,0))</f>
        <v>-</v>
      </c>
      <c r="BD37" s="9">
        <v>16</v>
      </c>
      <c r="BE37" s="220">
        <f>INDEX('CADASTRO DE PRODUTO '!$E$13:$E$171,MATCH(BA37,IND,0))</f>
        <v>0</v>
      </c>
      <c r="BF37" s="221">
        <f t="shared" si="6"/>
        <v>0</v>
      </c>
      <c r="BG37" s="51" t="s">
        <v>258</v>
      </c>
      <c r="BH37" s="214"/>
      <c r="BI37" s="226">
        <v>34</v>
      </c>
      <c r="BJ37" s="227">
        <v>43236</v>
      </c>
      <c r="BK37" s="14">
        <v>0</v>
      </c>
      <c r="BL37" s="68" t="str">
        <f>INDEX('CADASTRO DE PRODUTO '!$B$13:$B$171,MATCH(BK37,IND,0))</f>
        <v>AD</v>
      </c>
      <c r="BM37" s="14" t="str">
        <f>INDEX('CADASTRO DE PRODUTO '!$C$13:$C$171,MATCH(BK37,IND,0))</f>
        <v>-</v>
      </c>
      <c r="BN37" s="9">
        <v>16</v>
      </c>
      <c r="BO37" s="220">
        <f>INDEX('CADASTRO DE PRODUTO '!$E$13:$E$171,MATCH(BK37,IND,0))</f>
        <v>0</v>
      </c>
      <c r="BP37" s="221">
        <f t="shared" si="7"/>
        <v>0</v>
      </c>
      <c r="BQ37" s="51" t="s">
        <v>258</v>
      </c>
      <c r="BR37" s="214"/>
      <c r="BS37" s="226">
        <v>34</v>
      </c>
      <c r="BT37" s="227">
        <v>43236</v>
      </c>
      <c r="BU37" s="14">
        <v>0</v>
      </c>
      <c r="BV37" s="68" t="str">
        <f>INDEX('CADASTRO DE PRODUTO '!$B$13:$B$171,MATCH(BU37,IND,0))</f>
        <v>AD</v>
      </c>
      <c r="BW37" s="14" t="str">
        <f>INDEX('CADASTRO DE PRODUTO '!$C$13:$C$171,MATCH(BU37,IND,0))</f>
        <v>-</v>
      </c>
      <c r="BX37" s="9" t="e">
        <f t="shared" si="8"/>
        <v>#DIV/0!</v>
      </c>
      <c r="BY37" s="220">
        <f>INDEX('CADASTRO DE PRODUTO '!$E$13:$E$171,MATCH(BU37,IND,0))</f>
        <v>0</v>
      </c>
      <c r="BZ37" s="221">
        <v>0</v>
      </c>
      <c r="CA37" s="51" t="s">
        <v>258</v>
      </c>
      <c r="CB37" s="214"/>
    </row>
    <row r="38" spans="1:80" x14ac:dyDescent="0.3">
      <c r="A38" s="226">
        <v>35</v>
      </c>
      <c r="B38" s="227">
        <v>43237</v>
      </c>
      <c r="C38" s="14">
        <v>0</v>
      </c>
      <c r="D38" s="68" t="str">
        <f>INDEX('CADASTRO DE PRODUTO '!$B$13:$B$171,MATCH(C38,IND,0))</f>
        <v>AD</v>
      </c>
      <c r="E38" s="14" t="str">
        <f>INDEX('CADASTRO DE PRODUTO '!$C$13:$C$171,MATCH(C38,IND,0))</f>
        <v>-</v>
      </c>
      <c r="F38" s="9">
        <v>17</v>
      </c>
      <c r="G38" s="220">
        <f>INDEX('CADASTRO DE PRODUTO '!$E$13:$E$171,MATCH(C38,IND,0))</f>
        <v>0</v>
      </c>
      <c r="H38" s="221">
        <f t="shared" si="1"/>
        <v>0</v>
      </c>
      <c r="I38" s="51" t="s">
        <v>258</v>
      </c>
      <c r="K38" s="226">
        <v>35</v>
      </c>
      <c r="L38" s="227">
        <v>43237</v>
      </c>
      <c r="M38" s="14"/>
      <c r="N38" s="68" t="str">
        <f>INDEX('CADASTRO DE PRODUTO '!$B$13:$B$171,MATCH(M38,IND,0))</f>
        <v>AD</v>
      </c>
      <c r="O38" s="14" t="str">
        <f>INDEX('CADASTRO DE PRODUTO '!$C$13:$C$171,MATCH(M38,IND,0))</f>
        <v>-</v>
      </c>
      <c r="P38" s="9">
        <v>17</v>
      </c>
      <c r="Q38" s="220">
        <f>INDEX('CADASTRO DE PRODUTO '!$E$13:$E$171,MATCH(M38,IND,0))</f>
        <v>0</v>
      </c>
      <c r="R38" s="221">
        <f t="shared" si="2"/>
        <v>0</v>
      </c>
      <c r="S38" s="51"/>
      <c r="U38" s="226">
        <v>35</v>
      </c>
      <c r="V38" s="227">
        <v>43237</v>
      </c>
      <c r="W38" s="14">
        <v>0</v>
      </c>
      <c r="X38" s="68" t="str">
        <f>INDEX('CADASTRO DE PRODUTO '!$B$13:$B$171,MATCH(W38,IND,0))</f>
        <v>AD</v>
      </c>
      <c r="Y38" s="14" t="str">
        <f>INDEX('CADASTRO DE PRODUTO '!$C$13:$C$171,MATCH(W38,IND,0))</f>
        <v>-</v>
      </c>
      <c r="Z38" s="9">
        <v>17</v>
      </c>
      <c r="AA38" s="220">
        <f>INDEX('CADASTRO DE PRODUTO '!$E$13:$E$171,MATCH(W38,IND,0))</f>
        <v>0</v>
      </c>
      <c r="AB38" s="221">
        <f t="shared" si="3"/>
        <v>0</v>
      </c>
      <c r="AC38" s="51" t="s">
        <v>258</v>
      </c>
      <c r="AE38" s="226">
        <v>35</v>
      </c>
      <c r="AF38" s="227">
        <v>43237</v>
      </c>
      <c r="AG38" s="14">
        <v>0</v>
      </c>
      <c r="AH38" s="68" t="str">
        <f>INDEX('CADASTRO DE PRODUTO '!$B$13:$B$171,MATCH(AG38,IND,0))</f>
        <v>AD</v>
      </c>
      <c r="AI38" s="14" t="str">
        <f>INDEX('CADASTRO DE PRODUTO '!$C$13:$C$171,MATCH(AG38,IND,0))</f>
        <v>-</v>
      </c>
      <c r="AJ38" s="9">
        <v>17</v>
      </c>
      <c r="AK38" s="220">
        <f>INDEX('CADASTRO DE PRODUTO '!$E$13:$E$171,MATCH(AG38,IND,0))</f>
        <v>0</v>
      </c>
      <c r="AL38" s="221">
        <f t="shared" si="4"/>
        <v>0</v>
      </c>
      <c r="AM38" s="51" t="s">
        <v>258</v>
      </c>
      <c r="AO38" s="226">
        <v>35</v>
      </c>
      <c r="AP38" s="227">
        <v>43237</v>
      </c>
      <c r="AQ38" s="14">
        <v>0</v>
      </c>
      <c r="AR38" s="68" t="str">
        <f>INDEX('CADASTRO DE PRODUTO '!$B$13:$B$171,MATCH(AQ38,IND,0))</f>
        <v>AD</v>
      </c>
      <c r="AS38" s="14" t="str">
        <f>INDEX('CADASTRO DE PRODUTO '!$C$13:$C$171,MATCH(AQ38,IND,0))</f>
        <v>-</v>
      </c>
      <c r="AT38" s="9">
        <v>17</v>
      </c>
      <c r="AU38" s="220">
        <f>INDEX('CADASTRO DE PRODUTO '!$E$13:$E$171,MATCH(AQ38,IND,0))</f>
        <v>0</v>
      </c>
      <c r="AV38" s="221">
        <f t="shared" si="5"/>
        <v>0</v>
      </c>
      <c r="AW38" s="51" t="s">
        <v>258</v>
      </c>
      <c r="AX38" s="214"/>
      <c r="AY38" s="226">
        <v>35</v>
      </c>
      <c r="AZ38" s="227">
        <v>43237</v>
      </c>
      <c r="BA38" s="14">
        <v>0</v>
      </c>
      <c r="BB38" s="68" t="str">
        <f>INDEX('CADASTRO DE PRODUTO '!$B$13:$B$171,MATCH(BA38,IND,0))</f>
        <v>AD</v>
      </c>
      <c r="BC38" s="14" t="str">
        <f>INDEX('CADASTRO DE PRODUTO '!$C$13:$C$171,MATCH(BA38,IND,0))</f>
        <v>-</v>
      </c>
      <c r="BD38" s="9">
        <v>17</v>
      </c>
      <c r="BE38" s="220">
        <f>INDEX('CADASTRO DE PRODUTO '!$E$13:$E$171,MATCH(BA38,IND,0))</f>
        <v>0</v>
      </c>
      <c r="BF38" s="221">
        <f t="shared" si="6"/>
        <v>0</v>
      </c>
      <c r="BG38" s="51" t="s">
        <v>258</v>
      </c>
      <c r="BH38" s="214"/>
      <c r="BI38" s="226">
        <v>35</v>
      </c>
      <c r="BJ38" s="227">
        <v>43237</v>
      </c>
      <c r="BK38" s="14">
        <v>0</v>
      </c>
      <c r="BL38" s="68" t="str">
        <f>INDEX('CADASTRO DE PRODUTO '!$B$13:$B$171,MATCH(BK38,IND,0))</f>
        <v>AD</v>
      </c>
      <c r="BM38" s="14" t="str">
        <f>INDEX('CADASTRO DE PRODUTO '!$C$13:$C$171,MATCH(BK38,IND,0))</f>
        <v>-</v>
      </c>
      <c r="BN38" s="9">
        <v>17</v>
      </c>
      <c r="BO38" s="220">
        <f>INDEX('CADASTRO DE PRODUTO '!$E$13:$E$171,MATCH(BK38,IND,0))</f>
        <v>0</v>
      </c>
      <c r="BP38" s="221">
        <f t="shared" si="7"/>
        <v>0</v>
      </c>
      <c r="BQ38" s="51" t="s">
        <v>258</v>
      </c>
      <c r="BR38" s="214"/>
      <c r="BS38" s="226">
        <v>35</v>
      </c>
      <c r="BT38" s="227">
        <v>43237</v>
      </c>
      <c r="BU38" s="14">
        <v>0</v>
      </c>
      <c r="BV38" s="68" t="str">
        <f>INDEX('CADASTRO DE PRODUTO '!$B$13:$B$171,MATCH(BU38,IND,0))</f>
        <v>AD</v>
      </c>
      <c r="BW38" s="14" t="str">
        <f>INDEX('CADASTRO DE PRODUTO '!$C$13:$C$171,MATCH(BU38,IND,0))</f>
        <v>-</v>
      </c>
      <c r="BX38" s="9" t="e">
        <f t="shared" si="8"/>
        <v>#DIV/0!</v>
      </c>
      <c r="BY38" s="220">
        <f>INDEX('CADASTRO DE PRODUTO '!$E$13:$E$171,MATCH(BU38,IND,0))</f>
        <v>0</v>
      </c>
      <c r="BZ38" s="221">
        <v>0</v>
      </c>
      <c r="CA38" s="51" t="s">
        <v>258</v>
      </c>
      <c r="CB38" s="214"/>
    </row>
    <row r="39" spans="1:80" x14ac:dyDescent="0.3">
      <c r="A39" s="226">
        <v>36</v>
      </c>
      <c r="B39" s="227">
        <v>43238</v>
      </c>
      <c r="C39" s="14">
        <v>0</v>
      </c>
      <c r="D39" s="68" t="str">
        <f>INDEX('CADASTRO DE PRODUTO '!$B$13:$B$171,MATCH(C39,IND,0))</f>
        <v>AD</v>
      </c>
      <c r="E39" s="14" t="str">
        <f>INDEX('CADASTRO DE PRODUTO '!$C$13:$C$171,MATCH(C39,IND,0))</f>
        <v>-</v>
      </c>
      <c r="F39" s="9">
        <v>18</v>
      </c>
      <c r="G39" s="220">
        <f>INDEX('CADASTRO DE PRODUTO '!$E$13:$E$171,MATCH(C39,IND,0))</f>
        <v>0</v>
      </c>
      <c r="H39" s="221">
        <f t="shared" si="1"/>
        <v>0</v>
      </c>
      <c r="I39" s="51" t="s">
        <v>258</v>
      </c>
      <c r="K39" s="226">
        <v>36</v>
      </c>
      <c r="L39" s="227">
        <v>43238</v>
      </c>
      <c r="M39" s="14"/>
      <c r="N39" s="68" t="str">
        <f>INDEX('CADASTRO DE PRODUTO '!$B$13:$B$171,MATCH(M39,IND,0))</f>
        <v>AD</v>
      </c>
      <c r="O39" s="14" t="str">
        <f>INDEX('CADASTRO DE PRODUTO '!$C$13:$C$171,MATCH(M39,IND,0))</f>
        <v>-</v>
      </c>
      <c r="P39" s="9">
        <v>18</v>
      </c>
      <c r="Q39" s="220">
        <f>INDEX('CADASTRO DE PRODUTO '!$E$13:$E$171,MATCH(M39,IND,0))</f>
        <v>0</v>
      </c>
      <c r="R39" s="221">
        <f t="shared" si="2"/>
        <v>0</v>
      </c>
      <c r="S39" s="51"/>
      <c r="U39" s="226">
        <v>36</v>
      </c>
      <c r="V39" s="227">
        <v>43238</v>
      </c>
      <c r="W39" s="14">
        <v>0</v>
      </c>
      <c r="X39" s="68" t="str">
        <f>INDEX('CADASTRO DE PRODUTO '!$B$13:$B$171,MATCH(W39,IND,0))</f>
        <v>AD</v>
      </c>
      <c r="Y39" s="14" t="str">
        <f>INDEX('CADASTRO DE PRODUTO '!$C$13:$C$171,MATCH(W39,IND,0))</f>
        <v>-</v>
      </c>
      <c r="Z39" s="9">
        <v>18</v>
      </c>
      <c r="AA39" s="220">
        <f>INDEX('CADASTRO DE PRODUTO '!$E$13:$E$171,MATCH(W39,IND,0))</f>
        <v>0</v>
      </c>
      <c r="AB39" s="221">
        <f t="shared" si="3"/>
        <v>0</v>
      </c>
      <c r="AC39" s="51" t="s">
        <v>258</v>
      </c>
      <c r="AE39" s="226">
        <v>36</v>
      </c>
      <c r="AF39" s="227">
        <v>43238</v>
      </c>
      <c r="AG39" s="14">
        <v>0</v>
      </c>
      <c r="AH39" s="68" t="str">
        <f>INDEX('CADASTRO DE PRODUTO '!$B$13:$B$171,MATCH(AG39,IND,0))</f>
        <v>AD</v>
      </c>
      <c r="AI39" s="14" t="str">
        <f>INDEX('CADASTRO DE PRODUTO '!$C$13:$C$171,MATCH(AG39,IND,0))</f>
        <v>-</v>
      </c>
      <c r="AJ39" s="9">
        <v>18</v>
      </c>
      <c r="AK39" s="220">
        <f>INDEX('CADASTRO DE PRODUTO '!$E$13:$E$171,MATCH(AG39,IND,0))</f>
        <v>0</v>
      </c>
      <c r="AL39" s="221">
        <f t="shared" si="4"/>
        <v>0</v>
      </c>
      <c r="AM39" s="51" t="s">
        <v>258</v>
      </c>
      <c r="AO39" s="226">
        <v>36</v>
      </c>
      <c r="AP39" s="227">
        <v>43238</v>
      </c>
      <c r="AQ39" s="14">
        <v>0</v>
      </c>
      <c r="AR39" s="68" t="str">
        <f>INDEX('CADASTRO DE PRODUTO '!$B$13:$B$171,MATCH(AQ39,IND,0))</f>
        <v>AD</v>
      </c>
      <c r="AS39" s="14" t="str">
        <f>INDEX('CADASTRO DE PRODUTO '!$C$13:$C$171,MATCH(AQ39,IND,0))</f>
        <v>-</v>
      </c>
      <c r="AT39" s="9">
        <v>18</v>
      </c>
      <c r="AU39" s="220">
        <f>INDEX('CADASTRO DE PRODUTO '!$E$13:$E$171,MATCH(AQ39,IND,0))</f>
        <v>0</v>
      </c>
      <c r="AV39" s="221">
        <f t="shared" si="5"/>
        <v>0</v>
      </c>
      <c r="AW39" s="51" t="s">
        <v>258</v>
      </c>
      <c r="AX39" s="214"/>
      <c r="AY39" s="226">
        <v>36</v>
      </c>
      <c r="AZ39" s="227">
        <v>43238</v>
      </c>
      <c r="BA39" s="14">
        <v>0</v>
      </c>
      <c r="BB39" s="68" t="str">
        <f>INDEX('CADASTRO DE PRODUTO '!$B$13:$B$171,MATCH(BA39,IND,0))</f>
        <v>AD</v>
      </c>
      <c r="BC39" s="14" t="str">
        <f>INDEX('CADASTRO DE PRODUTO '!$C$13:$C$171,MATCH(BA39,IND,0))</f>
        <v>-</v>
      </c>
      <c r="BD39" s="9">
        <v>18</v>
      </c>
      <c r="BE39" s="220">
        <f>INDEX('CADASTRO DE PRODUTO '!$E$13:$E$171,MATCH(BA39,IND,0))</f>
        <v>0</v>
      </c>
      <c r="BF39" s="221">
        <f t="shared" si="6"/>
        <v>0</v>
      </c>
      <c r="BG39" s="51" t="s">
        <v>258</v>
      </c>
      <c r="BH39" s="214"/>
      <c r="BI39" s="226">
        <v>36</v>
      </c>
      <c r="BJ39" s="227">
        <v>43238</v>
      </c>
      <c r="BK39" s="14">
        <v>0</v>
      </c>
      <c r="BL39" s="68" t="str">
        <f>INDEX('CADASTRO DE PRODUTO '!$B$13:$B$171,MATCH(BK39,IND,0))</f>
        <v>AD</v>
      </c>
      <c r="BM39" s="14" t="str">
        <f>INDEX('CADASTRO DE PRODUTO '!$C$13:$C$171,MATCH(BK39,IND,0))</f>
        <v>-</v>
      </c>
      <c r="BN39" s="9">
        <v>18</v>
      </c>
      <c r="BO39" s="220">
        <f>INDEX('CADASTRO DE PRODUTO '!$E$13:$E$171,MATCH(BK39,IND,0))</f>
        <v>0</v>
      </c>
      <c r="BP39" s="221">
        <f t="shared" si="7"/>
        <v>0</v>
      </c>
      <c r="BQ39" s="51" t="s">
        <v>258</v>
      </c>
      <c r="BR39" s="214"/>
      <c r="BS39" s="226">
        <v>36</v>
      </c>
      <c r="BT39" s="227">
        <v>43238</v>
      </c>
      <c r="BU39" s="14">
        <v>0</v>
      </c>
      <c r="BV39" s="68" t="str">
        <f>INDEX('CADASTRO DE PRODUTO '!$B$13:$B$171,MATCH(BU39,IND,0))</f>
        <v>AD</v>
      </c>
      <c r="BW39" s="14" t="str">
        <f>INDEX('CADASTRO DE PRODUTO '!$C$13:$C$171,MATCH(BU39,IND,0))</f>
        <v>-</v>
      </c>
      <c r="BX39" s="9" t="e">
        <f t="shared" si="8"/>
        <v>#DIV/0!</v>
      </c>
      <c r="BY39" s="220">
        <f>INDEX('CADASTRO DE PRODUTO '!$E$13:$E$171,MATCH(BU39,IND,0))</f>
        <v>0</v>
      </c>
      <c r="BZ39" s="221">
        <v>0</v>
      </c>
      <c r="CA39" s="51" t="s">
        <v>258</v>
      </c>
      <c r="CB39" s="214"/>
    </row>
    <row r="40" spans="1:80" x14ac:dyDescent="0.3">
      <c r="A40" s="226">
        <v>37</v>
      </c>
      <c r="B40" s="227">
        <v>43239</v>
      </c>
      <c r="C40" s="14">
        <v>0</v>
      </c>
      <c r="D40" s="68" t="str">
        <f>INDEX('CADASTRO DE PRODUTO '!$B$13:$B$171,MATCH(C40,IND,0))</f>
        <v>AD</v>
      </c>
      <c r="E40" s="14" t="str">
        <f>INDEX('CADASTRO DE PRODUTO '!$C$13:$C$171,MATCH(C40,IND,0))</f>
        <v>-</v>
      </c>
      <c r="F40" s="9">
        <v>19</v>
      </c>
      <c r="G40" s="220">
        <f>INDEX('CADASTRO DE PRODUTO '!$E$13:$E$171,MATCH(C40,IND,0))</f>
        <v>0</v>
      </c>
      <c r="H40" s="221">
        <f t="shared" si="1"/>
        <v>0</v>
      </c>
      <c r="I40" s="51" t="s">
        <v>258</v>
      </c>
      <c r="K40" s="226">
        <v>37</v>
      </c>
      <c r="L40" s="227">
        <v>43239</v>
      </c>
      <c r="M40" s="14"/>
      <c r="N40" s="68" t="str">
        <f>INDEX('CADASTRO DE PRODUTO '!$B$13:$B$171,MATCH(M40,IND,0))</f>
        <v>AD</v>
      </c>
      <c r="O40" s="14" t="str">
        <f>INDEX('CADASTRO DE PRODUTO '!$C$13:$C$171,MATCH(M40,IND,0))</f>
        <v>-</v>
      </c>
      <c r="P40" s="9">
        <v>19</v>
      </c>
      <c r="Q40" s="220">
        <f>INDEX('CADASTRO DE PRODUTO '!$E$13:$E$171,MATCH(M40,IND,0))</f>
        <v>0</v>
      </c>
      <c r="R40" s="221">
        <f t="shared" si="2"/>
        <v>0</v>
      </c>
      <c r="S40" s="51"/>
      <c r="U40" s="226">
        <v>37</v>
      </c>
      <c r="V40" s="227">
        <v>43239</v>
      </c>
      <c r="W40" s="14">
        <v>0</v>
      </c>
      <c r="X40" s="68" t="str">
        <f>INDEX('CADASTRO DE PRODUTO '!$B$13:$B$171,MATCH(W40,IND,0))</f>
        <v>AD</v>
      </c>
      <c r="Y40" s="14" t="str">
        <f>INDEX('CADASTRO DE PRODUTO '!$C$13:$C$171,MATCH(W40,IND,0))</f>
        <v>-</v>
      </c>
      <c r="Z40" s="9">
        <v>19</v>
      </c>
      <c r="AA40" s="220">
        <f>INDEX('CADASTRO DE PRODUTO '!$E$13:$E$171,MATCH(W40,IND,0))</f>
        <v>0</v>
      </c>
      <c r="AB40" s="221">
        <f t="shared" si="3"/>
        <v>0</v>
      </c>
      <c r="AC40" s="51" t="s">
        <v>258</v>
      </c>
      <c r="AE40" s="226">
        <v>37</v>
      </c>
      <c r="AF40" s="227">
        <v>43239</v>
      </c>
      <c r="AG40" s="14">
        <v>0</v>
      </c>
      <c r="AH40" s="68" t="str">
        <f>INDEX('CADASTRO DE PRODUTO '!$B$13:$B$171,MATCH(AG40,IND,0))</f>
        <v>AD</v>
      </c>
      <c r="AI40" s="14" t="str">
        <f>INDEX('CADASTRO DE PRODUTO '!$C$13:$C$171,MATCH(AG40,IND,0))</f>
        <v>-</v>
      </c>
      <c r="AJ40" s="9">
        <v>19</v>
      </c>
      <c r="AK40" s="220">
        <f>INDEX('CADASTRO DE PRODUTO '!$E$13:$E$171,MATCH(AG40,IND,0))</f>
        <v>0</v>
      </c>
      <c r="AL40" s="221">
        <f t="shared" si="4"/>
        <v>0</v>
      </c>
      <c r="AM40" s="51" t="s">
        <v>258</v>
      </c>
      <c r="AO40" s="226">
        <v>37</v>
      </c>
      <c r="AP40" s="227">
        <v>43239</v>
      </c>
      <c r="AQ40" s="14">
        <v>0</v>
      </c>
      <c r="AR40" s="68" t="str">
        <f>INDEX('CADASTRO DE PRODUTO '!$B$13:$B$171,MATCH(AQ40,IND,0))</f>
        <v>AD</v>
      </c>
      <c r="AS40" s="14" t="str">
        <f>INDEX('CADASTRO DE PRODUTO '!$C$13:$C$171,MATCH(AQ40,IND,0))</f>
        <v>-</v>
      </c>
      <c r="AT40" s="9">
        <v>19</v>
      </c>
      <c r="AU40" s="220">
        <f>INDEX('CADASTRO DE PRODUTO '!$E$13:$E$171,MATCH(AQ40,IND,0))</f>
        <v>0</v>
      </c>
      <c r="AV40" s="221">
        <f t="shared" si="5"/>
        <v>0</v>
      </c>
      <c r="AW40" s="51" t="s">
        <v>258</v>
      </c>
      <c r="AX40" s="214"/>
      <c r="AY40" s="226">
        <v>37</v>
      </c>
      <c r="AZ40" s="227">
        <v>43239</v>
      </c>
      <c r="BA40" s="14">
        <v>0</v>
      </c>
      <c r="BB40" s="68" t="str">
        <f>INDEX('CADASTRO DE PRODUTO '!$B$13:$B$171,MATCH(BA40,IND,0))</f>
        <v>AD</v>
      </c>
      <c r="BC40" s="14" t="str">
        <f>INDEX('CADASTRO DE PRODUTO '!$C$13:$C$171,MATCH(BA40,IND,0))</f>
        <v>-</v>
      </c>
      <c r="BD40" s="9">
        <v>19</v>
      </c>
      <c r="BE40" s="220">
        <f>INDEX('CADASTRO DE PRODUTO '!$E$13:$E$171,MATCH(BA40,IND,0))</f>
        <v>0</v>
      </c>
      <c r="BF40" s="221">
        <f t="shared" si="6"/>
        <v>0</v>
      </c>
      <c r="BG40" s="51" t="s">
        <v>258</v>
      </c>
      <c r="BH40" s="214"/>
      <c r="BI40" s="226">
        <v>37</v>
      </c>
      <c r="BJ40" s="227">
        <v>43239</v>
      </c>
      <c r="BK40" s="14">
        <v>0</v>
      </c>
      <c r="BL40" s="68" t="str">
        <f>INDEX('CADASTRO DE PRODUTO '!$B$13:$B$171,MATCH(BK40,IND,0))</f>
        <v>AD</v>
      </c>
      <c r="BM40" s="14" t="str">
        <f>INDEX('CADASTRO DE PRODUTO '!$C$13:$C$171,MATCH(BK40,IND,0))</f>
        <v>-</v>
      </c>
      <c r="BN40" s="9">
        <v>19</v>
      </c>
      <c r="BO40" s="220">
        <f>INDEX('CADASTRO DE PRODUTO '!$E$13:$E$171,MATCH(BK40,IND,0))</f>
        <v>0</v>
      </c>
      <c r="BP40" s="221">
        <f t="shared" si="7"/>
        <v>0</v>
      </c>
      <c r="BQ40" s="51" t="s">
        <v>258</v>
      </c>
      <c r="BR40" s="214"/>
      <c r="BS40" s="226">
        <v>37</v>
      </c>
      <c r="BT40" s="227">
        <v>43239</v>
      </c>
      <c r="BU40" s="14">
        <v>0</v>
      </c>
      <c r="BV40" s="68" t="str">
        <f>INDEX('CADASTRO DE PRODUTO '!$B$13:$B$171,MATCH(BU40,IND,0))</f>
        <v>AD</v>
      </c>
      <c r="BW40" s="14" t="str">
        <f>INDEX('CADASTRO DE PRODUTO '!$C$13:$C$171,MATCH(BU40,IND,0))</f>
        <v>-</v>
      </c>
      <c r="BX40" s="9" t="e">
        <f t="shared" si="8"/>
        <v>#DIV/0!</v>
      </c>
      <c r="BY40" s="220">
        <f>INDEX('CADASTRO DE PRODUTO '!$E$13:$E$171,MATCH(BU40,IND,0))</f>
        <v>0</v>
      </c>
      <c r="BZ40" s="221">
        <v>0</v>
      </c>
      <c r="CA40" s="51" t="s">
        <v>258</v>
      </c>
      <c r="CB40" s="214"/>
    </row>
    <row r="41" spans="1:80" x14ac:dyDescent="0.3">
      <c r="A41" s="226">
        <v>38</v>
      </c>
      <c r="B41" s="227">
        <v>43240</v>
      </c>
      <c r="C41" s="14">
        <v>0</v>
      </c>
      <c r="D41" s="68" t="str">
        <f>INDEX('CADASTRO DE PRODUTO '!$B$13:$B$171,MATCH(C41,IND,0))</f>
        <v>AD</v>
      </c>
      <c r="E41" s="14" t="str">
        <f>INDEX('CADASTRO DE PRODUTO '!$C$13:$C$171,MATCH(C41,IND,0))</f>
        <v>-</v>
      </c>
      <c r="F41" s="9">
        <v>20</v>
      </c>
      <c r="G41" s="220">
        <f>INDEX('CADASTRO DE PRODUTO '!$E$13:$E$171,MATCH(C41,IND,0))</f>
        <v>0</v>
      </c>
      <c r="H41" s="221">
        <f t="shared" si="1"/>
        <v>0</v>
      </c>
      <c r="I41" s="51" t="s">
        <v>258</v>
      </c>
      <c r="K41" s="226">
        <v>38</v>
      </c>
      <c r="L41" s="227">
        <v>43240</v>
      </c>
      <c r="M41" s="14"/>
      <c r="N41" s="68" t="str">
        <f>INDEX('CADASTRO DE PRODUTO '!$B$13:$B$171,MATCH(M41,IND,0))</f>
        <v>AD</v>
      </c>
      <c r="O41" s="14" t="str">
        <f>INDEX('CADASTRO DE PRODUTO '!$C$13:$C$171,MATCH(M41,IND,0))</f>
        <v>-</v>
      </c>
      <c r="P41" s="9">
        <v>20</v>
      </c>
      <c r="Q41" s="220">
        <f>INDEX('CADASTRO DE PRODUTO '!$E$13:$E$171,MATCH(M41,IND,0))</f>
        <v>0</v>
      </c>
      <c r="R41" s="221">
        <f t="shared" si="2"/>
        <v>0</v>
      </c>
      <c r="S41" s="51"/>
      <c r="U41" s="226">
        <v>38</v>
      </c>
      <c r="V41" s="227">
        <v>43240</v>
      </c>
      <c r="W41" s="14">
        <v>0</v>
      </c>
      <c r="X41" s="68" t="str">
        <f>INDEX('CADASTRO DE PRODUTO '!$B$13:$B$171,MATCH(W41,IND,0))</f>
        <v>AD</v>
      </c>
      <c r="Y41" s="14" t="str">
        <f>INDEX('CADASTRO DE PRODUTO '!$C$13:$C$171,MATCH(W41,IND,0))</f>
        <v>-</v>
      </c>
      <c r="Z41" s="9">
        <v>20</v>
      </c>
      <c r="AA41" s="220">
        <f>INDEX('CADASTRO DE PRODUTO '!$E$13:$E$171,MATCH(W41,IND,0))</f>
        <v>0</v>
      </c>
      <c r="AB41" s="221">
        <f t="shared" si="3"/>
        <v>0</v>
      </c>
      <c r="AC41" s="51" t="s">
        <v>258</v>
      </c>
      <c r="AE41" s="226">
        <v>38</v>
      </c>
      <c r="AF41" s="227">
        <v>43240</v>
      </c>
      <c r="AG41" s="14">
        <v>0</v>
      </c>
      <c r="AH41" s="68" t="str">
        <f>INDEX('CADASTRO DE PRODUTO '!$B$13:$B$171,MATCH(AG41,IND,0))</f>
        <v>AD</v>
      </c>
      <c r="AI41" s="14" t="str">
        <f>INDEX('CADASTRO DE PRODUTO '!$C$13:$C$171,MATCH(AG41,IND,0))</f>
        <v>-</v>
      </c>
      <c r="AJ41" s="9">
        <v>20</v>
      </c>
      <c r="AK41" s="220">
        <f>INDEX('CADASTRO DE PRODUTO '!$E$13:$E$171,MATCH(AG41,IND,0))</f>
        <v>0</v>
      </c>
      <c r="AL41" s="221">
        <f t="shared" si="4"/>
        <v>0</v>
      </c>
      <c r="AM41" s="51" t="s">
        <v>258</v>
      </c>
      <c r="AO41" s="226">
        <v>38</v>
      </c>
      <c r="AP41" s="227">
        <v>43240</v>
      </c>
      <c r="AQ41" s="14">
        <v>0</v>
      </c>
      <c r="AR41" s="68" t="str">
        <f>INDEX('CADASTRO DE PRODUTO '!$B$13:$B$171,MATCH(AQ41,IND,0))</f>
        <v>AD</v>
      </c>
      <c r="AS41" s="14" t="str">
        <f>INDEX('CADASTRO DE PRODUTO '!$C$13:$C$171,MATCH(AQ41,IND,0))</f>
        <v>-</v>
      </c>
      <c r="AT41" s="9">
        <v>20</v>
      </c>
      <c r="AU41" s="220">
        <f>INDEX('CADASTRO DE PRODUTO '!$E$13:$E$171,MATCH(AQ41,IND,0))</f>
        <v>0</v>
      </c>
      <c r="AV41" s="221">
        <f t="shared" si="5"/>
        <v>0</v>
      </c>
      <c r="AW41" s="51" t="s">
        <v>258</v>
      </c>
      <c r="AX41" s="214"/>
      <c r="AY41" s="226">
        <v>38</v>
      </c>
      <c r="AZ41" s="227">
        <v>43240</v>
      </c>
      <c r="BA41" s="14">
        <v>0</v>
      </c>
      <c r="BB41" s="68" t="str">
        <f>INDEX('CADASTRO DE PRODUTO '!$B$13:$B$171,MATCH(BA41,IND,0))</f>
        <v>AD</v>
      </c>
      <c r="BC41" s="14" t="str">
        <f>INDEX('CADASTRO DE PRODUTO '!$C$13:$C$171,MATCH(BA41,IND,0))</f>
        <v>-</v>
      </c>
      <c r="BD41" s="9">
        <v>20</v>
      </c>
      <c r="BE41" s="220">
        <f>INDEX('CADASTRO DE PRODUTO '!$E$13:$E$171,MATCH(BA41,IND,0))</f>
        <v>0</v>
      </c>
      <c r="BF41" s="221">
        <f t="shared" si="6"/>
        <v>0</v>
      </c>
      <c r="BG41" s="51" t="s">
        <v>258</v>
      </c>
      <c r="BH41" s="214"/>
      <c r="BI41" s="226">
        <v>38</v>
      </c>
      <c r="BJ41" s="227">
        <v>43240</v>
      </c>
      <c r="BK41" s="14">
        <v>0</v>
      </c>
      <c r="BL41" s="68" t="str">
        <f>INDEX('CADASTRO DE PRODUTO '!$B$13:$B$171,MATCH(BK41,IND,0))</f>
        <v>AD</v>
      </c>
      <c r="BM41" s="14" t="str">
        <f>INDEX('CADASTRO DE PRODUTO '!$C$13:$C$171,MATCH(BK41,IND,0))</f>
        <v>-</v>
      </c>
      <c r="BN41" s="9">
        <v>20</v>
      </c>
      <c r="BO41" s="220">
        <f>INDEX('CADASTRO DE PRODUTO '!$E$13:$E$171,MATCH(BK41,IND,0))</f>
        <v>0</v>
      </c>
      <c r="BP41" s="221">
        <f t="shared" si="7"/>
        <v>0</v>
      </c>
      <c r="BQ41" s="51" t="s">
        <v>258</v>
      </c>
      <c r="BR41" s="214"/>
      <c r="BS41" s="226">
        <v>38</v>
      </c>
      <c r="BT41" s="227">
        <v>43240</v>
      </c>
      <c r="BU41" s="14">
        <v>0</v>
      </c>
      <c r="BV41" s="68" t="str">
        <f>INDEX('CADASTRO DE PRODUTO '!$B$13:$B$171,MATCH(BU41,IND,0))</f>
        <v>AD</v>
      </c>
      <c r="BW41" s="14" t="str">
        <f>INDEX('CADASTRO DE PRODUTO '!$C$13:$C$171,MATCH(BU41,IND,0))</f>
        <v>-</v>
      </c>
      <c r="BX41" s="9" t="e">
        <f t="shared" si="8"/>
        <v>#DIV/0!</v>
      </c>
      <c r="BY41" s="220">
        <f>INDEX('CADASTRO DE PRODUTO '!$E$13:$E$171,MATCH(BU41,IND,0))</f>
        <v>0</v>
      </c>
      <c r="BZ41" s="221">
        <v>0</v>
      </c>
      <c r="CA41" s="51" t="s">
        <v>258</v>
      </c>
      <c r="CB41" s="214"/>
    </row>
    <row r="42" spans="1:80" x14ac:dyDescent="0.3">
      <c r="A42" s="226">
        <v>39</v>
      </c>
      <c r="B42" s="227">
        <v>43241</v>
      </c>
      <c r="C42" s="14">
        <v>0</v>
      </c>
      <c r="D42" s="68" t="str">
        <f>INDEX('CADASTRO DE PRODUTO '!$B$13:$B$171,MATCH(C42,IND,0))</f>
        <v>AD</v>
      </c>
      <c r="E42" s="14" t="str">
        <f>INDEX('CADASTRO DE PRODUTO '!$C$13:$C$171,MATCH(C42,IND,0))</f>
        <v>-</v>
      </c>
      <c r="F42" s="9">
        <v>21</v>
      </c>
      <c r="G42" s="220">
        <f>INDEX('CADASTRO DE PRODUTO '!$E$13:$E$171,MATCH(C42,IND,0))</f>
        <v>0</v>
      </c>
      <c r="H42" s="221">
        <f t="shared" si="1"/>
        <v>0</v>
      </c>
      <c r="I42" s="51" t="s">
        <v>258</v>
      </c>
      <c r="K42" s="226">
        <v>39</v>
      </c>
      <c r="L42" s="227">
        <v>43241</v>
      </c>
      <c r="M42" s="14"/>
      <c r="N42" s="68" t="str">
        <f>INDEX('CADASTRO DE PRODUTO '!$B$13:$B$171,MATCH(M42,IND,0))</f>
        <v>AD</v>
      </c>
      <c r="O42" s="14" t="str">
        <f>INDEX('CADASTRO DE PRODUTO '!$C$13:$C$171,MATCH(M42,IND,0))</f>
        <v>-</v>
      </c>
      <c r="P42" s="9">
        <v>21</v>
      </c>
      <c r="Q42" s="220">
        <f>INDEX('CADASTRO DE PRODUTO '!$E$13:$E$171,MATCH(M42,IND,0))</f>
        <v>0</v>
      </c>
      <c r="R42" s="221">
        <f t="shared" si="2"/>
        <v>0</v>
      </c>
      <c r="S42" s="51"/>
      <c r="U42" s="226">
        <v>39</v>
      </c>
      <c r="V42" s="227">
        <v>43241</v>
      </c>
      <c r="W42" s="14">
        <v>0</v>
      </c>
      <c r="X42" s="68" t="str">
        <f>INDEX('CADASTRO DE PRODUTO '!$B$13:$B$171,MATCH(W42,IND,0))</f>
        <v>AD</v>
      </c>
      <c r="Y42" s="14" t="str">
        <f>INDEX('CADASTRO DE PRODUTO '!$C$13:$C$171,MATCH(W42,IND,0))</f>
        <v>-</v>
      </c>
      <c r="Z42" s="9">
        <v>21</v>
      </c>
      <c r="AA42" s="220">
        <f>INDEX('CADASTRO DE PRODUTO '!$E$13:$E$171,MATCH(W42,IND,0))</f>
        <v>0</v>
      </c>
      <c r="AB42" s="221">
        <f t="shared" si="3"/>
        <v>0</v>
      </c>
      <c r="AC42" s="51" t="s">
        <v>258</v>
      </c>
      <c r="AE42" s="226">
        <v>39</v>
      </c>
      <c r="AF42" s="227">
        <v>43241</v>
      </c>
      <c r="AG42" s="14">
        <v>0</v>
      </c>
      <c r="AH42" s="68" t="str">
        <f>INDEX('CADASTRO DE PRODUTO '!$B$13:$B$171,MATCH(AG42,IND,0))</f>
        <v>AD</v>
      </c>
      <c r="AI42" s="14" t="str">
        <f>INDEX('CADASTRO DE PRODUTO '!$C$13:$C$171,MATCH(AG42,IND,0))</f>
        <v>-</v>
      </c>
      <c r="AJ42" s="9">
        <v>21</v>
      </c>
      <c r="AK42" s="220">
        <f>INDEX('CADASTRO DE PRODUTO '!$E$13:$E$171,MATCH(AG42,IND,0))</f>
        <v>0</v>
      </c>
      <c r="AL42" s="221">
        <f t="shared" si="4"/>
        <v>0</v>
      </c>
      <c r="AM42" s="51" t="s">
        <v>258</v>
      </c>
      <c r="AO42" s="226">
        <v>39</v>
      </c>
      <c r="AP42" s="227">
        <v>43241</v>
      </c>
      <c r="AQ42" s="14">
        <v>0</v>
      </c>
      <c r="AR42" s="68" t="str">
        <f>INDEX('CADASTRO DE PRODUTO '!$B$13:$B$171,MATCH(AQ42,IND,0))</f>
        <v>AD</v>
      </c>
      <c r="AS42" s="14" t="str">
        <f>INDEX('CADASTRO DE PRODUTO '!$C$13:$C$171,MATCH(AQ42,IND,0))</f>
        <v>-</v>
      </c>
      <c r="AT42" s="9">
        <v>21</v>
      </c>
      <c r="AU42" s="220">
        <f>INDEX('CADASTRO DE PRODUTO '!$E$13:$E$171,MATCH(AQ42,IND,0))</f>
        <v>0</v>
      </c>
      <c r="AV42" s="221">
        <f t="shared" si="5"/>
        <v>0</v>
      </c>
      <c r="AW42" s="51" t="s">
        <v>258</v>
      </c>
      <c r="AX42" s="214"/>
      <c r="AY42" s="226">
        <v>39</v>
      </c>
      <c r="AZ42" s="227">
        <v>43241</v>
      </c>
      <c r="BA42" s="14">
        <v>0</v>
      </c>
      <c r="BB42" s="68" t="str">
        <f>INDEX('CADASTRO DE PRODUTO '!$B$13:$B$171,MATCH(BA42,IND,0))</f>
        <v>AD</v>
      </c>
      <c r="BC42" s="14" t="str">
        <f>INDEX('CADASTRO DE PRODUTO '!$C$13:$C$171,MATCH(BA42,IND,0))</f>
        <v>-</v>
      </c>
      <c r="BD42" s="9">
        <v>21</v>
      </c>
      <c r="BE42" s="220">
        <f>INDEX('CADASTRO DE PRODUTO '!$E$13:$E$171,MATCH(BA42,IND,0))</f>
        <v>0</v>
      </c>
      <c r="BF42" s="221">
        <f t="shared" si="6"/>
        <v>0</v>
      </c>
      <c r="BG42" s="51" t="s">
        <v>258</v>
      </c>
      <c r="BH42" s="214"/>
      <c r="BI42" s="226">
        <v>39</v>
      </c>
      <c r="BJ42" s="227">
        <v>43241</v>
      </c>
      <c r="BK42" s="14">
        <v>0</v>
      </c>
      <c r="BL42" s="68" t="str">
        <f>INDEX('CADASTRO DE PRODUTO '!$B$13:$B$171,MATCH(BK42,IND,0))</f>
        <v>AD</v>
      </c>
      <c r="BM42" s="14" t="str">
        <f>INDEX('CADASTRO DE PRODUTO '!$C$13:$C$171,MATCH(BK42,IND,0))</f>
        <v>-</v>
      </c>
      <c r="BN42" s="9">
        <v>21</v>
      </c>
      <c r="BO42" s="220">
        <f>INDEX('CADASTRO DE PRODUTO '!$E$13:$E$171,MATCH(BK42,IND,0))</f>
        <v>0</v>
      </c>
      <c r="BP42" s="221">
        <f t="shared" si="7"/>
        <v>0</v>
      </c>
      <c r="BQ42" s="51" t="s">
        <v>258</v>
      </c>
      <c r="BR42" s="214"/>
      <c r="BS42" s="226">
        <v>39</v>
      </c>
      <c r="BT42" s="227">
        <v>43241</v>
      </c>
      <c r="BU42" s="14">
        <v>0</v>
      </c>
      <c r="BV42" s="68" t="str">
        <f>INDEX('CADASTRO DE PRODUTO '!$B$13:$B$171,MATCH(BU42,IND,0))</f>
        <v>AD</v>
      </c>
      <c r="BW42" s="14" t="str">
        <f>INDEX('CADASTRO DE PRODUTO '!$C$13:$C$171,MATCH(BU42,IND,0))</f>
        <v>-</v>
      </c>
      <c r="BX42" s="9" t="e">
        <f t="shared" si="8"/>
        <v>#DIV/0!</v>
      </c>
      <c r="BY42" s="220">
        <f>INDEX('CADASTRO DE PRODUTO '!$E$13:$E$171,MATCH(BU42,IND,0))</f>
        <v>0</v>
      </c>
      <c r="BZ42" s="221">
        <v>0</v>
      </c>
      <c r="CA42" s="51" t="s">
        <v>258</v>
      </c>
      <c r="CB42" s="214"/>
    </row>
    <row r="43" spans="1:80" x14ac:dyDescent="0.3">
      <c r="A43" s="226">
        <v>40</v>
      </c>
      <c r="B43" s="227">
        <v>43242</v>
      </c>
      <c r="C43" s="14">
        <v>0</v>
      </c>
      <c r="D43" s="68" t="str">
        <f>INDEX('CADASTRO DE PRODUTO '!$B$13:$B$171,MATCH(C43,IND,0))</f>
        <v>AD</v>
      </c>
      <c r="E43" s="14" t="str">
        <f>INDEX('CADASTRO DE PRODUTO '!$C$13:$C$171,MATCH(C43,IND,0))</f>
        <v>-</v>
      </c>
      <c r="F43" s="9">
        <v>22</v>
      </c>
      <c r="G43" s="220">
        <f>INDEX('CADASTRO DE PRODUTO '!$E$13:$E$171,MATCH(C43,IND,0))</f>
        <v>0</v>
      </c>
      <c r="H43" s="221">
        <f t="shared" si="1"/>
        <v>0</v>
      </c>
      <c r="I43" s="51" t="s">
        <v>258</v>
      </c>
      <c r="K43" s="226">
        <v>40</v>
      </c>
      <c r="L43" s="227">
        <v>43242</v>
      </c>
      <c r="M43" s="14"/>
      <c r="N43" s="68" t="str">
        <f>INDEX('CADASTRO DE PRODUTO '!$B$13:$B$171,MATCH(M43,IND,0))</f>
        <v>AD</v>
      </c>
      <c r="O43" s="14" t="str">
        <f>INDEX('CADASTRO DE PRODUTO '!$C$13:$C$171,MATCH(M43,IND,0))</f>
        <v>-</v>
      </c>
      <c r="P43" s="9">
        <v>22</v>
      </c>
      <c r="Q43" s="220">
        <f>INDEX('CADASTRO DE PRODUTO '!$E$13:$E$171,MATCH(M43,IND,0))</f>
        <v>0</v>
      </c>
      <c r="R43" s="221">
        <f t="shared" si="2"/>
        <v>0</v>
      </c>
      <c r="S43" s="51"/>
      <c r="U43" s="226">
        <v>40</v>
      </c>
      <c r="V43" s="227">
        <v>43242</v>
      </c>
      <c r="W43" s="14">
        <v>0</v>
      </c>
      <c r="X43" s="68" t="str">
        <f>INDEX('CADASTRO DE PRODUTO '!$B$13:$B$171,MATCH(W43,IND,0))</f>
        <v>AD</v>
      </c>
      <c r="Y43" s="14" t="str">
        <f>INDEX('CADASTRO DE PRODUTO '!$C$13:$C$171,MATCH(W43,IND,0))</f>
        <v>-</v>
      </c>
      <c r="Z43" s="9">
        <v>22</v>
      </c>
      <c r="AA43" s="220">
        <f>INDEX('CADASTRO DE PRODUTO '!$E$13:$E$171,MATCH(W43,IND,0))</f>
        <v>0</v>
      </c>
      <c r="AB43" s="221">
        <f t="shared" si="3"/>
        <v>0</v>
      </c>
      <c r="AC43" s="51" t="s">
        <v>258</v>
      </c>
      <c r="AE43" s="226">
        <v>40</v>
      </c>
      <c r="AF43" s="227">
        <v>43242</v>
      </c>
      <c r="AG43" s="14">
        <v>0</v>
      </c>
      <c r="AH43" s="68" t="str">
        <f>INDEX('CADASTRO DE PRODUTO '!$B$13:$B$171,MATCH(AG43,IND,0))</f>
        <v>AD</v>
      </c>
      <c r="AI43" s="14" t="str">
        <f>INDEX('CADASTRO DE PRODUTO '!$C$13:$C$171,MATCH(AG43,IND,0))</f>
        <v>-</v>
      </c>
      <c r="AJ43" s="9">
        <v>22</v>
      </c>
      <c r="AK43" s="220">
        <f>INDEX('CADASTRO DE PRODUTO '!$E$13:$E$171,MATCH(AG43,IND,0))</f>
        <v>0</v>
      </c>
      <c r="AL43" s="221">
        <f t="shared" si="4"/>
        <v>0</v>
      </c>
      <c r="AM43" s="51" t="s">
        <v>258</v>
      </c>
      <c r="AO43" s="226">
        <v>40</v>
      </c>
      <c r="AP43" s="227">
        <v>43242</v>
      </c>
      <c r="AQ43" s="14">
        <v>0</v>
      </c>
      <c r="AR43" s="68" t="str">
        <f>INDEX('CADASTRO DE PRODUTO '!$B$13:$B$171,MATCH(AQ43,IND,0))</f>
        <v>AD</v>
      </c>
      <c r="AS43" s="14" t="str">
        <f>INDEX('CADASTRO DE PRODUTO '!$C$13:$C$171,MATCH(AQ43,IND,0))</f>
        <v>-</v>
      </c>
      <c r="AT43" s="9">
        <v>22</v>
      </c>
      <c r="AU43" s="220">
        <f>INDEX('CADASTRO DE PRODUTO '!$E$13:$E$171,MATCH(AQ43,IND,0))</f>
        <v>0</v>
      </c>
      <c r="AV43" s="221">
        <f t="shared" si="5"/>
        <v>0</v>
      </c>
      <c r="AW43" s="51" t="s">
        <v>258</v>
      </c>
      <c r="AX43" s="214"/>
      <c r="AY43" s="226">
        <v>40</v>
      </c>
      <c r="AZ43" s="227">
        <v>43242</v>
      </c>
      <c r="BA43" s="14">
        <v>0</v>
      </c>
      <c r="BB43" s="68" t="str">
        <f>INDEX('CADASTRO DE PRODUTO '!$B$13:$B$171,MATCH(BA43,IND,0))</f>
        <v>AD</v>
      </c>
      <c r="BC43" s="14" t="str">
        <f>INDEX('CADASTRO DE PRODUTO '!$C$13:$C$171,MATCH(BA43,IND,0))</f>
        <v>-</v>
      </c>
      <c r="BD43" s="9">
        <v>22</v>
      </c>
      <c r="BE43" s="220">
        <f>INDEX('CADASTRO DE PRODUTO '!$E$13:$E$171,MATCH(BA43,IND,0))</f>
        <v>0</v>
      </c>
      <c r="BF43" s="221">
        <f t="shared" si="6"/>
        <v>0</v>
      </c>
      <c r="BG43" s="51" t="s">
        <v>258</v>
      </c>
      <c r="BH43" s="214"/>
      <c r="BI43" s="226">
        <v>40</v>
      </c>
      <c r="BJ43" s="227">
        <v>43242</v>
      </c>
      <c r="BK43" s="14">
        <v>0</v>
      </c>
      <c r="BL43" s="68" t="str">
        <f>INDEX('CADASTRO DE PRODUTO '!$B$13:$B$171,MATCH(BK43,IND,0))</f>
        <v>AD</v>
      </c>
      <c r="BM43" s="14" t="str">
        <f>INDEX('CADASTRO DE PRODUTO '!$C$13:$C$171,MATCH(BK43,IND,0))</f>
        <v>-</v>
      </c>
      <c r="BN43" s="9">
        <v>22</v>
      </c>
      <c r="BO43" s="220">
        <f>INDEX('CADASTRO DE PRODUTO '!$E$13:$E$171,MATCH(BK43,IND,0))</f>
        <v>0</v>
      </c>
      <c r="BP43" s="221">
        <f t="shared" si="7"/>
        <v>0</v>
      </c>
      <c r="BQ43" s="51" t="s">
        <v>258</v>
      </c>
      <c r="BR43" s="214"/>
      <c r="BS43" s="226">
        <v>40</v>
      </c>
      <c r="BT43" s="227">
        <v>43242</v>
      </c>
      <c r="BU43" s="14">
        <v>0</v>
      </c>
      <c r="BV43" s="68" t="str">
        <f>INDEX('CADASTRO DE PRODUTO '!$B$13:$B$171,MATCH(BU43,IND,0))</f>
        <v>AD</v>
      </c>
      <c r="BW43" s="14" t="str">
        <f>INDEX('CADASTRO DE PRODUTO '!$C$13:$C$171,MATCH(BU43,IND,0))</f>
        <v>-</v>
      </c>
      <c r="BX43" s="9" t="e">
        <f t="shared" si="8"/>
        <v>#DIV/0!</v>
      </c>
      <c r="BY43" s="220">
        <f>INDEX('CADASTRO DE PRODUTO '!$E$13:$E$171,MATCH(BU43,IND,0))</f>
        <v>0</v>
      </c>
      <c r="BZ43" s="221">
        <v>0</v>
      </c>
      <c r="CA43" s="51" t="s">
        <v>258</v>
      </c>
      <c r="CB43" s="214"/>
    </row>
    <row r="44" spans="1:80" x14ac:dyDescent="0.3">
      <c r="A44" s="226">
        <v>41</v>
      </c>
      <c r="B44" s="227">
        <v>43243</v>
      </c>
      <c r="C44" s="14">
        <v>0</v>
      </c>
      <c r="D44" s="68" t="str">
        <f>INDEX('CADASTRO DE PRODUTO '!$B$13:$B$171,MATCH(C44,IND,0))</f>
        <v>AD</v>
      </c>
      <c r="E44" s="14" t="str">
        <f>INDEX('CADASTRO DE PRODUTO '!$C$13:$C$171,MATCH(C44,IND,0))</f>
        <v>-</v>
      </c>
      <c r="F44" s="9">
        <v>23</v>
      </c>
      <c r="G44" s="220">
        <f>INDEX('CADASTRO DE PRODUTO '!$E$13:$E$171,MATCH(C44,IND,0))</f>
        <v>0</v>
      </c>
      <c r="H44" s="221">
        <f t="shared" si="1"/>
        <v>0</v>
      </c>
      <c r="I44" s="51" t="s">
        <v>258</v>
      </c>
      <c r="K44" s="226">
        <v>41</v>
      </c>
      <c r="L44" s="227">
        <v>43243</v>
      </c>
      <c r="M44" s="14"/>
      <c r="N44" s="68" t="str">
        <f>INDEX('CADASTRO DE PRODUTO '!$B$13:$B$171,MATCH(M44,IND,0))</f>
        <v>AD</v>
      </c>
      <c r="O44" s="14" t="str">
        <f>INDEX('CADASTRO DE PRODUTO '!$C$13:$C$171,MATCH(M44,IND,0))</f>
        <v>-</v>
      </c>
      <c r="P44" s="9">
        <v>23</v>
      </c>
      <c r="Q44" s="220">
        <f>INDEX('CADASTRO DE PRODUTO '!$E$13:$E$171,MATCH(M44,IND,0))</f>
        <v>0</v>
      </c>
      <c r="R44" s="221">
        <f t="shared" si="2"/>
        <v>0</v>
      </c>
      <c r="S44" s="51"/>
      <c r="U44" s="226">
        <v>41</v>
      </c>
      <c r="V44" s="227">
        <v>43243</v>
      </c>
      <c r="W44" s="14">
        <v>0</v>
      </c>
      <c r="X44" s="68" t="str">
        <f>INDEX('CADASTRO DE PRODUTO '!$B$13:$B$171,MATCH(W44,IND,0))</f>
        <v>AD</v>
      </c>
      <c r="Y44" s="14" t="str">
        <f>INDEX('CADASTRO DE PRODUTO '!$C$13:$C$171,MATCH(W44,IND,0))</f>
        <v>-</v>
      </c>
      <c r="Z44" s="9">
        <v>23</v>
      </c>
      <c r="AA44" s="220">
        <f>INDEX('CADASTRO DE PRODUTO '!$E$13:$E$171,MATCH(W44,IND,0))</f>
        <v>0</v>
      </c>
      <c r="AB44" s="221">
        <f t="shared" si="3"/>
        <v>0</v>
      </c>
      <c r="AC44" s="51" t="s">
        <v>258</v>
      </c>
      <c r="AE44" s="226">
        <v>41</v>
      </c>
      <c r="AF44" s="227">
        <v>43243</v>
      </c>
      <c r="AG44" s="14">
        <v>0</v>
      </c>
      <c r="AH44" s="68" t="str">
        <f>INDEX('CADASTRO DE PRODUTO '!$B$13:$B$171,MATCH(AG44,IND,0))</f>
        <v>AD</v>
      </c>
      <c r="AI44" s="14" t="str">
        <f>INDEX('CADASTRO DE PRODUTO '!$C$13:$C$171,MATCH(AG44,IND,0))</f>
        <v>-</v>
      </c>
      <c r="AJ44" s="9">
        <v>23</v>
      </c>
      <c r="AK44" s="220">
        <f>INDEX('CADASTRO DE PRODUTO '!$E$13:$E$171,MATCH(AG44,IND,0))</f>
        <v>0</v>
      </c>
      <c r="AL44" s="221">
        <f t="shared" si="4"/>
        <v>0</v>
      </c>
      <c r="AM44" s="51" t="s">
        <v>258</v>
      </c>
      <c r="AO44" s="226">
        <v>41</v>
      </c>
      <c r="AP44" s="227">
        <v>43243</v>
      </c>
      <c r="AQ44" s="14">
        <v>0</v>
      </c>
      <c r="AR44" s="68" t="str">
        <f>INDEX('CADASTRO DE PRODUTO '!$B$13:$B$171,MATCH(AQ44,IND,0))</f>
        <v>AD</v>
      </c>
      <c r="AS44" s="14" t="str">
        <f>INDEX('CADASTRO DE PRODUTO '!$C$13:$C$171,MATCH(AQ44,IND,0))</f>
        <v>-</v>
      </c>
      <c r="AT44" s="9">
        <v>23</v>
      </c>
      <c r="AU44" s="220">
        <f>INDEX('CADASTRO DE PRODUTO '!$E$13:$E$171,MATCH(AQ44,IND,0))</f>
        <v>0</v>
      </c>
      <c r="AV44" s="221">
        <f t="shared" si="5"/>
        <v>0</v>
      </c>
      <c r="AW44" s="51" t="s">
        <v>258</v>
      </c>
      <c r="AX44" s="214"/>
      <c r="AY44" s="226">
        <v>41</v>
      </c>
      <c r="AZ44" s="227">
        <v>43243</v>
      </c>
      <c r="BA44" s="14">
        <v>0</v>
      </c>
      <c r="BB44" s="68" t="str">
        <f>INDEX('CADASTRO DE PRODUTO '!$B$13:$B$171,MATCH(BA44,IND,0))</f>
        <v>AD</v>
      </c>
      <c r="BC44" s="14" t="str">
        <f>INDEX('CADASTRO DE PRODUTO '!$C$13:$C$171,MATCH(BA44,IND,0))</f>
        <v>-</v>
      </c>
      <c r="BD44" s="9">
        <v>23</v>
      </c>
      <c r="BE44" s="220">
        <f>INDEX('CADASTRO DE PRODUTO '!$E$13:$E$171,MATCH(BA44,IND,0))</f>
        <v>0</v>
      </c>
      <c r="BF44" s="221">
        <f t="shared" si="6"/>
        <v>0</v>
      </c>
      <c r="BG44" s="51" t="s">
        <v>258</v>
      </c>
      <c r="BH44" s="214"/>
      <c r="BI44" s="226">
        <v>41</v>
      </c>
      <c r="BJ44" s="227">
        <v>43243</v>
      </c>
      <c r="BK44" s="14">
        <v>0</v>
      </c>
      <c r="BL44" s="68" t="str">
        <f>INDEX('CADASTRO DE PRODUTO '!$B$13:$B$171,MATCH(BK44,IND,0))</f>
        <v>AD</v>
      </c>
      <c r="BM44" s="14" t="str">
        <f>INDEX('CADASTRO DE PRODUTO '!$C$13:$C$171,MATCH(BK44,IND,0))</f>
        <v>-</v>
      </c>
      <c r="BN44" s="9">
        <v>23</v>
      </c>
      <c r="BO44" s="220">
        <f>INDEX('CADASTRO DE PRODUTO '!$E$13:$E$171,MATCH(BK44,IND,0))</f>
        <v>0</v>
      </c>
      <c r="BP44" s="221">
        <f t="shared" si="7"/>
        <v>0</v>
      </c>
      <c r="BQ44" s="51" t="s">
        <v>258</v>
      </c>
      <c r="BR44" s="214"/>
      <c r="BS44" s="226">
        <v>41</v>
      </c>
      <c r="BT44" s="227">
        <v>43243</v>
      </c>
      <c r="BU44" s="14">
        <v>0</v>
      </c>
      <c r="BV44" s="68" t="str">
        <f>INDEX('CADASTRO DE PRODUTO '!$B$13:$B$171,MATCH(BU44,IND,0))</f>
        <v>AD</v>
      </c>
      <c r="BW44" s="14" t="str">
        <f>INDEX('CADASTRO DE PRODUTO '!$C$13:$C$171,MATCH(BU44,IND,0))</f>
        <v>-</v>
      </c>
      <c r="BX44" s="9" t="e">
        <f t="shared" si="8"/>
        <v>#DIV/0!</v>
      </c>
      <c r="BY44" s="220">
        <f>INDEX('CADASTRO DE PRODUTO '!$E$13:$E$171,MATCH(BU44,IND,0))</f>
        <v>0</v>
      </c>
      <c r="BZ44" s="221">
        <v>0</v>
      </c>
      <c r="CA44" s="51" t="s">
        <v>258</v>
      </c>
      <c r="CB44" s="214"/>
    </row>
    <row r="45" spans="1:80" x14ac:dyDescent="0.3">
      <c r="A45" s="226">
        <v>42</v>
      </c>
      <c r="B45" s="227">
        <v>43244</v>
      </c>
      <c r="C45" s="14">
        <v>0</v>
      </c>
      <c r="D45" s="68" t="str">
        <f>INDEX('CADASTRO DE PRODUTO '!$B$13:$B$171,MATCH(C45,IND,0))</f>
        <v>AD</v>
      </c>
      <c r="E45" s="14" t="str">
        <f>INDEX('CADASTRO DE PRODUTO '!$C$13:$C$171,MATCH(C45,IND,0))</f>
        <v>-</v>
      </c>
      <c r="F45" s="9">
        <v>24</v>
      </c>
      <c r="G45" s="220">
        <f>INDEX('CADASTRO DE PRODUTO '!$E$13:$E$171,MATCH(C45,IND,0))</f>
        <v>0</v>
      </c>
      <c r="H45" s="221">
        <f t="shared" si="1"/>
        <v>0</v>
      </c>
      <c r="I45" s="51" t="s">
        <v>258</v>
      </c>
      <c r="K45" s="226">
        <v>42</v>
      </c>
      <c r="L45" s="227">
        <v>43244</v>
      </c>
      <c r="M45" s="14"/>
      <c r="N45" s="68" t="str">
        <f>INDEX('CADASTRO DE PRODUTO '!$B$13:$B$171,MATCH(M45,IND,0))</f>
        <v>AD</v>
      </c>
      <c r="O45" s="14" t="str">
        <f>INDEX('CADASTRO DE PRODUTO '!$C$13:$C$171,MATCH(M45,IND,0))</f>
        <v>-</v>
      </c>
      <c r="P45" s="9">
        <v>24</v>
      </c>
      <c r="Q45" s="220">
        <f>INDEX('CADASTRO DE PRODUTO '!$E$13:$E$171,MATCH(M45,IND,0))</f>
        <v>0</v>
      </c>
      <c r="R45" s="221">
        <f t="shared" si="2"/>
        <v>0</v>
      </c>
      <c r="S45" s="51"/>
      <c r="U45" s="226">
        <v>42</v>
      </c>
      <c r="V45" s="227">
        <v>43244</v>
      </c>
      <c r="W45" s="14">
        <v>0</v>
      </c>
      <c r="X45" s="68" t="str">
        <f>INDEX('CADASTRO DE PRODUTO '!$B$13:$B$171,MATCH(W45,IND,0))</f>
        <v>AD</v>
      </c>
      <c r="Y45" s="14" t="str">
        <f>INDEX('CADASTRO DE PRODUTO '!$C$13:$C$171,MATCH(W45,IND,0))</f>
        <v>-</v>
      </c>
      <c r="Z45" s="9">
        <v>24</v>
      </c>
      <c r="AA45" s="220">
        <f>INDEX('CADASTRO DE PRODUTO '!$E$13:$E$171,MATCH(W45,IND,0))</f>
        <v>0</v>
      </c>
      <c r="AB45" s="221">
        <f t="shared" si="3"/>
        <v>0</v>
      </c>
      <c r="AC45" s="51" t="s">
        <v>258</v>
      </c>
      <c r="AE45" s="226">
        <v>42</v>
      </c>
      <c r="AF45" s="227">
        <v>43244</v>
      </c>
      <c r="AG45" s="14">
        <v>0</v>
      </c>
      <c r="AH45" s="68" t="str">
        <f>INDEX('CADASTRO DE PRODUTO '!$B$13:$B$171,MATCH(AG45,IND,0))</f>
        <v>AD</v>
      </c>
      <c r="AI45" s="14" t="str">
        <f>INDEX('CADASTRO DE PRODUTO '!$C$13:$C$171,MATCH(AG45,IND,0))</f>
        <v>-</v>
      </c>
      <c r="AJ45" s="9">
        <v>24</v>
      </c>
      <c r="AK45" s="220">
        <f>INDEX('CADASTRO DE PRODUTO '!$E$13:$E$171,MATCH(AG45,IND,0))</f>
        <v>0</v>
      </c>
      <c r="AL45" s="221">
        <f t="shared" si="4"/>
        <v>0</v>
      </c>
      <c r="AM45" s="51" t="s">
        <v>258</v>
      </c>
      <c r="AO45" s="226">
        <v>42</v>
      </c>
      <c r="AP45" s="227">
        <v>43244</v>
      </c>
      <c r="AQ45" s="14">
        <v>0</v>
      </c>
      <c r="AR45" s="68" t="str">
        <f>INDEX('CADASTRO DE PRODUTO '!$B$13:$B$171,MATCH(AQ45,IND,0))</f>
        <v>AD</v>
      </c>
      <c r="AS45" s="14" t="str">
        <f>INDEX('CADASTRO DE PRODUTO '!$C$13:$C$171,MATCH(AQ45,IND,0))</f>
        <v>-</v>
      </c>
      <c r="AT45" s="9">
        <v>24</v>
      </c>
      <c r="AU45" s="220">
        <f>INDEX('CADASTRO DE PRODUTO '!$E$13:$E$171,MATCH(AQ45,IND,0))</f>
        <v>0</v>
      </c>
      <c r="AV45" s="221">
        <f t="shared" si="5"/>
        <v>0</v>
      </c>
      <c r="AW45" s="51" t="s">
        <v>258</v>
      </c>
      <c r="AX45" s="214"/>
      <c r="AY45" s="226">
        <v>42</v>
      </c>
      <c r="AZ45" s="227">
        <v>43244</v>
      </c>
      <c r="BA45" s="14">
        <v>0</v>
      </c>
      <c r="BB45" s="68" t="str">
        <f>INDEX('CADASTRO DE PRODUTO '!$B$13:$B$171,MATCH(BA45,IND,0))</f>
        <v>AD</v>
      </c>
      <c r="BC45" s="14" t="str">
        <f>INDEX('CADASTRO DE PRODUTO '!$C$13:$C$171,MATCH(BA45,IND,0))</f>
        <v>-</v>
      </c>
      <c r="BD45" s="9">
        <v>24</v>
      </c>
      <c r="BE45" s="220">
        <f>INDEX('CADASTRO DE PRODUTO '!$E$13:$E$171,MATCH(BA45,IND,0))</f>
        <v>0</v>
      </c>
      <c r="BF45" s="221">
        <f t="shared" si="6"/>
        <v>0</v>
      </c>
      <c r="BG45" s="51" t="s">
        <v>258</v>
      </c>
      <c r="BH45" s="214"/>
      <c r="BI45" s="226">
        <v>42</v>
      </c>
      <c r="BJ45" s="227">
        <v>43244</v>
      </c>
      <c r="BK45" s="14">
        <v>0</v>
      </c>
      <c r="BL45" s="68" t="str">
        <f>INDEX('CADASTRO DE PRODUTO '!$B$13:$B$171,MATCH(BK45,IND,0))</f>
        <v>AD</v>
      </c>
      <c r="BM45" s="14" t="str">
        <f>INDEX('CADASTRO DE PRODUTO '!$C$13:$C$171,MATCH(BK45,IND,0))</f>
        <v>-</v>
      </c>
      <c r="BN45" s="9">
        <v>24</v>
      </c>
      <c r="BO45" s="220">
        <f>INDEX('CADASTRO DE PRODUTO '!$E$13:$E$171,MATCH(BK45,IND,0))</f>
        <v>0</v>
      </c>
      <c r="BP45" s="221">
        <f t="shared" si="7"/>
        <v>0</v>
      </c>
      <c r="BQ45" s="51" t="s">
        <v>258</v>
      </c>
      <c r="BR45" s="214"/>
      <c r="BS45" s="226">
        <v>42</v>
      </c>
      <c r="BT45" s="227">
        <v>43244</v>
      </c>
      <c r="BU45" s="14">
        <v>0</v>
      </c>
      <c r="BV45" s="68" t="str">
        <f>INDEX('CADASTRO DE PRODUTO '!$B$13:$B$171,MATCH(BU45,IND,0))</f>
        <v>AD</v>
      </c>
      <c r="BW45" s="14" t="str">
        <f>INDEX('CADASTRO DE PRODUTO '!$C$13:$C$171,MATCH(BU45,IND,0))</f>
        <v>-</v>
      </c>
      <c r="BX45" s="9" t="e">
        <f t="shared" si="8"/>
        <v>#DIV/0!</v>
      </c>
      <c r="BY45" s="220">
        <f>INDEX('CADASTRO DE PRODUTO '!$E$13:$E$171,MATCH(BU45,IND,0))</f>
        <v>0</v>
      </c>
      <c r="BZ45" s="221">
        <v>0</v>
      </c>
      <c r="CA45" s="51" t="s">
        <v>258</v>
      </c>
      <c r="CB45" s="214"/>
    </row>
    <row r="46" spans="1:80" x14ac:dyDescent="0.3">
      <c r="A46" s="226">
        <v>43</v>
      </c>
      <c r="B46" s="227">
        <v>43245</v>
      </c>
      <c r="C46" s="14">
        <v>0</v>
      </c>
      <c r="D46" s="68" t="str">
        <f>INDEX('CADASTRO DE PRODUTO '!$B$13:$B$171,MATCH(C46,IND,0))</f>
        <v>AD</v>
      </c>
      <c r="E46" s="14" t="str">
        <f>INDEX('CADASTRO DE PRODUTO '!$C$13:$C$171,MATCH(C46,IND,0))</f>
        <v>-</v>
      </c>
      <c r="F46" s="9">
        <v>25</v>
      </c>
      <c r="G46" s="220">
        <f>INDEX('CADASTRO DE PRODUTO '!$E$13:$E$171,MATCH(C46,IND,0))</f>
        <v>0</v>
      </c>
      <c r="H46" s="221">
        <f t="shared" si="1"/>
        <v>0</v>
      </c>
      <c r="I46" s="51" t="s">
        <v>258</v>
      </c>
      <c r="K46" s="226">
        <v>43</v>
      </c>
      <c r="L46" s="227">
        <v>43245</v>
      </c>
      <c r="M46" s="14"/>
      <c r="N46" s="68" t="str">
        <f>INDEX('CADASTRO DE PRODUTO '!$B$13:$B$171,MATCH(M46,IND,0))</f>
        <v>AD</v>
      </c>
      <c r="O46" s="14" t="str">
        <f>INDEX('CADASTRO DE PRODUTO '!$C$13:$C$171,MATCH(M46,IND,0))</f>
        <v>-</v>
      </c>
      <c r="P46" s="9">
        <v>25</v>
      </c>
      <c r="Q46" s="220">
        <f>INDEX('CADASTRO DE PRODUTO '!$E$13:$E$171,MATCH(M46,IND,0))</f>
        <v>0</v>
      </c>
      <c r="R46" s="221">
        <f t="shared" si="2"/>
        <v>0</v>
      </c>
      <c r="S46" s="51"/>
      <c r="U46" s="226">
        <v>43</v>
      </c>
      <c r="V46" s="227">
        <v>43245</v>
      </c>
      <c r="W46" s="14">
        <v>0</v>
      </c>
      <c r="X46" s="68" t="str">
        <f>INDEX('CADASTRO DE PRODUTO '!$B$13:$B$171,MATCH(W46,IND,0))</f>
        <v>AD</v>
      </c>
      <c r="Y46" s="14" t="str">
        <f>INDEX('CADASTRO DE PRODUTO '!$C$13:$C$171,MATCH(W46,IND,0))</f>
        <v>-</v>
      </c>
      <c r="Z46" s="9">
        <v>25</v>
      </c>
      <c r="AA46" s="220">
        <f>INDEX('CADASTRO DE PRODUTO '!$E$13:$E$171,MATCH(W46,IND,0))</f>
        <v>0</v>
      </c>
      <c r="AB46" s="221">
        <f t="shared" si="3"/>
        <v>0</v>
      </c>
      <c r="AC46" s="51" t="s">
        <v>258</v>
      </c>
      <c r="AE46" s="226">
        <v>43</v>
      </c>
      <c r="AF46" s="227">
        <v>43245</v>
      </c>
      <c r="AG46" s="14">
        <v>0</v>
      </c>
      <c r="AH46" s="68" t="str">
        <f>INDEX('CADASTRO DE PRODUTO '!$B$13:$B$171,MATCH(AG46,IND,0))</f>
        <v>AD</v>
      </c>
      <c r="AI46" s="14" t="str">
        <f>INDEX('CADASTRO DE PRODUTO '!$C$13:$C$171,MATCH(AG46,IND,0))</f>
        <v>-</v>
      </c>
      <c r="AJ46" s="9">
        <v>25</v>
      </c>
      <c r="AK46" s="220">
        <f>INDEX('CADASTRO DE PRODUTO '!$E$13:$E$171,MATCH(AG46,IND,0))</f>
        <v>0</v>
      </c>
      <c r="AL46" s="221">
        <f t="shared" si="4"/>
        <v>0</v>
      </c>
      <c r="AM46" s="51" t="s">
        <v>258</v>
      </c>
      <c r="AO46" s="226">
        <v>43</v>
      </c>
      <c r="AP46" s="227">
        <v>43245</v>
      </c>
      <c r="AQ46" s="14">
        <v>0</v>
      </c>
      <c r="AR46" s="68" t="str">
        <f>INDEX('CADASTRO DE PRODUTO '!$B$13:$B$171,MATCH(AQ46,IND,0))</f>
        <v>AD</v>
      </c>
      <c r="AS46" s="14" t="str">
        <f>INDEX('CADASTRO DE PRODUTO '!$C$13:$C$171,MATCH(AQ46,IND,0))</f>
        <v>-</v>
      </c>
      <c r="AT46" s="9">
        <v>25</v>
      </c>
      <c r="AU46" s="220">
        <f>INDEX('CADASTRO DE PRODUTO '!$E$13:$E$171,MATCH(AQ46,IND,0))</f>
        <v>0</v>
      </c>
      <c r="AV46" s="221">
        <f t="shared" si="5"/>
        <v>0</v>
      </c>
      <c r="AW46" s="51" t="s">
        <v>258</v>
      </c>
      <c r="AX46" s="214"/>
      <c r="AY46" s="226">
        <v>43</v>
      </c>
      <c r="AZ46" s="227">
        <v>43245</v>
      </c>
      <c r="BA46" s="14">
        <v>0</v>
      </c>
      <c r="BB46" s="68" t="str">
        <f>INDEX('CADASTRO DE PRODUTO '!$B$13:$B$171,MATCH(BA46,IND,0))</f>
        <v>AD</v>
      </c>
      <c r="BC46" s="14" t="str">
        <f>INDEX('CADASTRO DE PRODUTO '!$C$13:$C$171,MATCH(BA46,IND,0))</f>
        <v>-</v>
      </c>
      <c r="BD46" s="9">
        <v>25</v>
      </c>
      <c r="BE46" s="220">
        <f>INDEX('CADASTRO DE PRODUTO '!$E$13:$E$171,MATCH(BA46,IND,0))</f>
        <v>0</v>
      </c>
      <c r="BF46" s="221">
        <f t="shared" si="6"/>
        <v>0</v>
      </c>
      <c r="BG46" s="51" t="s">
        <v>258</v>
      </c>
      <c r="BH46" s="214"/>
      <c r="BI46" s="226">
        <v>43</v>
      </c>
      <c r="BJ46" s="227">
        <v>43245</v>
      </c>
      <c r="BK46" s="14">
        <v>0</v>
      </c>
      <c r="BL46" s="68" t="str">
        <f>INDEX('CADASTRO DE PRODUTO '!$B$13:$B$171,MATCH(BK46,IND,0))</f>
        <v>AD</v>
      </c>
      <c r="BM46" s="14" t="str">
        <f>INDEX('CADASTRO DE PRODUTO '!$C$13:$C$171,MATCH(BK46,IND,0))</f>
        <v>-</v>
      </c>
      <c r="BN46" s="9">
        <v>25</v>
      </c>
      <c r="BO46" s="220">
        <f>INDEX('CADASTRO DE PRODUTO '!$E$13:$E$171,MATCH(BK46,IND,0))</f>
        <v>0</v>
      </c>
      <c r="BP46" s="221">
        <f t="shared" si="7"/>
        <v>0</v>
      </c>
      <c r="BQ46" s="51" t="s">
        <v>258</v>
      </c>
      <c r="BR46" s="214"/>
      <c r="BS46" s="226">
        <v>43</v>
      </c>
      <c r="BT46" s="227">
        <v>43245</v>
      </c>
      <c r="BU46" s="14">
        <v>0</v>
      </c>
      <c r="BV46" s="68" t="str">
        <f>INDEX('CADASTRO DE PRODUTO '!$B$13:$B$171,MATCH(BU46,IND,0))</f>
        <v>AD</v>
      </c>
      <c r="BW46" s="14" t="str">
        <f>INDEX('CADASTRO DE PRODUTO '!$C$13:$C$171,MATCH(BU46,IND,0))</f>
        <v>-</v>
      </c>
      <c r="BX46" s="9" t="e">
        <f t="shared" si="8"/>
        <v>#DIV/0!</v>
      </c>
      <c r="BY46" s="220">
        <f>INDEX('CADASTRO DE PRODUTO '!$E$13:$E$171,MATCH(BU46,IND,0))</f>
        <v>0</v>
      </c>
      <c r="BZ46" s="221">
        <v>0</v>
      </c>
      <c r="CA46" s="51" t="s">
        <v>258</v>
      </c>
      <c r="CB46" s="214"/>
    </row>
    <row r="47" spans="1:80" x14ac:dyDescent="0.3">
      <c r="A47" s="226">
        <v>44</v>
      </c>
      <c r="B47" s="227">
        <v>43246</v>
      </c>
      <c r="C47" s="14">
        <v>0</v>
      </c>
      <c r="D47" s="68" t="str">
        <f>INDEX('CADASTRO DE PRODUTO '!$B$13:$B$171,MATCH(C47,IND,0))</f>
        <v>AD</v>
      </c>
      <c r="E47" s="14" t="str">
        <f>INDEX('CADASTRO DE PRODUTO '!$C$13:$C$171,MATCH(C47,IND,0))</f>
        <v>-</v>
      </c>
      <c r="F47" s="9">
        <v>26</v>
      </c>
      <c r="G47" s="220">
        <f>INDEX('CADASTRO DE PRODUTO '!$E$13:$E$171,MATCH(C47,IND,0))</f>
        <v>0</v>
      </c>
      <c r="H47" s="221">
        <f t="shared" si="1"/>
        <v>0</v>
      </c>
      <c r="I47" s="51" t="s">
        <v>258</v>
      </c>
      <c r="K47" s="226">
        <v>44</v>
      </c>
      <c r="L47" s="227">
        <v>43246</v>
      </c>
      <c r="M47" s="14"/>
      <c r="N47" s="68" t="str">
        <f>INDEX('CADASTRO DE PRODUTO '!$B$13:$B$171,MATCH(M47,IND,0))</f>
        <v>AD</v>
      </c>
      <c r="O47" s="14" t="str">
        <f>INDEX('CADASTRO DE PRODUTO '!$C$13:$C$171,MATCH(M47,IND,0))</f>
        <v>-</v>
      </c>
      <c r="P47" s="9">
        <v>26</v>
      </c>
      <c r="Q47" s="220">
        <f>INDEX('CADASTRO DE PRODUTO '!$E$13:$E$171,MATCH(M47,IND,0))</f>
        <v>0</v>
      </c>
      <c r="R47" s="221">
        <f t="shared" si="2"/>
        <v>0</v>
      </c>
      <c r="S47" s="51"/>
      <c r="U47" s="226">
        <v>44</v>
      </c>
      <c r="V47" s="227">
        <v>43246</v>
      </c>
      <c r="W47" s="14">
        <v>0</v>
      </c>
      <c r="X47" s="68" t="str">
        <f>INDEX('CADASTRO DE PRODUTO '!$B$13:$B$171,MATCH(W47,IND,0))</f>
        <v>AD</v>
      </c>
      <c r="Y47" s="14" t="str">
        <f>INDEX('CADASTRO DE PRODUTO '!$C$13:$C$171,MATCH(W47,IND,0))</f>
        <v>-</v>
      </c>
      <c r="Z47" s="9">
        <v>26</v>
      </c>
      <c r="AA47" s="220">
        <f>INDEX('CADASTRO DE PRODUTO '!$E$13:$E$171,MATCH(W47,IND,0))</f>
        <v>0</v>
      </c>
      <c r="AB47" s="221">
        <f t="shared" si="3"/>
        <v>0</v>
      </c>
      <c r="AC47" s="51" t="s">
        <v>258</v>
      </c>
      <c r="AE47" s="226">
        <v>44</v>
      </c>
      <c r="AF47" s="227">
        <v>43246</v>
      </c>
      <c r="AG47" s="14">
        <v>0</v>
      </c>
      <c r="AH47" s="68" t="str">
        <f>INDEX('CADASTRO DE PRODUTO '!$B$13:$B$171,MATCH(AG47,IND,0))</f>
        <v>AD</v>
      </c>
      <c r="AI47" s="14" t="str">
        <f>INDEX('CADASTRO DE PRODUTO '!$C$13:$C$171,MATCH(AG47,IND,0))</f>
        <v>-</v>
      </c>
      <c r="AJ47" s="9">
        <v>26</v>
      </c>
      <c r="AK47" s="220">
        <f>INDEX('CADASTRO DE PRODUTO '!$E$13:$E$171,MATCH(AG47,IND,0))</f>
        <v>0</v>
      </c>
      <c r="AL47" s="221">
        <f t="shared" si="4"/>
        <v>0</v>
      </c>
      <c r="AM47" s="51" t="s">
        <v>258</v>
      </c>
      <c r="AO47" s="226">
        <v>44</v>
      </c>
      <c r="AP47" s="227">
        <v>43246</v>
      </c>
      <c r="AQ47" s="14">
        <v>0</v>
      </c>
      <c r="AR47" s="68" t="str">
        <f>INDEX('CADASTRO DE PRODUTO '!$B$13:$B$171,MATCH(AQ47,IND,0))</f>
        <v>AD</v>
      </c>
      <c r="AS47" s="14" t="str">
        <f>INDEX('CADASTRO DE PRODUTO '!$C$13:$C$171,MATCH(AQ47,IND,0))</f>
        <v>-</v>
      </c>
      <c r="AT47" s="9">
        <v>26</v>
      </c>
      <c r="AU47" s="220">
        <f>INDEX('CADASTRO DE PRODUTO '!$E$13:$E$171,MATCH(AQ47,IND,0))</f>
        <v>0</v>
      </c>
      <c r="AV47" s="221">
        <f t="shared" si="5"/>
        <v>0</v>
      </c>
      <c r="AW47" s="51" t="s">
        <v>258</v>
      </c>
      <c r="AX47" s="214"/>
      <c r="AY47" s="226">
        <v>44</v>
      </c>
      <c r="AZ47" s="227">
        <v>43246</v>
      </c>
      <c r="BA47" s="14">
        <v>0</v>
      </c>
      <c r="BB47" s="68" t="str">
        <f>INDEX('CADASTRO DE PRODUTO '!$B$13:$B$171,MATCH(BA47,IND,0))</f>
        <v>AD</v>
      </c>
      <c r="BC47" s="14" t="str">
        <f>INDEX('CADASTRO DE PRODUTO '!$C$13:$C$171,MATCH(BA47,IND,0))</f>
        <v>-</v>
      </c>
      <c r="BD47" s="9">
        <v>26</v>
      </c>
      <c r="BE47" s="220">
        <f>INDEX('CADASTRO DE PRODUTO '!$E$13:$E$171,MATCH(BA47,IND,0))</f>
        <v>0</v>
      </c>
      <c r="BF47" s="221">
        <f t="shared" si="6"/>
        <v>0</v>
      </c>
      <c r="BG47" s="51" t="s">
        <v>258</v>
      </c>
      <c r="BH47" s="214"/>
      <c r="BI47" s="226">
        <v>44</v>
      </c>
      <c r="BJ47" s="227">
        <v>43246</v>
      </c>
      <c r="BK47" s="14">
        <v>0</v>
      </c>
      <c r="BL47" s="68" t="str">
        <f>INDEX('CADASTRO DE PRODUTO '!$B$13:$B$171,MATCH(BK47,IND,0))</f>
        <v>AD</v>
      </c>
      <c r="BM47" s="14" t="str">
        <f>INDEX('CADASTRO DE PRODUTO '!$C$13:$C$171,MATCH(BK47,IND,0))</f>
        <v>-</v>
      </c>
      <c r="BN47" s="9">
        <v>26</v>
      </c>
      <c r="BO47" s="220">
        <f>INDEX('CADASTRO DE PRODUTO '!$E$13:$E$171,MATCH(BK47,IND,0))</f>
        <v>0</v>
      </c>
      <c r="BP47" s="221">
        <f t="shared" si="7"/>
        <v>0</v>
      </c>
      <c r="BQ47" s="51" t="s">
        <v>258</v>
      </c>
      <c r="BR47" s="214"/>
      <c r="BS47" s="226">
        <v>44</v>
      </c>
      <c r="BT47" s="227">
        <v>43246</v>
      </c>
      <c r="BU47" s="14">
        <v>0</v>
      </c>
      <c r="BV47" s="68" t="str">
        <f>INDEX('CADASTRO DE PRODUTO '!$B$13:$B$171,MATCH(BU47,IND,0))</f>
        <v>AD</v>
      </c>
      <c r="BW47" s="14" t="str">
        <f>INDEX('CADASTRO DE PRODUTO '!$C$13:$C$171,MATCH(BU47,IND,0))</f>
        <v>-</v>
      </c>
      <c r="BX47" s="9" t="e">
        <f t="shared" si="8"/>
        <v>#DIV/0!</v>
      </c>
      <c r="BY47" s="220">
        <f>INDEX('CADASTRO DE PRODUTO '!$E$13:$E$171,MATCH(BU47,IND,0))</f>
        <v>0</v>
      </c>
      <c r="BZ47" s="221">
        <v>0</v>
      </c>
      <c r="CA47" s="51" t="s">
        <v>258</v>
      </c>
      <c r="CB47" s="214"/>
    </row>
    <row r="48" spans="1:80" x14ac:dyDescent="0.3">
      <c r="A48" s="226">
        <v>45</v>
      </c>
      <c r="B48" s="227">
        <v>43247</v>
      </c>
      <c r="C48" s="14">
        <v>0</v>
      </c>
      <c r="D48" s="68" t="str">
        <f>INDEX('CADASTRO DE PRODUTO '!$B$13:$B$171,MATCH(C48,IND,0))</f>
        <v>AD</v>
      </c>
      <c r="E48" s="14" t="str">
        <f>INDEX('CADASTRO DE PRODUTO '!$C$13:$C$171,MATCH(C48,IND,0))</f>
        <v>-</v>
      </c>
      <c r="F48" s="9">
        <v>27</v>
      </c>
      <c r="G48" s="220">
        <f>INDEX('CADASTRO DE PRODUTO '!$E$13:$E$171,MATCH(C48,IND,0))</f>
        <v>0</v>
      </c>
      <c r="H48" s="221">
        <f t="shared" si="1"/>
        <v>0</v>
      </c>
      <c r="I48" s="51" t="s">
        <v>258</v>
      </c>
      <c r="K48" s="226">
        <v>45</v>
      </c>
      <c r="L48" s="227">
        <v>43247</v>
      </c>
      <c r="M48" s="14"/>
      <c r="N48" s="68" t="str">
        <f>INDEX('CADASTRO DE PRODUTO '!$B$13:$B$171,MATCH(M48,IND,0))</f>
        <v>AD</v>
      </c>
      <c r="O48" s="14" t="str">
        <f>INDEX('CADASTRO DE PRODUTO '!$C$13:$C$171,MATCH(M48,IND,0))</f>
        <v>-</v>
      </c>
      <c r="P48" s="9">
        <v>27</v>
      </c>
      <c r="Q48" s="220">
        <f>INDEX('CADASTRO DE PRODUTO '!$E$13:$E$171,MATCH(M48,IND,0))</f>
        <v>0</v>
      </c>
      <c r="R48" s="221">
        <f t="shared" si="2"/>
        <v>0</v>
      </c>
      <c r="S48" s="51"/>
      <c r="U48" s="226">
        <v>45</v>
      </c>
      <c r="V48" s="227">
        <v>43247</v>
      </c>
      <c r="W48" s="14">
        <v>0</v>
      </c>
      <c r="X48" s="68" t="str">
        <f>INDEX('CADASTRO DE PRODUTO '!$B$13:$B$171,MATCH(W48,IND,0))</f>
        <v>AD</v>
      </c>
      <c r="Y48" s="14" t="str">
        <f>INDEX('CADASTRO DE PRODUTO '!$C$13:$C$171,MATCH(W48,IND,0))</f>
        <v>-</v>
      </c>
      <c r="Z48" s="9">
        <v>27</v>
      </c>
      <c r="AA48" s="220">
        <f>INDEX('CADASTRO DE PRODUTO '!$E$13:$E$171,MATCH(W48,IND,0))</f>
        <v>0</v>
      </c>
      <c r="AB48" s="221">
        <f t="shared" si="3"/>
        <v>0</v>
      </c>
      <c r="AC48" s="51" t="s">
        <v>258</v>
      </c>
      <c r="AE48" s="226">
        <v>45</v>
      </c>
      <c r="AF48" s="227">
        <v>43247</v>
      </c>
      <c r="AG48" s="14">
        <v>0</v>
      </c>
      <c r="AH48" s="68" t="str">
        <f>INDEX('CADASTRO DE PRODUTO '!$B$13:$B$171,MATCH(AG48,IND,0))</f>
        <v>AD</v>
      </c>
      <c r="AI48" s="14" t="str">
        <f>INDEX('CADASTRO DE PRODUTO '!$C$13:$C$171,MATCH(AG48,IND,0))</f>
        <v>-</v>
      </c>
      <c r="AJ48" s="9">
        <v>27</v>
      </c>
      <c r="AK48" s="220">
        <f>INDEX('CADASTRO DE PRODUTO '!$E$13:$E$171,MATCH(AG48,IND,0))</f>
        <v>0</v>
      </c>
      <c r="AL48" s="221">
        <f t="shared" si="4"/>
        <v>0</v>
      </c>
      <c r="AM48" s="51" t="s">
        <v>258</v>
      </c>
      <c r="AO48" s="226">
        <v>45</v>
      </c>
      <c r="AP48" s="227">
        <v>43247</v>
      </c>
      <c r="AQ48" s="14">
        <v>0</v>
      </c>
      <c r="AR48" s="68" t="str">
        <f>INDEX('CADASTRO DE PRODUTO '!$B$13:$B$171,MATCH(AQ48,IND,0))</f>
        <v>AD</v>
      </c>
      <c r="AS48" s="14" t="str">
        <f>INDEX('CADASTRO DE PRODUTO '!$C$13:$C$171,MATCH(AQ48,IND,0))</f>
        <v>-</v>
      </c>
      <c r="AT48" s="9">
        <v>27</v>
      </c>
      <c r="AU48" s="220">
        <f>INDEX('CADASTRO DE PRODUTO '!$E$13:$E$171,MATCH(AQ48,IND,0))</f>
        <v>0</v>
      </c>
      <c r="AV48" s="221">
        <f t="shared" si="5"/>
        <v>0</v>
      </c>
      <c r="AW48" s="51" t="s">
        <v>258</v>
      </c>
      <c r="AX48" s="214"/>
      <c r="AY48" s="226">
        <v>45</v>
      </c>
      <c r="AZ48" s="227">
        <v>43247</v>
      </c>
      <c r="BA48" s="14">
        <v>0</v>
      </c>
      <c r="BB48" s="68" t="str">
        <f>INDEX('CADASTRO DE PRODUTO '!$B$13:$B$171,MATCH(BA48,IND,0))</f>
        <v>AD</v>
      </c>
      <c r="BC48" s="14" t="str">
        <f>INDEX('CADASTRO DE PRODUTO '!$C$13:$C$171,MATCH(BA48,IND,0))</f>
        <v>-</v>
      </c>
      <c r="BD48" s="9">
        <v>27</v>
      </c>
      <c r="BE48" s="220">
        <f>INDEX('CADASTRO DE PRODUTO '!$E$13:$E$171,MATCH(BA48,IND,0))</f>
        <v>0</v>
      </c>
      <c r="BF48" s="221">
        <f t="shared" si="6"/>
        <v>0</v>
      </c>
      <c r="BG48" s="51" t="s">
        <v>258</v>
      </c>
      <c r="BH48" s="214"/>
      <c r="BI48" s="226">
        <v>45</v>
      </c>
      <c r="BJ48" s="227">
        <v>43247</v>
      </c>
      <c r="BK48" s="14">
        <v>0</v>
      </c>
      <c r="BL48" s="68" t="str">
        <f>INDEX('CADASTRO DE PRODUTO '!$B$13:$B$171,MATCH(BK48,IND,0))</f>
        <v>AD</v>
      </c>
      <c r="BM48" s="14" t="str">
        <f>INDEX('CADASTRO DE PRODUTO '!$C$13:$C$171,MATCH(BK48,IND,0))</f>
        <v>-</v>
      </c>
      <c r="BN48" s="9">
        <v>27</v>
      </c>
      <c r="BO48" s="220">
        <f>INDEX('CADASTRO DE PRODUTO '!$E$13:$E$171,MATCH(BK48,IND,0))</f>
        <v>0</v>
      </c>
      <c r="BP48" s="221">
        <f t="shared" si="7"/>
        <v>0</v>
      </c>
      <c r="BQ48" s="51" t="s">
        <v>258</v>
      </c>
      <c r="BR48" s="214"/>
      <c r="BS48" s="226">
        <v>45</v>
      </c>
      <c r="BT48" s="227">
        <v>43247</v>
      </c>
      <c r="BU48" s="14">
        <v>0</v>
      </c>
      <c r="BV48" s="68" t="str">
        <f>INDEX('CADASTRO DE PRODUTO '!$B$13:$B$171,MATCH(BU48,IND,0))</f>
        <v>AD</v>
      </c>
      <c r="BW48" s="14" t="str">
        <f>INDEX('CADASTRO DE PRODUTO '!$C$13:$C$171,MATCH(BU48,IND,0))</f>
        <v>-</v>
      </c>
      <c r="BX48" s="9" t="e">
        <f t="shared" si="8"/>
        <v>#DIV/0!</v>
      </c>
      <c r="BY48" s="220">
        <f>INDEX('CADASTRO DE PRODUTO '!$E$13:$E$171,MATCH(BU48,IND,0))</f>
        <v>0</v>
      </c>
      <c r="BZ48" s="221">
        <v>0</v>
      </c>
      <c r="CA48" s="51" t="s">
        <v>258</v>
      </c>
      <c r="CB48" s="214"/>
    </row>
    <row r="49" spans="1:80" x14ac:dyDescent="0.3">
      <c r="A49" s="226">
        <v>46</v>
      </c>
      <c r="B49" s="227">
        <v>43248</v>
      </c>
      <c r="C49" s="14">
        <v>0</v>
      </c>
      <c r="D49" s="68" t="str">
        <f>INDEX('CADASTRO DE PRODUTO '!$B$13:$B$171,MATCH(C49,IND,0))</f>
        <v>AD</v>
      </c>
      <c r="E49" s="14" t="str">
        <f>INDEX('CADASTRO DE PRODUTO '!$C$13:$C$171,MATCH(C49,IND,0))</f>
        <v>-</v>
      </c>
      <c r="F49" s="9">
        <v>28</v>
      </c>
      <c r="G49" s="220">
        <f>INDEX('CADASTRO DE PRODUTO '!$E$13:$E$171,MATCH(C49,IND,0))</f>
        <v>0</v>
      </c>
      <c r="H49" s="221">
        <f t="shared" si="1"/>
        <v>0</v>
      </c>
      <c r="I49" s="51" t="s">
        <v>258</v>
      </c>
      <c r="K49" s="226">
        <v>46</v>
      </c>
      <c r="L49" s="227">
        <v>43248</v>
      </c>
      <c r="M49" s="14"/>
      <c r="N49" s="68" t="str">
        <f>INDEX('CADASTRO DE PRODUTO '!$B$13:$B$171,MATCH(M49,IND,0))</f>
        <v>AD</v>
      </c>
      <c r="O49" s="14" t="str">
        <f>INDEX('CADASTRO DE PRODUTO '!$C$13:$C$171,MATCH(M49,IND,0))</f>
        <v>-</v>
      </c>
      <c r="P49" s="9">
        <v>28</v>
      </c>
      <c r="Q49" s="220">
        <f>INDEX('CADASTRO DE PRODUTO '!$E$13:$E$171,MATCH(M49,IND,0))</f>
        <v>0</v>
      </c>
      <c r="R49" s="221">
        <f t="shared" si="2"/>
        <v>0</v>
      </c>
      <c r="S49" s="51"/>
      <c r="U49" s="226">
        <v>46</v>
      </c>
      <c r="V49" s="227">
        <v>43248</v>
      </c>
      <c r="W49" s="14">
        <v>0</v>
      </c>
      <c r="X49" s="68" t="str">
        <f>INDEX('CADASTRO DE PRODUTO '!$B$13:$B$171,MATCH(W49,IND,0))</f>
        <v>AD</v>
      </c>
      <c r="Y49" s="14" t="str">
        <f>INDEX('CADASTRO DE PRODUTO '!$C$13:$C$171,MATCH(W49,IND,0))</f>
        <v>-</v>
      </c>
      <c r="Z49" s="9">
        <v>28</v>
      </c>
      <c r="AA49" s="220">
        <f>INDEX('CADASTRO DE PRODUTO '!$E$13:$E$171,MATCH(W49,IND,0))</f>
        <v>0</v>
      </c>
      <c r="AB49" s="221">
        <f t="shared" si="3"/>
        <v>0</v>
      </c>
      <c r="AC49" s="51" t="s">
        <v>258</v>
      </c>
      <c r="AE49" s="226">
        <v>46</v>
      </c>
      <c r="AF49" s="227">
        <v>43248</v>
      </c>
      <c r="AG49" s="14">
        <v>0</v>
      </c>
      <c r="AH49" s="68" t="str">
        <f>INDEX('CADASTRO DE PRODUTO '!$B$13:$B$171,MATCH(AG49,IND,0))</f>
        <v>AD</v>
      </c>
      <c r="AI49" s="14" t="str">
        <f>INDEX('CADASTRO DE PRODUTO '!$C$13:$C$171,MATCH(AG49,IND,0))</f>
        <v>-</v>
      </c>
      <c r="AJ49" s="9">
        <v>28</v>
      </c>
      <c r="AK49" s="220">
        <f>INDEX('CADASTRO DE PRODUTO '!$E$13:$E$171,MATCH(AG49,IND,0))</f>
        <v>0</v>
      </c>
      <c r="AL49" s="221">
        <f t="shared" si="4"/>
        <v>0</v>
      </c>
      <c r="AM49" s="51" t="s">
        <v>258</v>
      </c>
      <c r="AO49" s="226">
        <v>46</v>
      </c>
      <c r="AP49" s="227">
        <v>43248</v>
      </c>
      <c r="AQ49" s="14">
        <v>0</v>
      </c>
      <c r="AR49" s="68" t="str">
        <f>INDEX('CADASTRO DE PRODUTO '!$B$13:$B$171,MATCH(AQ49,IND,0))</f>
        <v>AD</v>
      </c>
      <c r="AS49" s="14" t="str">
        <f>INDEX('CADASTRO DE PRODUTO '!$C$13:$C$171,MATCH(AQ49,IND,0))</f>
        <v>-</v>
      </c>
      <c r="AT49" s="9">
        <v>28</v>
      </c>
      <c r="AU49" s="220">
        <f>INDEX('CADASTRO DE PRODUTO '!$E$13:$E$171,MATCH(AQ49,IND,0))</f>
        <v>0</v>
      </c>
      <c r="AV49" s="221">
        <f t="shared" si="5"/>
        <v>0</v>
      </c>
      <c r="AW49" s="51" t="s">
        <v>258</v>
      </c>
      <c r="AX49" s="214"/>
      <c r="AY49" s="226">
        <v>46</v>
      </c>
      <c r="AZ49" s="227">
        <v>43248</v>
      </c>
      <c r="BA49" s="14">
        <v>0</v>
      </c>
      <c r="BB49" s="68" t="str">
        <f>INDEX('CADASTRO DE PRODUTO '!$B$13:$B$171,MATCH(BA49,IND,0))</f>
        <v>AD</v>
      </c>
      <c r="BC49" s="14" t="str">
        <f>INDEX('CADASTRO DE PRODUTO '!$C$13:$C$171,MATCH(BA49,IND,0))</f>
        <v>-</v>
      </c>
      <c r="BD49" s="9">
        <v>28</v>
      </c>
      <c r="BE49" s="220">
        <f>INDEX('CADASTRO DE PRODUTO '!$E$13:$E$171,MATCH(BA49,IND,0))</f>
        <v>0</v>
      </c>
      <c r="BF49" s="221">
        <f t="shared" si="6"/>
        <v>0</v>
      </c>
      <c r="BG49" s="51" t="s">
        <v>258</v>
      </c>
      <c r="BH49" s="214"/>
      <c r="BI49" s="226">
        <v>46</v>
      </c>
      <c r="BJ49" s="227">
        <v>43248</v>
      </c>
      <c r="BK49" s="14">
        <v>0</v>
      </c>
      <c r="BL49" s="68" t="str">
        <f>INDEX('CADASTRO DE PRODUTO '!$B$13:$B$171,MATCH(BK49,IND,0))</f>
        <v>AD</v>
      </c>
      <c r="BM49" s="14" t="str">
        <f>INDEX('CADASTRO DE PRODUTO '!$C$13:$C$171,MATCH(BK49,IND,0))</f>
        <v>-</v>
      </c>
      <c r="BN49" s="9">
        <v>28</v>
      </c>
      <c r="BO49" s="220">
        <f>INDEX('CADASTRO DE PRODUTO '!$E$13:$E$171,MATCH(BK49,IND,0))</f>
        <v>0</v>
      </c>
      <c r="BP49" s="221">
        <f t="shared" si="7"/>
        <v>0</v>
      </c>
      <c r="BQ49" s="51" t="s">
        <v>258</v>
      </c>
      <c r="BR49" s="214"/>
      <c r="BS49" s="226">
        <v>46</v>
      </c>
      <c r="BT49" s="227">
        <v>43248</v>
      </c>
      <c r="BU49" s="14">
        <v>0</v>
      </c>
      <c r="BV49" s="68" t="str">
        <f>INDEX('CADASTRO DE PRODUTO '!$B$13:$B$171,MATCH(BU49,IND,0))</f>
        <v>AD</v>
      </c>
      <c r="BW49" s="14" t="str">
        <f>INDEX('CADASTRO DE PRODUTO '!$C$13:$C$171,MATCH(BU49,IND,0))</f>
        <v>-</v>
      </c>
      <c r="BX49" s="9" t="e">
        <f t="shared" si="8"/>
        <v>#DIV/0!</v>
      </c>
      <c r="BY49" s="220">
        <f>INDEX('CADASTRO DE PRODUTO '!$E$13:$E$171,MATCH(BU49,IND,0))</f>
        <v>0</v>
      </c>
      <c r="BZ49" s="221">
        <v>0</v>
      </c>
      <c r="CA49" s="51" t="s">
        <v>258</v>
      </c>
      <c r="CB49" s="214"/>
    </row>
    <row r="50" spans="1:80" x14ac:dyDescent="0.3">
      <c r="A50" s="226">
        <v>47</v>
      </c>
      <c r="B50" s="227">
        <v>43249</v>
      </c>
      <c r="C50" s="14">
        <v>0</v>
      </c>
      <c r="D50" s="68" t="str">
        <f>INDEX('CADASTRO DE PRODUTO '!$B$13:$B$171,MATCH(C50,IND,0))</f>
        <v>AD</v>
      </c>
      <c r="E50" s="14" t="str">
        <f>INDEX('CADASTRO DE PRODUTO '!$C$13:$C$171,MATCH(C50,IND,0))</f>
        <v>-</v>
      </c>
      <c r="F50" s="9">
        <v>29</v>
      </c>
      <c r="G50" s="220">
        <f>INDEX('CADASTRO DE PRODUTO '!$E$13:$E$171,MATCH(C50,IND,0))</f>
        <v>0</v>
      </c>
      <c r="H50" s="221">
        <f t="shared" si="1"/>
        <v>0</v>
      </c>
      <c r="I50" s="51" t="s">
        <v>258</v>
      </c>
      <c r="K50" s="226">
        <v>47</v>
      </c>
      <c r="L50" s="227">
        <v>43249</v>
      </c>
      <c r="M50" s="14"/>
      <c r="N50" s="68" t="str">
        <f>INDEX('CADASTRO DE PRODUTO '!$B$13:$B$171,MATCH(M50,IND,0))</f>
        <v>AD</v>
      </c>
      <c r="O50" s="14" t="str">
        <f>INDEX('CADASTRO DE PRODUTO '!$C$13:$C$171,MATCH(M50,IND,0))</f>
        <v>-</v>
      </c>
      <c r="P50" s="9">
        <v>29</v>
      </c>
      <c r="Q50" s="220">
        <f>INDEX('CADASTRO DE PRODUTO '!$E$13:$E$171,MATCH(M50,IND,0))</f>
        <v>0</v>
      </c>
      <c r="R50" s="221">
        <f t="shared" si="2"/>
        <v>0</v>
      </c>
      <c r="S50" s="51"/>
      <c r="U50" s="226">
        <v>47</v>
      </c>
      <c r="V50" s="227">
        <v>43249</v>
      </c>
      <c r="W50" s="14">
        <v>0</v>
      </c>
      <c r="X50" s="68" t="str">
        <f>INDEX('CADASTRO DE PRODUTO '!$B$13:$B$171,MATCH(W50,IND,0))</f>
        <v>AD</v>
      </c>
      <c r="Y50" s="14" t="str">
        <f>INDEX('CADASTRO DE PRODUTO '!$C$13:$C$171,MATCH(W50,IND,0))</f>
        <v>-</v>
      </c>
      <c r="Z50" s="9">
        <v>29</v>
      </c>
      <c r="AA50" s="220">
        <f>INDEX('CADASTRO DE PRODUTO '!$E$13:$E$171,MATCH(W50,IND,0))</f>
        <v>0</v>
      </c>
      <c r="AB50" s="221">
        <f t="shared" si="3"/>
        <v>0</v>
      </c>
      <c r="AC50" s="51" t="s">
        <v>258</v>
      </c>
      <c r="AE50" s="226">
        <v>47</v>
      </c>
      <c r="AF50" s="227">
        <v>43249</v>
      </c>
      <c r="AG50" s="14">
        <v>0</v>
      </c>
      <c r="AH50" s="68" t="str">
        <f>INDEX('CADASTRO DE PRODUTO '!$B$13:$B$171,MATCH(AG50,IND,0))</f>
        <v>AD</v>
      </c>
      <c r="AI50" s="14" t="str">
        <f>INDEX('CADASTRO DE PRODUTO '!$C$13:$C$171,MATCH(AG50,IND,0))</f>
        <v>-</v>
      </c>
      <c r="AJ50" s="9">
        <v>29</v>
      </c>
      <c r="AK50" s="220">
        <f>INDEX('CADASTRO DE PRODUTO '!$E$13:$E$171,MATCH(AG50,IND,0))</f>
        <v>0</v>
      </c>
      <c r="AL50" s="221">
        <f t="shared" si="4"/>
        <v>0</v>
      </c>
      <c r="AM50" s="51" t="s">
        <v>258</v>
      </c>
      <c r="AO50" s="226">
        <v>47</v>
      </c>
      <c r="AP50" s="227">
        <v>43249</v>
      </c>
      <c r="AQ50" s="14">
        <v>0</v>
      </c>
      <c r="AR50" s="68" t="str">
        <f>INDEX('CADASTRO DE PRODUTO '!$B$13:$B$171,MATCH(AQ50,IND,0))</f>
        <v>AD</v>
      </c>
      <c r="AS50" s="14" t="str">
        <f>INDEX('CADASTRO DE PRODUTO '!$C$13:$C$171,MATCH(AQ50,IND,0))</f>
        <v>-</v>
      </c>
      <c r="AT50" s="9">
        <v>29</v>
      </c>
      <c r="AU50" s="220">
        <f>INDEX('CADASTRO DE PRODUTO '!$E$13:$E$171,MATCH(AQ50,IND,0))</f>
        <v>0</v>
      </c>
      <c r="AV50" s="221">
        <f t="shared" si="5"/>
        <v>0</v>
      </c>
      <c r="AW50" s="51" t="s">
        <v>258</v>
      </c>
      <c r="AX50" s="214"/>
      <c r="AY50" s="226">
        <v>47</v>
      </c>
      <c r="AZ50" s="227">
        <v>43249</v>
      </c>
      <c r="BA50" s="14">
        <v>0</v>
      </c>
      <c r="BB50" s="68" t="str">
        <f>INDEX('CADASTRO DE PRODUTO '!$B$13:$B$171,MATCH(BA50,IND,0))</f>
        <v>AD</v>
      </c>
      <c r="BC50" s="14" t="str">
        <f>INDEX('CADASTRO DE PRODUTO '!$C$13:$C$171,MATCH(BA50,IND,0))</f>
        <v>-</v>
      </c>
      <c r="BD50" s="9">
        <v>29</v>
      </c>
      <c r="BE50" s="220">
        <f>INDEX('CADASTRO DE PRODUTO '!$E$13:$E$171,MATCH(BA50,IND,0))</f>
        <v>0</v>
      </c>
      <c r="BF50" s="221">
        <f t="shared" si="6"/>
        <v>0</v>
      </c>
      <c r="BG50" s="51" t="s">
        <v>258</v>
      </c>
      <c r="BH50" s="214"/>
      <c r="BI50" s="226">
        <v>47</v>
      </c>
      <c r="BJ50" s="227">
        <v>43249</v>
      </c>
      <c r="BK50" s="14">
        <v>0</v>
      </c>
      <c r="BL50" s="68" t="str">
        <f>INDEX('CADASTRO DE PRODUTO '!$B$13:$B$171,MATCH(BK50,IND,0))</f>
        <v>AD</v>
      </c>
      <c r="BM50" s="14" t="str">
        <f>INDEX('CADASTRO DE PRODUTO '!$C$13:$C$171,MATCH(BK50,IND,0))</f>
        <v>-</v>
      </c>
      <c r="BN50" s="9">
        <v>29</v>
      </c>
      <c r="BO50" s="220">
        <f>INDEX('CADASTRO DE PRODUTO '!$E$13:$E$171,MATCH(BK50,IND,0))</f>
        <v>0</v>
      </c>
      <c r="BP50" s="221">
        <f t="shared" si="7"/>
        <v>0</v>
      </c>
      <c r="BQ50" s="51" t="s">
        <v>258</v>
      </c>
      <c r="BR50" s="214"/>
      <c r="BS50" s="226">
        <v>47</v>
      </c>
      <c r="BT50" s="227">
        <v>43249</v>
      </c>
      <c r="BU50" s="14">
        <v>0</v>
      </c>
      <c r="BV50" s="68" t="str">
        <f>INDEX('CADASTRO DE PRODUTO '!$B$13:$B$171,MATCH(BU50,IND,0))</f>
        <v>AD</v>
      </c>
      <c r="BW50" s="14" t="str">
        <f>INDEX('CADASTRO DE PRODUTO '!$C$13:$C$171,MATCH(BU50,IND,0))</f>
        <v>-</v>
      </c>
      <c r="BX50" s="9" t="e">
        <f t="shared" si="8"/>
        <v>#DIV/0!</v>
      </c>
      <c r="BY50" s="220">
        <f>INDEX('CADASTRO DE PRODUTO '!$E$13:$E$171,MATCH(BU50,IND,0))</f>
        <v>0</v>
      </c>
      <c r="BZ50" s="221">
        <v>0</v>
      </c>
      <c r="CA50" s="51" t="s">
        <v>258</v>
      </c>
      <c r="CB50" s="214"/>
    </row>
    <row r="51" spans="1:80" x14ac:dyDescent="0.3">
      <c r="A51" s="226">
        <v>48</v>
      </c>
      <c r="B51" s="227">
        <v>43250</v>
      </c>
      <c r="C51" s="14">
        <v>0</v>
      </c>
      <c r="D51" s="68" t="str">
        <f>INDEX('CADASTRO DE PRODUTO '!$B$13:$B$171,MATCH(C51,IND,0))</f>
        <v>AD</v>
      </c>
      <c r="E51" s="14" t="str">
        <f>INDEX('CADASTRO DE PRODUTO '!$C$13:$C$171,MATCH(C51,IND,0))</f>
        <v>-</v>
      </c>
      <c r="F51" s="9">
        <v>30</v>
      </c>
      <c r="G51" s="220">
        <f>INDEX('CADASTRO DE PRODUTO '!$E$13:$E$171,MATCH(C51,IND,0))</f>
        <v>0</v>
      </c>
      <c r="H51" s="221">
        <f t="shared" si="1"/>
        <v>0</v>
      </c>
      <c r="I51" s="51" t="s">
        <v>258</v>
      </c>
      <c r="K51" s="226">
        <v>48</v>
      </c>
      <c r="L51" s="227">
        <v>43250</v>
      </c>
      <c r="M51" s="14"/>
      <c r="N51" s="68" t="str">
        <f>INDEX('CADASTRO DE PRODUTO '!$B$13:$B$171,MATCH(M51,IND,0))</f>
        <v>AD</v>
      </c>
      <c r="O51" s="14" t="str">
        <f>INDEX('CADASTRO DE PRODUTO '!$C$13:$C$171,MATCH(M51,IND,0))</f>
        <v>-</v>
      </c>
      <c r="P51" s="9">
        <v>30</v>
      </c>
      <c r="Q51" s="220">
        <f>INDEX('CADASTRO DE PRODUTO '!$E$13:$E$171,MATCH(M51,IND,0))</f>
        <v>0</v>
      </c>
      <c r="R51" s="221">
        <f t="shared" si="2"/>
        <v>0</v>
      </c>
      <c r="S51" s="51"/>
      <c r="U51" s="226">
        <v>48</v>
      </c>
      <c r="V51" s="227">
        <v>43250</v>
      </c>
      <c r="W51" s="14">
        <v>0</v>
      </c>
      <c r="X51" s="68" t="str">
        <f>INDEX('CADASTRO DE PRODUTO '!$B$13:$B$171,MATCH(W51,IND,0))</f>
        <v>AD</v>
      </c>
      <c r="Y51" s="14" t="str">
        <f>INDEX('CADASTRO DE PRODUTO '!$C$13:$C$171,MATCH(W51,IND,0))</f>
        <v>-</v>
      </c>
      <c r="Z51" s="9">
        <v>30</v>
      </c>
      <c r="AA51" s="220">
        <f>INDEX('CADASTRO DE PRODUTO '!$E$13:$E$171,MATCH(W51,IND,0))</f>
        <v>0</v>
      </c>
      <c r="AB51" s="221">
        <f t="shared" si="3"/>
        <v>0</v>
      </c>
      <c r="AC51" s="51" t="s">
        <v>258</v>
      </c>
      <c r="AE51" s="226">
        <v>48</v>
      </c>
      <c r="AF51" s="227">
        <v>43250</v>
      </c>
      <c r="AG51" s="14">
        <v>0</v>
      </c>
      <c r="AH51" s="68" t="str">
        <f>INDEX('CADASTRO DE PRODUTO '!$B$13:$B$171,MATCH(AG51,IND,0))</f>
        <v>AD</v>
      </c>
      <c r="AI51" s="14" t="str">
        <f>INDEX('CADASTRO DE PRODUTO '!$C$13:$C$171,MATCH(AG51,IND,0))</f>
        <v>-</v>
      </c>
      <c r="AJ51" s="9">
        <v>30</v>
      </c>
      <c r="AK51" s="220">
        <f>INDEX('CADASTRO DE PRODUTO '!$E$13:$E$171,MATCH(AG51,IND,0))</f>
        <v>0</v>
      </c>
      <c r="AL51" s="221">
        <f t="shared" si="4"/>
        <v>0</v>
      </c>
      <c r="AM51" s="51" t="s">
        <v>258</v>
      </c>
      <c r="AO51" s="226">
        <v>48</v>
      </c>
      <c r="AP51" s="227">
        <v>43250</v>
      </c>
      <c r="AQ51" s="14">
        <v>0</v>
      </c>
      <c r="AR51" s="68" t="str">
        <f>INDEX('CADASTRO DE PRODUTO '!$B$13:$B$171,MATCH(AQ51,IND,0))</f>
        <v>AD</v>
      </c>
      <c r="AS51" s="14" t="str">
        <f>INDEX('CADASTRO DE PRODUTO '!$C$13:$C$171,MATCH(AQ51,IND,0))</f>
        <v>-</v>
      </c>
      <c r="AT51" s="9">
        <v>30</v>
      </c>
      <c r="AU51" s="220">
        <f>INDEX('CADASTRO DE PRODUTO '!$E$13:$E$171,MATCH(AQ51,IND,0))</f>
        <v>0</v>
      </c>
      <c r="AV51" s="221">
        <f t="shared" si="5"/>
        <v>0</v>
      </c>
      <c r="AW51" s="51" t="s">
        <v>258</v>
      </c>
      <c r="AX51" s="214"/>
      <c r="AY51" s="226">
        <v>48</v>
      </c>
      <c r="AZ51" s="227">
        <v>43250</v>
      </c>
      <c r="BA51" s="14">
        <v>0</v>
      </c>
      <c r="BB51" s="68" t="str">
        <f>INDEX('CADASTRO DE PRODUTO '!$B$13:$B$171,MATCH(BA51,IND,0))</f>
        <v>AD</v>
      </c>
      <c r="BC51" s="14" t="str">
        <f>INDEX('CADASTRO DE PRODUTO '!$C$13:$C$171,MATCH(BA51,IND,0))</f>
        <v>-</v>
      </c>
      <c r="BD51" s="9">
        <v>30</v>
      </c>
      <c r="BE51" s="220">
        <f>INDEX('CADASTRO DE PRODUTO '!$E$13:$E$171,MATCH(BA51,IND,0))</f>
        <v>0</v>
      </c>
      <c r="BF51" s="221">
        <f t="shared" si="6"/>
        <v>0</v>
      </c>
      <c r="BG51" s="51" t="s">
        <v>258</v>
      </c>
      <c r="BH51" s="214"/>
      <c r="BI51" s="226">
        <v>48</v>
      </c>
      <c r="BJ51" s="227">
        <v>43250</v>
      </c>
      <c r="BK51" s="14">
        <v>0</v>
      </c>
      <c r="BL51" s="68" t="str">
        <f>INDEX('CADASTRO DE PRODUTO '!$B$13:$B$171,MATCH(BK51,IND,0))</f>
        <v>AD</v>
      </c>
      <c r="BM51" s="14" t="str">
        <f>INDEX('CADASTRO DE PRODUTO '!$C$13:$C$171,MATCH(BK51,IND,0))</f>
        <v>-</v>
      </c>
      <c r="BN51" s="9">
        <v>30</v>
      </c>
      <c r="BO51" s="220">
        <f>INDEX('CADASTRO DE PRODUTO '!$E$13:$E$171,MATCH(BK51,IND,0))</f>
        <v>0</v>
      </c>
      <c r="BP51" s="221">
        <f t="shared" si="7"/>
        <v>0</v>
      </c>
      <c r="BQ51" s="51" t="s">
        <v>258</v>
      </c>
      <c r="BR51" s="214"/>
      <c r="BS51" s="226">
        <v>48</v>
      </c>
      <c r="BT51" s="227">
        <v>43250</v>
      </c>
      <c r="BU51" s="14">
        <v>0</v>
      </c>
      <c r="BV51" s="68" t="str">
        <f>INDEX('CADASTRO DE PRODUTO '!$B$13:$B$171,MATCH(BU51,IND,0))</f>
        <v>AD</v>
      </c>
      <c r="BW51" s="14" t="str">
        <f>INDEX('CADASTRO DE PRODUTO '!$C$13:$C$171,MATCH(BU51,IND,0))</f>
        <v>-</v>
      </c>
      <c r="BX51" s="9" t="e">
        <f t="shared" si="8"/>
        <v>#DIV/0!</v>
      </c>
      <c r="BY51" s="220">
        <f>INDEX('CADASTRO DE PRODUTO '!$E$13:$E$171,MATCH(BU51,IND,0))</f>
        <v>0</v>
      </c>
      <c r="BZ51" s="221">
        <v>0</v>
      </c>
      <c r="CA51" s="51" t="s">
        <v>258</v>
      </c>
      <c r="CB51" s="214"/>
    </row>
    <row r="52" spans="1:80" x14ac:dyDescent="0.3">
      <c r="A52" s="226">
        <v>49</v>
      </c>
      <c r="B52" s="227">
        <v>43251</v>
      </c>
      <c r="C52" s="14">
        <v>0</v>
      </c>
      <c r="D52" s="68" t="str">
        <f>INDEX('CADASTRO DE PRODUTO '!$B$13:$B$171,MATCH(C52,IND,0))</f>
        <v>AD</v>
      </c>
      <c r="E52" s="14" t="str">
        <f>INDEX('CADASTRO DE PRODUTO '!$C$13:$C$171,MATCH(C52,IND,0))</f>
        <v>-</v>
      </c>
      <c r="F52" s="9">
        <v>31</v>
      </c>
      <c r="G52" s="220">
        <f>INDEX('CADASTRO DE PRODUTO '!$E$13:$E$171,MATCH(C52,IND,0))</f>
        <v>0</v>
      </c>
      <c r="H52" s="221">
        <f t="shared" si="1"/>
        <v>0</v>
      </c>
      <c r="I52" s="51" t="s">
        <v>258</v>
      </c>
      <c r="K52" s="226">
        <v>49</v>
      </c>
      <c r="L52" s="227">
        <v>43251</v>
      </c>
      <c r="M52" s="14"/>
      <c r="N52" s="68" t="str">
        <f>INDEX('CADASTRO DE PRODUTO '!$B$13:$B$171,MATCH(M52,IND,0))</f>
        <v>AD</v>
      </c>
      <c r="O52" s="14" t="str">
        <f>INDEX('CADASTRO DE PRODUTO '!$C$13:$C$171,MATCH(M52,IND,0))</f>
        <v>-</v>
      </c>
      <c r="P52" s="9">
        <v>31</v>
      </c>
      <c r="Q52" s="220">
        <f>INDEX('CADASTRO DE PRODUTO '!$E$13:$E$171,MATCH(M52,IND,0))</f>
        <v>0</v>
      </c>
      <c r="R52" s="221">
        <f t="shared" si="2"/>
        <v>0</v>
      </c>
      <c r="S52" s="51"/>
      <c r="U52" s="226">
        <v>49</v>
      </c>
      <c r="V52" s="227">
        <v>43251</v>
      </c>
      <c r="W52" s="14">
        <v>0</v>
      </c>
      <c r="X52" s="68" t="str">
        <f>INDEX('CADASTRO DE PRODUTO '!$B$13:$B$171,MATCH(W52,IND,0))</f>
        <v>AD</v>
      </c>
      <c r="Y52" s="14" t="str">
        <f>INDEX('CADASTRO DE PRODUTO '!$C$13:$C$171,MATCH(W52,IND,0))</f>
        <v>-</v>
      </c>
      <c r="Z52" s="9">
        <v>31</v>
      </c>
      <c r="AA52" s="220">
        <f>INDEX('CADASTRO DE PRODUTO '!$E$13:$E$171,MATCH(W52,IND,0))</f>
        <v>0</v>
      </c>
      <c r="AB52" s="221">
        <f t="shared" si="3"/>
        <v>0</v>
      </c>
      <c r="AC52" s="51" t="s">
        <v>258</v>
      </c>
      <c r="AE52" s="226">
        <v>49</v>
      </c>
      <c r="AF52" s="227">
        <v>43251</v>
      </c>
      <c r="AG52" s="14">
        <v>0</v>
      </c>
      <c r="AH52" s="68" t="str">
        <f>INDEX('CADASTRO DE PRODUTO '!$B$13:$B$171,MATCH(AG52,IND,0))</f>
        <v>AD</v>
      </c>
      <c r="AI52" s="14" t="str">
        <f>INDEX('CADASTRO DE PRODUTO '!$C$13:$C$171,MATCH(AG52,IND,0))</f>
        <v>-</v>
      </c>
      <c r="AJ52" s="9">
        <v>31</v>
      </c>
      <c r="AK52" s="220">
        <f>INDEX('CADASTRO DE PRODUTO '!$E$13:$E$171,MATCH(AG52,IND,0))</f>
        <v>0</v>
      </c>
      <c r="AL52" s="221">
        <f t="shared" si="4"/>
        <v>0</v>
      </c>
      <c r="AM52" s="51" t="s">
        <v>258</v>
      </c>
      <c r="AO52" s="226">
        <v>49</v>
      </c>
      <c r="AP52" s="227">
        <v>43251</v>
      </c>
      <c r="AQ52" s="14">
        <v>0</v>
      </c>
      <c r="AR52" s="68" t="str">
        <f>INDEX('CADASTRO DE PRODUTO '!$B$13:$B$171,MATCH(AQ52,IND,0))</f>
        <v>AD</v>
      </c>
      <c r="AS52" s="14" t="str">
        <f>INDEX('CADASTRO DE PRODUTO '!$C$13:$C$171,MATCH(AQ52,IND,0))</f>
        <v>-</v>
      </c>
      <c r="AT52" s="9">
        <v>31</v>
      </c>
      <c r="AU52" s="220">
        <f>INDEX('CADASTRO DE PRODUTO '!$E$13:$E$171,MATCH(AQ52,IND,0))</f>
        <v>0</v>
      </c>
      <c r="AV52" s="221">
        <f t="shared" si="5"/>
        <v>0</v>
      </c>
      <c r="AW52" s="51" t="s">
        <v>258</v>
      </c>
      <c r="AX52" s="214"/>
      <c r="AY52" s="226">
        <v>49</v>
      </c>
      <c r="AZ52" s="227">
        <v>43251</v>
      </c>
      <c r="BA52" s="14">
        <v>0</v>
      </c>
      <c r="BB52" s="68" t="str">
        <f>INDEX('CADASTRO DE PRODUTO '!$B$13:$B$171,MATCH(BA52,IND,0))</f>
        <v>AD</v>
      </c>
      <c r="BC52" s="14" t="str">
        <f>INDEX('CADASTRO DE PRODUTO '!$C$13:$C$171,MATCH(BA52,IND,0))</f>
        <v>-</v>
      </c>
      <c r="BD52" s="9">
        <v>31</v>
      </c>
      <c r="BE52" s="220">
        <f>INDEX('CADASTRO DE PRODUTO '!$E$13:$E$171,MATCH(BA52,IND,0))</f>
        <v>0</v>
      </c>
      <c r="BF52" s="221">
        <f t="shared" si="6"/>
        <v>0</v>
      </c>
      <c r="BG52" s="51" t="s">
        <v>258</v>
      </c>
      <c r="BH52" s="214"/>
      <c r="BI52" s="226">
        <v>49</v>
      </c>
      <c r="BJ52" s="227">
        <v>43251</v>
      </c>
      <c r="BK52" s="14">
        <v>0</v>
      </c>
      <c r="BL52" s="68" t="str">
        <f>INDEX('CADASTRO DE PRODUTO '!$B$13:$B$171,MATCH(BK52,IND,0))</f>
        <v>AD</v>
      </c>
      <c r="BM52" s="14" t="str">
        <f>INDEX('CADASTRO DE PRODUTO '!$C$13:$C$171,MATCH(BK52,IND,0))</f>
        <v>-</v>
      </c>
      <c r="BN52" s="9">
        <v>31</v>
      </c>
      <c r="BO52" s="220">
        <f>INDEX('CADASTRO DE PRODUTO '!$E$13:$E$171,MATCH(BK52,IND,0))</f>
        <v>0</v>
      </c>
      <c r="BP52" s="221">
        <f t="shared" si="7"/>
        <v>0</v>
      </c>
      <c r="BQ52" s="51" t="s">
        <v>258</v>
      </c>
      <c r="BR52" s="214"/>
      <c r="BS52" s="226">
        <v>49</v>
      </c>
      <c r="BT52" s="227">
        <v>43251</v>
      </c>
      <c r="BU52" s="14">
        <v>0</v>
      </c>
      <c r="BV52" s="68" t="str">
        <f>INDEX('CADASTRO DE PRODUTO '!$B$13:$B$171,MATCH(BU52,IND,0))</f>
        <v>AD</v>
      </c>
      <c r="BW52" s="14" t="str">
        <f>INDEX('CADASTRO DE PRODUTO '!$C$13:$C$171,MATCH(BU52,IND,0))</f>
        <v>-</v>
      </c>
      <c r="BX52" s="9" t="e">
        <f t="shared" si="8"/>
        <v>#DIV/0!</v>
      </c>
      <c r="BY52" s="220">
        <f>INDEX('CADASTRO DE PRODUTO '!$E$13:$E$171,MATCH(BU52,IND,0))</f>
        <v>0</v>
      </c>
      <c r="BZ52" s="221">
        <v>0</v>
      </c>
      <c r="CA52" s="51" t="s">
        <v>258</v>
      </c>
      <c r="CB52" s="214"/>
    </row>
    <row r="53" spans="1:80" x14ac:dyDescent="0.3">
      <c r="A53" s="226">
        <v>50</v>
      </c>
      <c r="B53" s="227">
        <v>43252</v>
      </c>
      <c r="C53" s="14">
        <v>0</v>
      </c>
      <c r="D53" s="68" t="str">
        <f>INDEX('CADASTRO DE PRODUTO '!$B$13:$B$171,MATCH(C53,IND,0))</f>
        <v>AD</v>
      </c>
      <c r="E53" s="14" t="str">
        <f>INDEX('CADASTRO DE PRODUTO '!$C$13:$C$171,MATCH(C53,IND,0))</f>
        <v>-</v>
      </c>
      <c r="F53" s="9">
        <v>32</v>
      </c>
      <c r="G53" s="220">
        <f>INDEX('CADASTRO DE PRODUTO '!$E$13:$E$171,MATCH(C53,IND,0))</f>
        <v>0</v>
      </c>
      <c r="H53" s="221">
        <f t="shared" si="1"/>
        <v>0</v>
      </c>
      <c r="I53" s="51" t="s">
        <v>258</v>
      </c>
      <c r="K53" s="226">
        <v>50</v>
      </c>
      <c r="L53" s="227">
        <v>43252</v>
      </c>
      <c r="M53" s="14"/>
      <c r="N53" s="68" t="str">
        <f>INDEX('CADASTRO DE PRODUTO '!$B$13:$B$171,MATCH(M53,IND,0))</f>
        <v>AD</v>
      </c>
      <c r="O53" s="14" t="str">
        <f>INDEX('CADASTRO DE PRODUTO '!$C$13:$C$171,MATCH(M53,IND,0))</f>
        <v>-</v>
      </c>
      <c r="P53" s="9">
        <v>32</v>
      </c>
      <c r="Q53" s="220">
        <f>INDEX('CADASTRO DE PRODUTO '!$E$13:$E$171,MATCH(M53,IND,0))</f>
        <v>0</v>
      </c>
      <c r="R53" s="221">
        <f t="shared" si="2"/>
        <v>0</v>
      </c>
      <c r="S53" s="51"/>
      <c r="U53" s="226">
        <v>50</v>
      </c>
      <c r="V53" s="227">
        <v>43252</v>
      </c>
      <c r="W53" s="14">
        <v>0</v>
      </c>
      <c r="X53" s="68" t="str">
        <f>INDEX('CADASTRO DE PRODUTO '!$B$13:$B$171,MATCH(W53,IND,0))</f>
        <v>AD</v>
      </c>
      <c r="Y53" s="14" t="str">
        <f>INDEX('CADASTRO DE PRODUTO '!$C$13:$C$171,MATCH(W53,IND,0))</f>
        <v>-</v>
      </c>
      <c r="Z53" s="9">
        <v>32</v>
      </c>
      <c r="AA53" s="220">
        <f>INDEX('CADASTRO DE PRODUTO '!$E$13:$E$171,MATCH(W53,IND,0))</f>
        <v>0</v>
      </c>
      <c r="AB53" s="221">
        <f t="shared" si="3"/>
        <v>0</v>
      </c>
      <c r="AC53" s="51" t="s">
        <v>258</v>
      </c>
      <c r="AE53" s="226">
        <v>50</v>
      </c>
      <c r="AF53" s="227">
        <v>43252</v>
      </c>
      <c r="AG53" s="14">
        <v>0</v>
      </c>
      <c r="AH53" s="68" t="str">
        <f>INDEX('CADASTRO DE PRODUTO '!$B$13:$B$171,MATCH(AG53,IND,0))</f>
        <v>AD</v>
      </c>
      <c r="AI53" s="14" t="str">
        <f>INDEX('CADASTRO DE PRODUTO '!$C$13:$C$171,MATCH(AG53,IND,0))</f>
        <v>-</v>
      </c>
      <c r="AJ53" s="9">
        <v>32</v>
      </c>
      <c r="AK53" s="220">
        <f>INDEX('CADASTRO DE PRODUTO '!$E$13:$E$171,MATCH(AG53,IND,0))</f>
        <v>0</v>
      </c>
      <c r="AL53" s="221">
        <f t="shared" si="4"/>
        <v>0</v>
      </c>
      <c r="AM53" s="51" t="s">
        <v>258</v>
      </c>
      <c r="AO53" s="226">
        <v>50</v>
      </c>
      <c r="AP53" s="227">
        <v>43252</v>
      </c>
      <c r="AQ53" s="14">
        <v>0</v>
      </c>
      <c r="AR53" s="68" t="str">
        <f>INDEX('CADASTRO DE PRODUTO '!$B$13:$B$171,MATCH(AQ53,IND,0))</f>
        <v>AD</v>
      </c>
      <c r="AS53" s="14" t="str">
        <f>INDEX('CADASTRO DE PRODUTO '!$C$13:$C$171,MATCH(AQ53,IND,0))</f>
        <v>-</v>
      </c>
      <c r="AT53" s="9">
        <v>32</v>
      </c>
      <c r="AU53" s="220">
        <f>INDEX('CADASTRO DE PRODUTO '!$E$13:$E$171,MATCH(AQ53,IND,0))</f>
        <v>0</v>
      </c>
      <c r="AV53" s="221">
        <f t="shared" si="5"/>
        <v>0</v>
      </c>
      <c r="AW53" s="51" t="s">
        <v>258</v>
      </c>
      <c r="AX53" s="214"/>
      <c r="AY53" s="226">
        <v>50</v>
      </c>
      <c r="AZ53" s="227">
        <v>43252</v>
      </c>
      <c r="BA53" s="14">
        <v>0</v>
      </c>
      <c r="BB53" s="68" t="str">
        <f>INDEX('CADASTRO DE PRODUTO '!$B$13:$B$171,MATCH(BA53,IND,0))</f>
        <v>AD</v>
      </c>
      <c r="BC53" s="14" t="str">
        <f>INDEX('CADASTRO DE PRODUTO '!$C$13:$C$171,MATCH(BA53,IND,0))</f>
        <v>-</v>
      </c>
      <c r="BD53" s="9">
        <v>32</v>
      </c>
      <c r="BE53" s="220">
        <f>INDEX('CADASTRO DE PRODUTO '!$E$13:$E$171,MATCH(BA53,IND,0))</f>
        <v>0</v>
      </c>
      <c r="BF53" s="221">
        <f t="shared" si="6"/>
        <v>0</v>
      </c>
      <c r="BG53" s="51" t="s">
        <v>258</v>
      </c>
      <c r="BH53" s="214"/>
      <c r="BI53" s="226">
        <v>50</v>
      </c>
      <c r="BJ53" s="227">
        <v>43252</v>
      </c>
      <c r="BK53" s="14">
        <v>0</v>
      </c>
      <c r="BL53" s="68" t="str">
        <f>INDEX('CADASTRO DE PRODUTO '!$B$13:$B$171,MATCH(BK53,IND,0))</f>
        <v>AD</v>
      </c>
      <c r="BM53" s="14" t="str">
        <f>INDEX('CADASTRO DE PRODUTO '!$C$13:$C$171,MATCH(BK53,IND,0))</f>
        <v>-</v>
      </c>
      <c r="BN53" s="9">
        <v>32</v>
      </c>
      <c r="BO53" s="220">
        <f>INDEX('CADASTRO DE PRODUTO '!$E$13:$E$171,MATCH(BK53,IND,0))</f>
        <v>0</v>
      </c>
      <c r="BP53" s="221">
        <f t="shared" si="7"/>
        <v>0</v>
      </c>
      <c r="BQ53" s="51" t="s">
        <v>258</v>
      </c>
      <c r="BR53" s="214"/>
      <c r="BS53" s="226">
        <v>50</v>
      </c>
      <c r="BT53" s="227">
        <v>43252</v>
      </c>
      <c r="BU53" s="14">
        <v>0</v>
      </c>
      <c r="BV53" s="68" t="str">
        <f>INDEX('CADASTRO DE PRODUTO '!$B$13:$B$171,MATCH(BU53,IND,0))</f>
        <v>AD</v>
      </c>
      <c r="BW53" s="14" t="str">
        <f>INDEX('CADASTRO DE PRODUTO '!$C$13:$C$171,MATCH(BU53,IND,0))</f>
        <v>-</v>
      </c>
      <c r="BX53" s="9" t="e">
        <f t="shared" si="8"/>
        <v>#DIV/0!</v>
      </c>
      <c r="BY53" s="220">
        <f>INDEX('CADASTRO DE PRODUTO '!$E$13:$E$171,MATCH(BU53,IND,0))</f>
        <v>0</v>
      </c>
      <c r="BZ53" s="221">
        <v>0</v>
      </c>
      <c r="CA53" s="51" t="s">
        <v>258</v>
      </c>
      <c r="CB53" s="214"/>
    </row>
  </sheetData>
  <mergeCells count="30">
    <mergeCell ref="BS1:BW1"/>
    <mergeCell ref="BS2:BW2"/>
    <mergeCell ref="BX1:BY2"/>
    <mergeCell ref="BZ1:BZ2"/>
    <mergeCell ref="AV1:AV2"/>
    <mergeCell ref="AY1:BC1"/>
    <mergeCell ref="AY2:BC2"/>
    <mergeCell ref="BF1:BF2"/>
    <mergeCell ref="BD1:BE2"/>
    <mergeCell ref="BI1:BM1"/>
    <mergeCell ref="BI2:BM2"/>
    <mergeCell ref="BN1:BO2"/>
    <mergeCell ref="BP1:BP2"/>
    <mergeCell ref="A1:E1"/>
    <mergeCell ref="A2:E2"/>
    <mergeCell ref="K1:O1"/>
    <mergeCell ref="K2:O2"/>
    <mergeCell ref="U1:Y1"/>
    <mergeCell ref="U2:Y2"/>
    <mergeCell ref="F1:G2"/>
    <mergeCell ref="H1:H2"/>
    <mergeCell ref="R1:R2"/>
    <mergeCell ref="AO1:AS1"/>
    <mergeCell ref="AO2:AS2"/>
    <mergeCell ref="AT1:AU2"/>
    <mergeCell ref="Z1:AA2"/>
    <mergeCell ref="AB1:AB2"/>
    <mergeCell ref="AE1:AI1"/>
    <mergeCell ref="AE2:AI2"/>
    <mergeCell ref="AL1:AL2"/>
  </mergeCells>
  <conditionalFormatting sqref="K4:S53">
    <cfRule type="expression" dxfId="86" priority="10">
      <formula>$S4="A PAGAR"</formula>
    </cfRule>
  </conditionalFormatting>
  <conditionalFormatting sqref="A4:I53">
    <cfRule type="expression" dxfId="85" priority="9">
      <formula>$I4="A PAGAR"</formula>
    </cfRule>
  </conditionalFormatting>
  <conditionalFormatting sqref="U4:AC53">
    <cfRule type="expression" dxfId="84" priority="6">
      <formula>$AC4="A PAGAR"</formula>
    </cfRule>
    <cfRule type="expression" dxfId="83" priority="8">
      <formula>$AM4="A PAGAR"</formula>
    </cfRule>
  </conditionalFormatting>
  <conditionalFormatting sqref="AE4:AM53">
    <cfRule type="expression" dxfId="82" priority="5">
      <formula>$AM4="A PAGAR"</formula>
    </cfRule>
  </conditionalFormatting>
  <conditionalFormatting sqref="AO4:AW53">
    <cfRule type="expression" dxfId="81" priority="4">
      <formula>$AW4="A PAGAR"</formula>
    </cfRule>
  </conditionalFormatting>
  <conditionalFormatting sqref="AY4:BG53">
    <cfRule type="expression" dxfId="80" priority="3">
      <formula>$BG4="A PAGAR"</formula>
    </cfRule>
  </conditionalFormatting>
  <conditionalFormatting sqref="BI4:BQ53">
    <cfRule type="expression" dxfId="79" priority="2">
      <formula>$BQ4="A PAGAR"</formula>
    </cfRule>
  </conditionalFormatting>
  <conditionalFormatting sqref="BS4:CA53">
    <cfRule type="expression" dxfId="78" priority="1">
      <formula>$CA4="A PAGAR"</formula>
    </cfRule>
  </conditionalFormatting>
  <dataValidations disablePrompts="1" count="3">
    <dataValidation type="list" allowBlank="1" showInputMessage="1" showErrorMessage="1" sqref="AD4:AD21 T4:T21 J4:J21 AN4:AN21 AX4:AX21 BH4:BH21 BR4:BR21 CB4:CB21" xr:uid="{A17264A9-F267-41EB-A4D8-057403CEDDFD}">
      <formula1>$AH$1:$AH$6</formula1>
    </dataValidation>
    <dataValidation type="list" allowBlank="1" showInputMessage="1" showErrorMessage="1" sqref="M4:M53 W4:W53 C4:C53 BK4:BK53 AG4:AG53 AQ4:AQ53 BA4:BA53 BU4:BU53" xr:uid="{23FC883D-671D-45F1-BA24-F132FFABFEBF}">
      <formula1>IND</formula1>
    </dataValidation>
    <dataValidation type="list" allowBlank="1" showInputMessage="1" showErrorMessage="1" sqref="S4:S53 I4:I53 AC4:AC53 BQ4:BQ53 AM4:AM53 CA4:CA53 BG4:BG53 AW4:AW53" xr:uid="{3A7BF8AE-4027-4B26-BB5C-442A9D1CD25F}">
      <formula1>PAGO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1"/>
  <dimension ref="A1:N179"/>
  <sheetViews>
    <sheetView workbookViewId="0">
      <selection sqref="A1:K3"/>
    </sheetView>
  </sheetViews>
  <sheetFormatPr defaultRowHeight="14.4" x14ac:dyDescent="0.3"/>
  <cols>
    <col min="2" max="2" width="54.44140625" bestFit="1" customWidth="1"/>
    <col min="3" max="3" width="32.88671875" customWidth="1"/>
    <col min="7" max="7" width="15.44140625" customWidth="1"/>
    <col min="8" max="8" width="11.88671875" customWidth="1"/>
    <col min="9" max="9" width="14" customWidth="1"/>
    <col min="10" max="10" width="14.5546875" customWidth="1"/>
    <col min="11" max="11" width="11.33203125" customWidth="1"/>
    <col min="12" max="12" width="17.6640625" bestFit="1" customWidth="1"/>
    <col min="13" max="13" width="16.5546875" bestFit="1" customWidth="1"/>
    <col min="14" max="14" width="10.88671875" bestFit="1" customWidth="1"/>
    <col min="15" max="15" width="19.88671875" bestFit="1" customWidth="1"/>
  </cols>
  <sheetData>
    <row r="1" spans="1:14" x14ac:dyDescent="0.3">
      <c r="A1" s="711" t="s">
        <v>318</v>
      </c>
      <c r="B1" s="711"/>
      <c r="C1" s="711"/>
      <c r="D1" s="711"/>
      <c r="E1" s="711"/>
      <c r="F1" s="711"/>
      <c r="G1" s="711"/>
      <c r="H1" s="711"/>
      <c r="I1" s="711"/>
      <c r="J1" s="711"/>
      <c r="K1" s="712"/>
      <c r="L1" s="369"/>
      <c r="M1" s="369"/>
      <c r="N1" s="369"/>
    </row>
    <row r="2" spans="1:14" x14ac:dyDescent="0.3">
      <c r="A2" s="711"/>
      <c r="B2" s="711"/>
      <c r="C2" s="711"/>
      <c r="D2" s="711"/>
      <c r="E2" s="711"/>
      <c r="F2" s="711"/>
      <c r="G2" s="711"/>
      <c r="H2" s="711"/>
      <c r="I2" s="711"/>
      <c r="J2" s="711"/>
      <c r="K2" s="712"/>
      <c r="L2" s="369"/>
      <c r="M2" s="369"/>
      <c r="N2" s="369"/>
    </row>
    <row r="3" spans="1:14" x14ac:dyDescent="0.3">
      <c r="A3" s="713"/>
      <c r="B3" s="713"/>
      <c r="C3" s="713"/>
      <c r="D3" s="713"/>
      <c r="E3" s="713"/>
      <c r="F3" s="713"/>
      <c r="G3" s="713"/>
      <c r="H3" s="713"/>
      <c r="I3" s="713"/>
      <c r="J3" s="713"/>
      <c r="K3" s="714"/>
      <c r="L3" s="370"/>
      <c r="M3" s="370"/>
      <c r="N3" s="369"/>
    </row>
    <row r="4" spans="1:14" x14ac:dyDescent="0.3">
      <c r="A4" s="709" t="s">
        <v>319</v>
      </c>
      <c r="B4" s="709" t="s">
        <v>320</v>
      </c>
      <c r="C4" s="709" t="s">
        <v>321</v>
      </c>
      <c r="D4" s="716" t="s">
        <v>322</v>
      </c>
      <c r="E4" s="716" t="s">
        <v>323</v>
      </c>
      <c r="F4" s="703" t="s">
        <v>324</v>
      </c>
      <c r="G4" s="703" t="s">
        <v>325</v>
      </c>
      <c r="H4" s="703" t="s">
        <v>114</v>
      </c>
      <c r="I4" s="717" t="s">
        <v>326</v>
      </c>
      <c r="J4" s="703" t="s">
        <v>327</v>
      </c>
      <c r="K4" s="703" t="s">
        <v>328</v>
      </c>
      <c r="L4" s="705" t="s">
        <v>329</v>
      </c>
      <c r="M4" s="707" t="s">
        <v>330</v>
      </c>
    </row>
    <row r="5" spans="1:14" ht="15" customHeight="1" x14ac:dyDescent="0.3">
      <c r="A5" s="715"/>
      <c r="B5" s="710"/>
      <c r="C5" s="710"/>
      <c r="D5" s="704"/>
      <c r="E5" s="704"/>
      <c r="F5" s="704"/>
      <c r="G5" s="704"/>
      <c r="H5" s="704"/>
      <c r="I5" s="718"/>
      <c r="J5" s="703"/>
      <c r="K5" s="704"/>
      <c r="L5" s="706"/>
      <c r="M5" s="708"/>
    </row>
    <row r="6" spans="1:14" ht="25.8" x14ac:dyDescent="0.3">
      <c r="A6" s="405">
        <f>'CADASTRO DE PRODUTO '!A14</f>
        <v>1</v>
      </c>
      <c r="B6" s="406" t="str">
        <f>INDEX('CADASTRO DE PRODUTO '!$B$13:$B$171,MATCH(A6,IND,0))</f>
        <v>Costela com espinha e com lombo</v>
      </c>
      <c r="C6" s="42" t="str">
        <f>INDEX('CADASTRO DE PRODUTO '!$C$13:$C$171,MATCH(A6,IND,0))</f>
        <v>Kg</v>
      </c>
      <c r="D6" s="371">
        <v>0</v>
      </c>
      <c r="E6" s="372">
        <v>0</v>
      </c>
      <c r="F6" s="373">
        <v>2</v>
      </c>
      <c r="G6" s="374" t="str">
        <f t="shared" ref="G6:G87" si="0">IF(F6="","",IF(F6&lt;I6,"COMPRAR",IF(F6&gt;I6,"ACIMA","IDEAL")))</f>
        <v>IDEAL</v>
      </c>
      <c r="H6" s="375">
        <f t="shared" ref="H6:H87" si="1">IF(F6="","",F6/I6-100%)</f>
        <v>0</v>
      </c>
      <c r="I6" s="376">
        <v>2</v>
      </c>
      <c r="J6" s="377">
        <v>32.4</v>
      </c>
      <c r="K6" s="378">
        <f t="shared" ref="K6:K87" si="2">IF(J6="","",J6*F6)</f>
        <v>64.8</v>
      </c>
      <c r="L6" s="379">
        <f t="shared" ref="L6:L87" si="3">J6*D6</f>
        <v>0</v>
      </c>
      <c r="M6" s="380">
        <f t="shared" ref="M6:M87" si="4">J6*E6</f>
        <v>0</v>
      </c>
    </row>
    <row r="7" spans="1:14" ht="25.8" x14ac:dyDescent="0.3">
      <c r="A7" s="405">
        <f>'CADASTRO DE PRODUTO '!A15</f>
        <v>2</v>
      </c>
      <c r="B7" s="406" t="str">
        <f>INDEX('CADASTRO DE PRODUTO '!$B$13:$B$171,MATCH(A7,IND,0))</f>
        <v>Costela sem espinha</v>
      </c>
      <c r="C7" s="42" t="str">
        <f>INDEX('CADASTRO DE PRODUTO '!$C$13:$C$171,MATCH(A7,IND,0))</f>
        <v>Kg</v>
      </c>
      <c r="D7" s="371">
        <v>0</v>
      </c>
      <c r="E7" s="372">
        <v>0</v>
      </c>
      <c r="F7" s="373">
        <v>1</v>
      </c>
      <c r="G7" s="374" t="str">
        <f t="shared" si="0"/>
        <v>IDEAL</v>
      </c>
      <c r="H7" s="375">
        <f t="shared" si="1"/>
        <v>0</v>
      </c>
      <c r="I7" s="376">
        <v>1</v>
      </c>
      <c r="J7" s="377">
        <v>10.5</v>
      </c>
      <c r="K7" s="378">
        <f t="shared" si="2"/>
        <v>10.5</v>
      </c>
      <c r="L7" s="379">
        <f t="shared" si="3"/>
        <v>0</v>
      </c>
      <c r="M7" s="380">
        <f t="shared" si="4"/>
        <v>0</v>
      </c>
    </row>
    <row r="8" spans="1:14" ht="25.8" x14ac:dyDescent="0.3">
      <c r="A8" s="405">
        <f>'CADASTRO DE PRODUTO '!A16</f>
        <v>3</v>
      </c>
      <c r="B8" s="406" t="str">
        <f>INDEX('CADASTRO DE PRODUTO '!$B$13:$B$171,MATCH(A8,IND,0))</f>
        <v xml:space="preserve">Pacu inteiro </v>
      </c>
      <c r="C8" s="42" t="str">
        <f>INDEX('CADASTRO DE PRODUTO '!$C$13:$C$171,MATCH(A8,IND,0))</f>
        <v>Kg</v>
      </c>
      <c r="D8" s="371">
        <v>0</v>
      </c>
      <c r="E8" s="372">
        <v>0</v>
      </c>
      <c r="F8" s="373">
        <v>1</v>
      </c>
      <c r="G8" s="381" t="str">
        <f t="shared" si="0"/>
        <v>IDEAL</v>
      </c>
      <c r="H8" s="382">
        <f t="shared" si="1"/>
        <v>0</v>
      </c>
      <c r="I8" s="376">
        <v>1</v>
      </c>
      <c r="J8" s="377">
        <v>13.5</v>
      </c>
      <c r="K8" s="378">
        <f t="shared" si="2"/>
        <v>13.5</v>
      </c>
      <c r="L8" s="379">
        <f t="shared" si="3"/>
        <v>0</v>
      </c>
      <c r="M8" s="380">
        <f t="shared" si="4"/>
        <v>0</v>
      </c>
    </row>
    <row r="9" spans="1:14" ht="25.8" x14ac:dyDescent="0.3">
      <c r="A9" s="405">
        <f>'CADASTRO DE PRODUTO '!A17</f>
        <v>4</v>
      </c>
      <c r="B9" s="406" t="str">
        <f>INDEX('CADASTRO DE PRODUTO '!$B$13:$B$171,MATCH(A9,IND,0))</f>
        <v>Pacu inteiro desossado</v>
      </c>
      <c r="C9" s="42" t="str">
        <f>INDEX('CADASTRO DE PRODUTO '!$C$13:$C$171,MATCH(A9,IND,0))</f>
        <v>Kg</v>
      </c>
      <c r="D9" s="371">
        <v>0</v>
      </c>
      <c r="E9" s="372">
        <v>0</v>
      </c>
      <c r="F9" s="373">
        <v>1</v>
      </c>
      <c r="G9" s="374" t="str">
        <f t="shared" si="0"/>
        <v>IDEAL</v>
      </c>
      <c r="H9" s="375">
        <f t="shared" si="1"/>
        <v>0</v>
      </c>
      <c r="I9" s="376">
        <v>1</v>
      </c>
      <c r="J9" s="377">
        <v>37.65</v>
      </c>
      <c r="K9" s="378">
        <f t="shared" si="2"/>
        <v>37.65</v>
      </c>
      <c r="L9" s="379">
        <f t="shared" si="3"/>
        <v>0</v>
      </c>
      <c r="M9" s="380">
        <f t="shared" si="4"/>
        <v>0</v>
      </c>
    </row>
    <row r="10" spans="1:14" ht="25.8" x14ac:dyDescent="0.3">
      <c r="A10" s="405">
        <f>'CADASTRO DE PRODUTO '!A18</f>
        <v>5</v>
      </c>
      <c r="B10" s="406" t="str">
        <f>INDEX('CADASTRO DE PRODUTO '!$B$13:$B$171,MATCH(A10,IND,0))</f>
        <v>Costela atacado com toco</v>
      </c>
      <c r="C10" s="42" t="str">
        <f>INDEX('CADASTRO DE PRODUTO '!$C$13:$C$171,MATCH(A10,IND,0))</f>
        <v>Kg</v>
      </c>
      <c r="D10" s="371">
        <v>0</v>
      </c>
      <c r="E10" s="372">
        <v>0</v>
      </c>
      <c r="F10" s="373">
        <v>1</v>
      </c>
      <c r="G10" s="374" t="str">
        <f t="shared" si="0"/>
        <v>COMPRAR</v>
      </c>
      <c r="H10" s="375">
        <f t="shared" si="1"/>
        <v>-0.5</v>
      </c>
      <c r="I10" s="376">
        <v>2</v>
      </c>
      <c r="J10" s="377">
        <v>38.65</v>
      </c>
      <c r="K10" s="378">
        <f t="shared" si="2"/>
        <v>38.65</v>
      </c>
      <c r="L10" s="379">
        <f t="shared" si="3"/>
        <v>0</v>
      </c>
      <c r="M10" s="380">
        <f t="shared" si="4"/>
        <v>0</v>
      </c>
    </row>
    <row r="11" spans="1:14" ht="25.8" x14ac:dyDescent="0.3">
      <c r="A11" s="405">
        <f>'CADASTRO DE PRODUTO '!A19</f>
        <v>6</v>
      </c>
      <c r="B11" s="406" t="str">
        <f>INDEX('CADASTRO DE PRODUTO '!$B$13:$B$171,MATCH(A11,IND,0))</f>
        <v>Pintado inteiro</v>
      </c>
      <c r="C11" s="42" t="str">
        <f>INDEX('CADASTRO DE PRODUTO '!$C$13:$C$171,MATCH(A11,IND,0))</f>
        <v>Kg</v>
      </c>
      <c r="D11" s="371">
        <v>0</v>
      </c>
      <c r="E11" s="372">
        <v>0</v>
      </c>
      <c r="F11" s="373">
        <v>1</v>
      </c>
      <c r="G11" s="374" t="str">
        <f t="shared" si="0"/>
        <v>IDEAL</v>
      </c>
      <c r="H11" s="375">
        <f t="shared" si="1"/>
        <v>0</v>
      </c>
      <c r="I11" s="376">
        <v>1</v>
      </c>
      <c r="J11" s="377">
        <v>38.65</v>
      </c>
      <c r="K11" s="378">
        <f t="shared" si="2"/>
        <v>38.65</v>
      </c>
      <c r="L11" s="379">
        <f t="shared" si="3"/>
        <v>0</v>
      </c>
      <c r="M11" s="380">
        <f t="shared" si="4"/>
        <v>0</v>
      </c>
    </row>
    <row r="12" spans="1:14" ht="25.8" x14ac:dyDescent="0.3">
      <c r="A12" s="405">
        <f>'CADASTRO DE PRODUTO '!A20</f>
        <v>7</v>
      </c>
      <c r="B12" s="406" t="str">
        <f>INDEX('CADASTRO DE PRODUTO '!$B$13:$B$171,MATCH(A12,IND,0))</f>
        <v>Carcaça de pintado</v>
      </c>
      <c r="C12" s="42" t="str">
        <f>INDEX('CADASTRO DE PRODUTO '!$C$13:$C$171,MATCH(A12,IND,0))</f>
        <v>Kg</v>
      </c>
      <c r="D12" s="371">
        <v>0</v>
      </c>
      <c r="E12" s="372">
        <v>0</v>
      </c>
      <c r="F12" s="373">
        <v>4</v>
      </c>
      <c r="G12" s="374" t="str">
        <f t="shared" si="0"/>
        <v>IDEAL</v>
      </c>
      <c r="H12" s="375">
        <f t="shared" si="1"/>
        <v>0</v>
      </c>
      <c r="I12" s="376">
        <v>4</v>
      </c>
      <c r="J12" s="377">
        <v>1.99</v>
      </c>
      <c r="K12" s="378">
        <f t="shared" si="2"/>
        <v>7.96</v>
      </c>
      <c r="L12" s="379">
        <f t="shared" si="3"/>
        <v>0</v>
      </c>
      <c r="M12" s="380">
        <f t="shared" si="4"/>
        <v>0</v>
      </c>
    </row>
    <row r="13" spans="1:14" ht="25.8" x14ac:dyDescent="0.3">
      <c r="A13" s="405">
        <f>'CADASTRO DE PRODUTO '!A21</f>
        <v>8</v>
      </c>
      <c r="B13" s="406" t="str">
        <f>INDEX('CADASTRO DE PRODUTO '!$B$13:$B$171,MATCH(A13,IND,0))</f>
        <v>Cabeça de pacu</v>
      </c>
      <c r="C13" s="42" t="str">
        <f>INDEX('CADASTRO DE PRODUTO '!$C$13:$C$171,MATCH(A13,IND,0))</f>
        <v>Kg</v>
      </c>
      <c r="D13" s="371">
        <v>0</v>
      </c>
      <c r="E13" s="372">
        <v>0</v>
      </c>
      <c r="F13" s="373">
        <v>2</v>
      </c>
      <c r="G13" s="374" t="str">
        <f t="shared" si="0"/>
        <v>IDEAL</v>
      </c>
      <c r="H13" s="375">
        <f t="shared" si="1"/>
        <v>0</v>
      </c>
      <c r="I13" s="376">
        <v>2</v>
      </c>
      <c r="J13" s="377">
        <v>10</v>
      </c>
      <c r="K13" s="378">
        <f t="shared" si="2"/>
        <v>20</v>
      </c>
      <c r="L13" s="379">
        <f t="shared" si="3"/>
        <v>0</v>
      </c>
      <c r="M13" s="380">
        <f t="shared" si="4"/>
        <v>0</v>
      </c>
    </row>
    <row r="14" spans="1:14" ht="25.8" x14ac:dyDescent="0.3">
      <c r="A14" s="405">
        <f>'CADASTRO DE PRODUTO '!A22</f>
        <v>9</v>
      </c>
      <c r="B14" s="406" t="str">
        <f>INDEX('CADASTRO DE PRODUTO '!$B$13:$B$171,MATCH(A14,IND,0))</f>
        <v>Costela com toco do rabo</v>
      </c>
      <c r="C14" s="42" t="str">
        <f>INDEX('CADASTRO DE PRODUTO '!$C$13:$C$171,MATCH(A14,IND,0))</f>
        <v>Kg</v>
      </c>
      <c r="D14" s="371">
        <v>0</v>
      </c>
      <c r="E14" s="372">
        <v>0</v>
      </c>
      <c r="F14" s="373">
        <v>3</v>
      </c>
      <c r="G14" s="381" t="str">
        <f t="shared" si="0"/>
        <v>IDEAL</v>
      </c>
      <c r="H14" s="382">
        <f t="shared" si="1"/>
        <v>0</v>
      </c>
      <c r="I14" s="376">
        <v>3</v>
      </c>
      <c r="J14" s="377">
        <v>15.9</v>
      </c>
      <c r="K14" s="378">
        <f t="shared" si="2"/>
        <v>47.7</v>
      </c>
      <c r="L14" s="379">
        <f t="shared" si="3"/>
        <v>0</v>
      </c>
      <c r="M14" s="380">
        <f t="shared" si="4"/>
        <v>0</v>
      </c>
    </row>
    <row r="15" spans="1:14" ht="25.8" x14ac:dyDescent="0.3">
      <c r="A15" s="405">
        <f>'CADASTRO DE PRODUTO '!A23</f>
        <v>10</v>
      </c>
      <c r="B15" s="406" t="str">
        <f>INDEX('CADASTRO DE PRODUTO '!$B$13:$B$171,MATCH(A15,IND,0))</f>
        <v>Retalho de filé de pacu com espinha</v>
      </c>
      <c r="C15" s="42" t="str">
        <f>INDEX('CADASTRO DE PRODUTO '!$C$13:$C$171,MATCH(A15,IND,0))</f>
        <v>Kg</v>
      </c>
      <c r="D15" s="371">
        <v>0</v>
      </c>
      <c r="E15" s="372">
        <v>0</v>
      </c>
      <c r="F15" s="373">
        <v>3</v>
      </c>
      <c r="G15" s="374" t="str">
        <f t="shared" si="0"/>
        <v>IDEAL</v>
      </c>
      <c r="H15" s="375">
        <f t="shared" si="1"/>
        <v>0</v>
      </c>
      <c r="I15" s="376">
        <v>3</v>
      </c>
      <c r="J15" s="377">
        <v>15.9</v>
      </c>
      <c r="K15" s="378">
        <f t="shared" si="2"/>
        <v>47.7</v>
      </c>
      <c r="L15" s="379">
        <f t="shared" si="3"/>
        <v>0</v>
      </c>
      <c r="M15" s="380">
        <f t="shared" si="4"/>
        <v>0</v>
      </c>
    </row>
    <row r="16" spans="1:14" ht="25.8" x14ac:dyDescent="0.3">
      <c r="A16" s="405">
        <f>'CADASTRO DE PRODUTO '!A24</f>
        <v>11</v>
      </c>
      <c r="B16" s="406" t="str">
        <f>INDEX('CADASTRO DE PRODUTO '!$B$13:$B$171,MATCH(A16,IND,0))</f>
        <v>Rabo de pacu</v>
      </c>
      <c r="C16" s="42" t="str">
        <f>INDEX('CADASTRO DE PRODUTO '!$C$13:$C$171,MATCH(A16,IND,0))</f>
        <v>Kg</v>
      </c>
      <c r="D16" s="371">
        <v>0</v>
      </c>
      <c r="E16" s="372">
        <v>0</v>
      </c>
      <c r="F16" s="373">
        <v>5</v>
      </c>
      <c r="G16" s="383" t="str">
        <f t="shared" si="0"/>
        <v>IDEAL</v>
      </c>
      <c r="H16" s="384">
        <f t="shared" si="1"/>
        <v>0</v>
      </c>
      <c r="I16" s="376">
        <v>5</v>
      </c>
      <c r="J16" s="377">
        <v>19.899999999999999</v>
      </c>
      <c r="K16" s="378">
        <f t="shared" si="2"/>
        <v>99.5</v>
      </c>
      <c r="L16" s="379">
        <f t="shared" si="3"/>
        <v>0</v>
      </c>
      <c r="M16" s="380">
        <f t="shared" si="4"/>
        <v>0</v>
      </c>
    </row>
    <row r="17" spans="1:13" ht="25.8" x14ac:dyDescent="0.3">
      <c r="A17" s="405">
        <f>'CADASTRO DE PRODUTO '!A25</f>
        <v>12</v>
      </c>
      <c r="B17" s="406" t="str">
        <f>INDEX('CADASTRO DE PRODUTO '!$B$13:$B$171,MATCH(A17,IND,0))</f>
        <v>Carcaça de pacu</v>
      </c>
      <c r="C17" s="42" t="str">
        <f>INDEX('CADASTRO DE PRODUTO '!$C$13:$C$171,MATCH(A17,IND,0))</f>
        <v>Kg</v>
      </c>
      <c r="D17" s="371">
        <v>0</v>
      </c>
      <c r="E17" s="372">
        <v>0</v>
      </c>
      <c r="F17" s="373">
        <v>2</v>
      </c>
      <c r="G17" s="374" t="str">
        <f t="shared" si="0"/>
        <v>IDEAL</v>
      </c>
      <c r="H17" s="375">
        <f t="shared" si="1"/>
        <v>0</v>
      </c>
      <c r="I17" s="376">
        <v>2</v>
      </c>
      <c r="J17" s="377">
        <v>23.2</v>
      </c>
      <c r="K17" s="378">
        <f t="shared" si="2"/>
        <v>46.4</v>
      </c>
      <c r="L17" s="379">
        <f t="shared" si="3"/>
        <v>0</v>
      </c>
      <c r="M17" s="380">
        <f t="shared" si="4"/>
        <v>0</v>
      </c>
    </row>
    <row r="18" spans="1:13" ht="25.8" x14ac:dyDescent="0.3">
      <c r="A18" s="405">
        <f>'CADASTRO DE PRODUTO '!A26</f>
        <v>13</v>
      </c>
      <c r="B18" s="406" t="str">
        <f>INDEX('CADASTRO DE PRODUTO '!$B$13:$B$171,MATCH(A18,IND,0))</f>
        <v>Mandioca</v>
      </c>
      <c r="C18" s="42" t="str">
        <f>INDEX('CADASTRO DE PRODUTO '!$C$13:$C$171,MATCH(A18,IND,0))</f>
        <v>Kg</v>
      </c>
      <c r="D18" s="371">
        <v>0</v>
      </c>
      <c r="E18" s="372">
        <v>0</v>
      </c>
      <c r="F18" s="373">
        <v>1</v>
      </c>
      <c r="G18" s="383" t="str">
        <f t="shared" si="0"/>
        <v>IDEAL</v>
      </c>
      <c r="H18" s="385">
        <f t="shared" si="1"/>
        <v>0</v>
      </c>
      <c r="I18" s="376">
        <v>1</v>
      </c>
      <c r="J18" s="377">
        <v>239</v>
      </c>
      <c r="K18" s="378">
        <f t="shared" si="2"/>
        <v>239</v>
      </c>
      <c r="L18" s="379">
        <f t="shared" si="3"/>
        <v>0</v>
      </c>
      <c r="M18" s="380">
        <f t="shared" si="4"/>
        <v>0</v>
      </c>
    </row>
    <row r="19" spans="1:13" ht="25.8" x14ac:dyDescent="0.3">
      <c r="A19" s="405">
        <f>'CADASTRO DE PRODUTO '!A27</f>
        <v>14</v>
      </c>
      <c r="B19" s="406" t="str">
        <f>INDEX('CADASTRO DE PRODUTO '!$B$13:$B$171,MATCH(A19,IND,0))</f>
        <v>Banda de Pacu desossada</v>
      </c>
      <c r="C19" s="42" t="str">
        <f>INDEX('CADASTRO DE PRODUTO '!$C$13:$C$171,MATCH(A19,IND,0))</f>
        <v>Kg</v>
      </c>
      <c r="D19" s="371">
        <v>0</v>
      </c>
      <c r="E19" s="372">
        <v>0</v>
      </c>
      <c r="F19" s="373">
        <f t="shared" ref="F19:F82" si="5">D19-E19</f>
        <v>0</v>
      </c>
      <c r="G19" s="383" t="str">
        <f t="shared" si="0"/>
        <v>IDEAL</v>
      </c>
      <c r="H19" s="385" t="e">
        <f t="shared" si="1"/>
        <v>#DIV/0!</v>
      </c>
      <c r="I19" s="376">
        <v>0</v>
      </c>
      <c r="J19" s="377">
        <v>19.899999999999999</v>
      </c>
      <c r="K19" s="378">
        <f t="shared" si="2"/>
        <v>0</v>
      </c>
      <c r="L19" s="379">
        <f t="shared" si="3"/>
        <v>0</v>
      </c>
      <c r="M19" s="380">
        <f t="shared" si="4"/>
        <v>0</v>
      </c>
    </row>
    <row r="20" spans="1:13" ht="25.8" x14ac:dyDescent="0.3">
      <c r="A20" s="405">
        <f>'CADASTRO DE PRODUTO '!A28</f>
        <v>15</v>
      </c>
      <c r="B20" s="406" t="str">
        <f>INDEX('CADASTRO DE PRODUTO '!$B$13:$B$171,MATCH(A20,IND,0))</f>
        <v>Filé pacu sem espinha e sem osso</v>
      </c>
      <c r="C20" s="42" t="str">
        <f>INDEX('CADASTRO DE PRODUTO '!$C$13:$C$171,MATCH(A20,IND,0))</f>
        <v>Kg</v>
      </c>
      <c r="D20" s="371">
        <v>0</v>
      </c>
      <c r="E20" s="372">
        <v>0</v>
      </c>
      <c r="F20" s="373">
        <v>1</v>
      </c>
      <c r="G20" s="381" t="str">
        <f t="shared" si="0"/>
        <v>IDEAL</v>
      </c>
      <c r="H20" s="386">
        <f t="shared" si="1"/>
        <v>0</v>
      </c>
      <c r="I20" s="376">
        <v>1</v>
      </c>
      <c r="J20" s="377">
        <v>169</v>
      </c>
      <c r="K20" s="378">
        <f t="shared" si="2"/>
        <v>169</v>
      </c>
      <c r="L20" s="379">
        <f t="shared" si="3"/>
        <v>0</v>
      </c>
      <c r="M20" s="380">
        <f t="shared" si="4"/>
        <v>0</v>
      </c>
    </row>
    <row r="21" spans="1:13" ht="25.8" x14ac:dyDescent="0.3">
      <c r="A21" s="405">
        <f>'CADASTRO DE PRODUTO '!A29</f>
        <v>16</v>
      </c>
      <c r="B21" s="406" t="str">
        <f>INDEX('CADASTRO DE PRODUTO '!$B$13:$B$171,MATCH(A21,IND,0))</f>
        <v>Peixe moído</v>
      </c>
      <c r="C21" s="42" t="str">
        <f>INDEX('CADASTRO DE PRODUTO '!$C$13:$C$171,MATCH(A21,IND,0))</f>
        <v>Kg</v>
      </c>
      <c r="D21" s="371">
        <v>0</v>
      </c>
      <c r="E21" s="372">
        <v>0</v>
      </c>
      <c r="F21" s="373">
        <v>1</v>
      </c>
      <c r="G21" s="383" t="str">
        <f t="shared" si="0"/>
        <v>IDEAL</v>
      </c>
      <c r="H21" s="385">
        <f t="shared" si="1"/>
        <v>0</v>
      </c>
      <c r="I21" s="376">
        <v>1</v>
      </c>
      <c r="J21" s="377">
        <v>27</v>
      </c>
      <c r="K21" s="378">
        <f t="shared" si="2"/>
        <v>27</v>
      </c>
      <c r="L21" s="379">
        <f t="shared" si="3"/>
        <v>0</v>
      </c>
      <c r="M21" s="380">
        <f t="shared" si="4"/>
        <v>0</v>
      </c>
    </row>
    <row r="22" spans="1:13" ht="25.8" x14ac:dyDescent="0.3">
      <c r="A22" s="405">
        <f>'CADASTRO DE PRODUTO '!A30</f>
        <v>17</v>
      </c>
      <c r="B22" s="406" t="str">
        <f>INDEX('CADASTRO DE PRODUTO '!$B$13:$B$171,MATCH(A22,IND,0))</f>
        <v>Sardinha</v>
      </c>
      <c r="C22" s="42" t="str">
        <f>INDEX('CADASTRO DE PRODUTO '!$C$13:$C$171,MATCH(A22,IND,0))</f>
        <v>Kg</v>
      </c>
      <c r="D22" s="371">
        <v>0</v>
      </c>
      <c r="E22" s="372">
        <v>0</v>
      </c>
      <c r="F22" s="373">
        <v>2</v>
      </c>
      <c r="G22" s="383" t="str">
        <f t="shared" si="0"/>
        <v>IDEAL</v>
      </c>
      <c r="H22" s="385">
        <f t="shared" si="1"/>
        <v>0</v>
      </c>
      <c r="I22" s="376">
        <v>2</v>
      </c>
      <c r="J22" s="377">
        <v>19.2</v>
      </c>
      <c r="K22" s="378">
        <f t="shared" si="2"/>
        <v>38.4</v>
      </c>
      <c r="L22" s="379">
        <f t="shared" si="3"/>
        <v>0</v>
      </c>
      <c r="M22" s="380">
        <f t="shared" si="4"/>
        <v>0</v>
      </c>
    </row>
    <row r="23" spans="1:13" ht="25.8" x14ac:dyDescent="0.3">
      <c r="A23" s="405">
        <f>'CADASTRO DE PRODUTO '!A31</f>
        <v>18</v>
      </c>
      <c r="B23" s="406" t="str">
        <f>INDEX('CADASTRO DE PRODUTO '!$B$13:$B$171,MATCH(A23,IND,0))</f>
        <v>Posta de pintado cativeiro</v>
      </c>
      <c r="C23" s="42" t="str">
        <f>INDEX('CADASTRO DE PRODUTO '!$C$13:$C$171,MATCH(A23,IND,0))</f>
        <v>Kg</v>
      </c>
      <c r="D23" s="371">
        <v>0</v>
      </c>
      <c r="E23" s="372">
        <v>0</v>
      </c>
      <c r="F23" s="373">
        <v>2</v>
      </c>
      <c r="G23" s="383" t="str">
        <f t="shared" si="0"/>
        <v>IDEAL</v>
      </c>
      <c r="H23" s="385">
        <f t="shared" si="1"/>
        <v>0</v>
      </c>
      <c r="I23" s="376">
        <v>2</v>
      </c>
      <c r="J23" s="387">
        <v>1055.04</v>
      </c>
      <c r="K23" s="378">
        <f t="shared" si="2"/>
        <v>2110.08</v>
      </c>
      <c r="L23" s="379">
        <f t="shared" si="3"/>
        <v>0</v>
      </c>
      <c r="M23" s="380">
        <f t="shared" si="4"/>
        <v>0</v>
      </c>
    </row>
    <row r="24" spans="1:13" ht="25.8" x14ac:dyDescent="0.3">
      <c r="A24" s="405">
        <f>'CADASTRO DE PRODUTO '!A32</f>
        <v>19</v>
      </c>
      <c r="B24" s="406" t="str">
        <f>INDEX('CADASTRO DE PRODUTO '!$B$13:$B$171,MATCH(A24,IND,0))</f>
        <v>Posta de pintado rio</v>
      </c>
      <c r="C24" s="42" t="str">
        <f>INDEX('CADASTRO DE PRODUTO '!$C$13:$C$171,MATCH(A24,IND,0))</f>
        <v>Kg</v>
      </c>
      <c r="D24" s="371">
        <v>0</v>
      </c>
      <c r="E24" s="372">
        <v>0</v>
      </c>
      <c r="F24" s="373">
        <v>1</v>
      </c>
      <c r="G24" s="383" t="str">
        <f t="shared" si="0"/>
        <v>IDEAL</v>
      </c>
      <c r="H24" s="385">
        <f t="shared" si="1"/>
        <v>0</v>
      </c>
      <c r="I24" s="376">
        <v>1</v>
      </c>
      <c r="J24" s="388">
        <v>1282.9000000000001</v>
      </c>
      <c r="K24" s="378">
        <f>IF(J24="","",J24*F24)</f>
        <v>1282.9000000000001</v>
      </c>
      <c r="L24" s="379">
        <f>J24*D24</f>
        <v>0</v>
      </c>
      <c r="M24" s="380">
        <f>J24*E24</f>
        <v>0</v>
      </c>
    </row>
    <row r="25" spans="1:13" ht="25.8" x14ac:dyDescent="0.3">
      <c r="A25" s="405">
        <f>'CADASTRO DE PRODUTO '!A33</f>
        <v>20</v>
      </c>
      <c r="B25" s="406" t="str">
        <f>INDEX('CADASTRO DE PRODUTO '!$B$13:$B$171,MATCH(A25,IND,0))</f>
        <v>Camarão P</v>
      </c>
      <c r="C25" s="42" t="str">
        <f>INDEX('CADASTRO DE PRODUTO '!$C$13:$C$171,MATCH(A25,IND,0))</f>
        <v>Kg</v>
      </c>
      <c r="D25" s="371">
        <v>0</v>
      </c>
      <c r="E25" s="372">
        <v>0</v>
      </c>
      <c r="F25" s="373">
        <f t="shared" si="5"/>
        <v>0</v>
      </c>
      <c r="G25" s="383" t="str">
        <f t="shared" si="0"/>
        <v>COMPRAR</v>
      </c>
      <c r="H25" s="384">
        <f t="shared" si="1"/>
        <v>-1</v>
      </c>
      <c r="I25" s="376">
        <v>1</v>
      </c>
      <c r="J25" s="377">
        <v>889.9</v>
      </c>
      <c r="K25" s="378">
        <f>IF(J25="","",J25*F25)</f>
        <v>0</v>
      </c>
      <c r="L25" s="379">
        <f>J25*D25</f>
        <v>0</v>
      </c>
      <c r="M25" s="380">
        <f>J25*E25</f>
        <v>0</v>
      </c>
    </row>
    <row r="26" spans="1:13" ht="25.8" x14ac:dyDescent="0.3">
      <c r="A26" s="405">
        <f>'CADASTRO DE PRODUTO '!A34</f>
        <v>21</v>
      </c>
      <c r="B26" s="406" t="str">
        <f>INDEX('CADASTRO DE PRODUTO '!$B$13:$B$171,MATCH(A26,IND,0))</f>
        <v>Camarão M</v>
      </c>
      <c r="C26" s="42" t="str">
        <f>INDEX('CADASTRO DE PRODUTO '!$C$13:$C$171,MATCH(A26,IND,0))</f>
        <v>Kg</v>
      </c>
      <c r="D26" s="389">
        <v>0</v>
      </c>
      <c r="E26" s="390">
        <v>0</v>
      </c>
      <c r="F26" s="391">
        <f t="shared" si="5"/>
        <v>0</v>
      </c>
      <c r="G26" s="374" t="str">
        <f t="shared" si="0"/>
        <v>COMPRAR</v>
      </c>
      <c r="H26" s="375">
        <f t="shared" si="1"/>
        <v>-1</v>
      </c>
      <c r="I26" s="376">
        <v>1</v>
      </c>
      <c r="J26" s="377">
        <v>265.45999999999998</v>
      </c>
      <c r="K26" s="378">
        <f t="shared" si="2"/>
        <v>0</v>
      </c>
      <c r="L26" s="379">
        <f t="shared" si="3"/>
        <v>0</v>
      </c>
      <c r="M26" s="380">
        <f t="shared" si="4"/>
        <v>0</v>
      </c>
    </row>
    <row r="27" spans="1:13" ht="25.8" x14ac:dyDescent="0.3">
      <c r="A27" s="405">
        <f>'CADASTRO DE PRODUTO '!A35</f>
        <v>22</v>
      </c>
      <c r="B27" s="406" t="str">
        <f>INDEX('CADASTRO DE PRODUTO '!$B$13:$B$171,MATCH(A27,IND,0))</f>
        <v>Camarão Rosa G</v>
      </c>
      <c r="C27" s="42" t="str">
        <f>INDEX('CADASTRO DE PRODUTO '!$C$13:$C$171,MATCH(A27,IND,0))</f>
        <v>Kg</v>
      </c>
      <c r="D27" s="392">
        <v>0</v>
      </c>
      <c r="E27" s="393">
        <v>0</v>
      </c>
      <c r="F27" s="394">
        <f t="shared" si="5"/>
        <v>0</v>
      </c>
      <c r="G27" s="395" t="str">
        <f t="shared" si="0"/>
        <v>COMPRAR</v>
      </c>
      <c r="H27" s="396">
        <f t="shared" si="1"/>
        <v>-1</v>
      </c>
      <c r="I27" s="397">
        <v>1</v>
      </c>
      <c r="J27" s="398">
        <v>147.96</v>
      </c>
      <c r="K27" s="399">
        <f t="shared" si="2"/>
        <v>0</v>
      </c>
      <c r="L27" s="400">
        <f t="shared" si="3"/>
        <v>0</v>
      </c>
      <c r="M27" s="401">
        <f t="shared" si="4"/>
        <v>0</v>
      </c>
    </row>
    <row r="28" spans="1:13" ht="25.8" x14ac:dyDescent="0.3">
      <c r="A28" s="405">
        <f>'CADASTRO DE PRODUTO '!A36</f>
        <v>23</v>
      </c>
      <c r="B28" s="406" t="str">
        <f>INDEX('CADASTRO DE PRODUTO '!$B$13:$B$171,MATCH(A28,IND,0))</f>
        <v>Filé de pintado sem o couro e sem gordura</v>
      </c>
      <c r="C28" s="42" t="str">
        <f>INDEX('CADASTRO DE PRODUTO '!$C$13:$C$171,MATCH(A28,IND,0))</f>
        <v>Kg</v>
      </c>
      <c r="D28" s="371">
        <v>0</v>
      </c>
      <c r="E28" s="372">
        <v>0</v>
      </c>
      <c r="F28" s="373">
        <f t="shared" si="5"/>
        <v>0</v>
      </c>
      <c r="G28" s="374" t="str">
        <f t="shared" si="0"/>
        <v>COMPRAR</v>
      </c>
      <c r="H28" s="375">
        <f t="shared" si="1"/>
        <v>-1</v>
      </c>
      <c r="I28" s="376">
        <v>10</v>
      </c>
      <c r="J28" s="377">
        <v>24</v>
      </c>
      <c r="K28" s="378">
        <f t="shared" si="2"/>
        <v>0</v>
      </c>
      <c r="L28" s="379">
        <f t="shared" si="3"/>
        <v>0</v>
      </c>
      <c r="M28" s="380">
        <f t="shared" si="4"/>
        <v>0</v>
      </c>
    </row>
    <row r="29" spans="1:13" ht="25.8" x14ac:dyDescent="0.3">
      <c r="A29" s="405">
        <f>'CADASTRO DE PRODUTO '!A37</f>
        <v>24</v>
      </c>
      <c r="B29" s="406" t="str">
        <f>INDEX('CADASTRO DE PRODUTO '!$B$13:$B$171,MATCH(A29,IND,0))</f>
        <v>Isca de pintado</v>
      </c>
      <c r="C29" s="42" t="str">
        <f>INDEX('CADASTRO DE PRODUTO '!$C$13:$C$171,MATCH(A29,IND,0))</f>
        <v>Kg</v>
      </c>
      <c r="D29" s="371">
        <v>0</v>
      </c>
      <c r="E29" s="372">
        <v>0</v>
      </c>
      <c r="F29" s="373">
        <f t="shared" si="5"/>
        <v>0</v>
      </c>
      <c r="G29" s="374" t="str">
        <f t="shared" si="0"/>
        <v>COMPRAR</v>
      </c>
      <c r="H29" s="375">
        <f t="shared" si="1"/>
        <v>-1</v>
      </c>
      <c r="I29" s="376">
        <v>10</v>
      </c>
      <c r="J29" s="377">
        <v>20</v>
      </c>
      <c r="K29" s="378">
        <f t="shared" si="2"/>
        <v>0</v>
      </c>
      <c r="L29" s="379">
        <f t="shared" si="3"/>
        <v>0</v>
      </c>
      <c r="M29" s="380">
        <f t="shared" si="4"/>
        <v>0</v>
      </c>
    </row>
    <row r="30" spans="1:13" ht="25.8" x14ac:dyDescent="0.3">
      <c r="A30" s="405">
        <f>'CADASTRO DE PRODUTO '!A38</f>
        <v>25</v>
      </c>
      <c r="B30" s="406" t="str">
        <f>INDEX('CADASTRO DE PRODUTO '!$B$13:$B$171,MATCH(A30,IND,0))</f>
        <v>Filé de pintado com o couro e sem gordura</v>
      </c>
      <c r="C30" s="42" t="str">
        <f>INDEX('CADASTRO DE PRODUTO '!$C$13:$C$171,MATCH(A30,IND,0))</f>
        <v>Kg</v>
      </c>
      <c r="D30" s="371">
        <v>0</v>
      </c>
      <c r="E30" s="372">
        <v>0</v>
      </c>
      <c r="F30" s="373">
        <f t="shared" si="5"/>
        <v>0</v>
      </c>
      <c r="G30" s="374" t="str">
        <f t="shared" si="0"/>
        <v>COMPRAR</v>
      </c>
      <c r="H30" s="375">
        <f t="shared" si="1"/>
        <v>-1</v>
      </c>
      <c r="I30" s="376">
        <v>5</v>
      </c>
      <c r="J30" s="402">
        <v>20</v>
      </c>
      <c r="K30" s="378">
        <f t="shared" si="2"/>
        <v>0</v>
      </c>
      <c r="L30" s="379">
        <f t="shared" si="3"/>
        <v>0</v>
      </c>
      <c r="M30" s="380">
        <f t="shared" si="4"/>
        <v>0</v>
      </c>
    </row>
    <row r="31" spans="1:13" ht="25.8" x14ac:dyDescent="0.3">
      <c r="A31" s="405">
        <f>'CADASTRO DE PRODUTO '!A39</f>
        <v>26</v>
      </c>
      <c r="B31" s="406" t="str">
        <f>INDEX('CADASTRO DE PRODUTO '!$B$13:$B$171,MATCH(A31,IND,0))</f>
        <v>Isca de Pacu</v>
      </c>
      <c r="C31" s="42" t="str">
        <f>INDEX('CADASTRO DE PRODUTO '!$C$13:$C$171,MATCH(A31,IND,0))</f>
        <v>Kg</v>
      </c>
      <c r="D31" s="371">
        <v>0</v>
      </c>
      <c r="E31" s="372">
        <v>0</v>
      </c>
      <c r="F31" s="373">
        <f t="shared" si="5"/>
        <v>0</v>
      </c>
      <c r="G31" s="374" t="str">
        <f t="shared" si="0"/>
        <v>COMPRAR</v>
      </c>
      <c r="H31" s="375">
        <f t="shared" si="1"/>
        <v>-1</v>
      </c>
      <c r="I31" s="376">
        <v>1</v>
      </c>
      <c r="J31" s="403">
        <v>279.82</v>
      </c>
      <c r="K31" s="378">
        <f t="shared" si="2"/>
        <v>0</v>
      </c>
      <c r="L31" s="379">
        <f t="shared" si="3"/>
        <v>0</v>
      </c>
      <c r="M31" s="380">
        <f t="shared" si="4"/>
        <v>0</v>
      </c>
    </row>
    <row r="32" spans="1:13" ht="25.8" x14ac:dyDescent="0.3">
      <c r="A32" s="405">
        <f>'CADASTRO DE PRODUTO '!A40</f>
        <v>27</v>
      </c>
      <c r="B32" s="406" t="str">
        <f>INDEX('CADASTRO DE PRODUTO '!$B$13:$B$171,MATCH(A32,IND,0))</f>
        <v>Costela palito</v>
      </c>
      <c r="C32" s="42" t="str">
        <f>INDEX('CADASTRO DE PRODUTO '!$C$13:$C$171,MATCH(A32,IND,0))</f>
        <v>Kg</v>
      </c>
      <c r="D32" s="371">
        <v>0</v>
      </c>
      <c r="E32" s="372">
        <v>0</v>
      </c>
      <c r="F32" s="373">
        <f t="shared" si="5"/>
        <v>0</v>
      </c>
      <c r="G32" s="374" t="str">
        <f t="shared" si="0"/>
        <v>COMPRAR</v>
      </c>
      <c r="H32" s="375">
        <f t="shared" si="1"/>
        <v>-1</v>
      </c>
      <c r="I32" s="376">
        <v>2</v>
      </c>
      <c r="J32" s="402">
        <v>50</v>
      </c>
      <c r="K32" s="378">
        <f t="shared" si="2"/>
        <v>0</v>
      </c>
      <c r="L32" s="379">
        <f t="shared" si="3"/>
        <v>0</v>
      </c>
      <c r="M32" s="380">
        <f t="shared" si="4"/>
        <v>0</v>
      </c>
    </row>
    <row r="33" spans="1:13" ht="25.8" x14ac:dyDescent="0.3">
      <c r="A33" s="405">
        <f>'CADASTRO DE PRODUTO '!A41</f>
        <v>28</v>
      </c>
      <c r="B33" s="406" t="str">
        <f>INDEX('CADASTRO DE PRODUTO '!$B$13:$B$171,MATCH(A33,IND,0))</f>
        <v>Colarinho de pintado</v>
      </c>
      <c r="C33" s="42" t="str">
        <f>INDEX('CADASTRO DE PRODUTO '!$C$13:$C$171,MATCH(A33,IND,0))</f>
        <v>Kg</v>
      </c>
      <c r="D33" s="371">
        <v>0</v>
      </c>
      <c r="E33" s="371">
        <v>0</v>
      </c>
      <c r="F33" s="373">
        <f t="shared" si="5"/>
        <v>0</v>
      </c>
      <c r="G33" s="374" t="str">
        <f t="shared" si="0"/>
        <v>COMPRAR</v>
      </c>
      <c r="H33" s="375">
        <f t="shared" si="1"/>
        <v>-1</v>
      </c>
      <c r="I33" s="376">
        <v>2</v>
      </c>
      <c r="J33" s="402">
        <v>0</v>
      </c>
      <c r="K33" s="378">
        <f t="shared" si="2"/>
        <v>0</v>
      </c>
      <c r="L33" s="379">
        <f t="shared" si="3"/>
        <v>0</v>
      </c>
      <c r="M33" s="380">
        <f t="shared" si="4"/>
        <v>0</v>
      </c>
    </row>
    <row r="34" spans="1:13" ht="25.8" x14ac:dyDescent="0.3">
      <c r="A34" s="405">
        <f>'CADASTRO DE PRODUTO '!A42</f>
        <v>29</v>
      </c>
      <c r="B34" s="406" t="str">
        <f>INDEX('CADASTRO DE PRODUTO '!$B$13:$B$171,MATCH(A34,IND,0))</f>
        <v>Colarinho de Pacu</v>
      </c>
      <c r="C34" s="42" t="str">
        <f>INDEX('CADASTRO DE PRODUTO '!$C$13:$C$171,MATCH(A34,IND,0))</f>
        <v>Kg</v>
      </c>
      <c r="D34" s="371"/>
      <c r="E34" s="371"/>
      <c r="F34" s="373">
        <f t="shared" si="5"/>
        <v>0</v>
      </c>
      <c r="G34" s="374" t="str">
        <f t="shared" si="0"/>
        <v>IDEAL</v>
      </c>
      <c r="H34" s="375" t="e">
        <f t="shared" si="1"/>
        <v>#DIV/0!</v>
      </c>
      <c r="I34" s="376"/>
      <c r="J34" s="402">
        <v>0</v>
      </c>
      <c r="K34" s="378">
        <f t="shared" si="2"/>
        <v>0</v>
      </c>
      <c r="L34" s="379">
        <f t="shared" si="3"/>
        <v>0</v>
      </c>
      <c r="M34" s="380">
        <f t="shared" si="4"/>
        <v>0</v>
      </c>
    </row>
    <row r="35" spans="1:13" ht="25.8" x14ac:dyDescent="0.3">
      <c r="A35" s="405">
        <f>'CADASTRO DE PRODUTO '!A43</f>
        <v>30</v>
      </c>
      <c r="B35" s="406" t="str">
        <f>INDEX('CADASTRO DE PRODUTO '!$B$13:$B$171,MATCH(A35,IND,0))</f>
        <v>Torresmo de Pacu</v>
      </c>
      <c r="C35" s="42" t="str">
        <f>INDEX('CADASTRO DE PRODUTO '!$C$13:$C$171,MATCH(A35,IND,0))</f>
        <v>Kg</v>
      </c>
      <c r="D35" s="371"/>
      <c r="E35" s="371"/>
      <c r="F35" s="373">
        <f t="shared" si="5"/>
        <v>0</v>
      </c>
      <c r="G35" s="374" t="str">
        <f t="shared" si="0"/>
        <v>IDEAL</v>
      </c>
      <c r="H35" s="375" t="e">
        <f t="shared" si="1"/>
        <v>#DIV/0!</v>
      </c>
      <c r="I35" s="376"/>
      <c r="J35" s="402">
        <v>0</v>
      </c>
      <c r="K35" s="378">
        <f t="shared" si="2"/>
        <v>0</v>
      </c>
      <c r="L35" s="379">
        <f t="shared" si="3"/>
        <v>0</v>
      </c>
      <c r="M35" s="380">
        <f t="shared" si="4"/>
        <v>0</v>
      </c>
    </row>
    <row r="36" spans="1:13" ht="25.8" x14ac:dyDescent="0.3">
      <c r="A36" s="405">
        <f>'CADASTRO DE PRODUTO '!A44</f>
        <v>31</v>
      </c>
      <c r="B36" s="406" t="str">
        <f>INDEX('CADASTRO DE PRODUTO '!$B$13:$B$171,MATCH(A36,IND,0))</f>
        <v>Salmão</v>
      </c>
      <c r="C36" s="42" t="str">
        <f>INDEX('CADASTRO DE PRODUTO '!$C$13:$C$171,MATCH(A36,IND,0))</f>
        <v>Kg</v>
      </c>
      <c r="D36" s="371"/>
      <c r="E36" s="371"/>
      <c r="F36" s="373">
        <f t="shared" si="5"/>
        <v>0</v>
      </c>
      <c r="G36" s="381" t="str">
        <f t="shared" si="0"/>
        <v>IDEAL</v>
      </c>
      <c r="H36" s="382" t="e">
        <f t="shared" si="1"/>
        <v>#DIV/0!</v>
      </c>
      <c r="I36" s="404"/>
      <c r="J36" s="380">
        <v>0</v>
      </c>
      <c r="K36" s="378">
        <f t="shared" si="2"/>
        <v>0</v>
      </c>
      <c r="L36" s="379">
        <f t="shared" si="3"/>
        <v>0</v>
      </c>
      <c r="M36" s="380">
        <f t="shared" si="4"/>
        <v>0</v>
      </c>
    </row>
    <row r="37" spans="1:13" ht="25.8" x14ac:dyDescent="0.3">
      <c r="A37" s="405">
        <f>'CADASTRO DE PRODUTO '!A45</f>
        <v>32</v>
      </c>
      <c r="B37" s="406" t="str">
        <f>INDEX('CADASTRO DE PRODUTO '!$B$13:$B$171,MATCH(A37,IND,0))</f>
        <v>Filé de tilápia</v>
      </c>
      <c r="C37" s="42" t="str">
        <f>INDEX('CADASTRO DE PRODUTO '!$C$13:$C$171,MATCH(A37,IND,0))</f>
        <v>Kg</v>
      </c>
      <c r="D37" s="371"/>
      <c r="E37" s="371"/>
      <c r="F37" s="373">
        <f t="shared" si="5"/>
        <v>0</v>
      </c>
      <c r="G37" s="374" t="str">
        <f t="shared" si="0"/>
        <v>IDEAL</v>
      </c>
      <c r="H37" s="375" t="e">
        <f t="shared" si="1"/>
        <v>#DIV/0!</v>
      </c>
      <c r="I37" s="404"/>
      <c r="J37" s="380">
        <v>0</v>
      </c>
      <c r="K37" s="378">
        <f t="shared" si="2"/>
        <v>0</v>
      </c>
      <c r="L37" s="379">
        <f t="shared" si="3"/>
        <v>0</v>
      </c>
      <c r="M37" s="380">
        <f t="shared" si="4"/>
        <v>0</v>
      </c>
    </row>
    <row r="38" spans="1:13" ht="25.8" x14ac:dyDescent="0.3">
      <c r="A38" s="405">
        <f>'CADASTRO DE PRODUTO '!A46</f>
        <v>33</v>
      </c>
      <c r="B38" s="406" t="str">
        <f>INDEX('CADASTRO DE PRODUTO '!$B$13:$B$171,MATCH(A38,IND,0))</f>
        <v>Mandira</v>
      </c>
      <c r="C38" s="42" t="str">
        <f>INDEX('CADASTRO DE PRODUTO '!$C$13:$C$171,MATCH(A38,IND,0))</f>
        <v>Kg</v>
      </c>
      <c r="D38" s="371"/>
      <c r="E38" s="371"/>
      <c r="F38" s="373">
        <f t="shared" si="5"/>
        <v>0</v>
      </c>
      <c r="G38" s="374" t="str">
        <f t="shared" si="0"/>
        <v>IDEAL</v>
      </c>
      <c r="H38" s="375" t="e">
        <f t="shared" si="1"/>
        <v>#DIV/0!</v>
      </c>
      <c r="I38" s="404"/>
      <c r="J38" s="380">
        <v>0</v>
      </c>
      <c r="K38" s="378">
        <f t="shared" si="2"/>
        <v>0</v>
      </c>
      <c r="L38" s="379">
        <f t="shared" si="3"/>
        <v>0</v>
      </c>
      <c r="M38" s="380">
        <f t="shared" si="4"/>
        <v>0</v>
      </c>
    </row>
    <row r="39" spans="1:13" ht="25.8" x14ac:dyDescent="0.3">
      <c r="A39" s="405">
        <f>'CADASTRO DE PRODUTO '!A47</f>
        <v>34</v>
      </c>
      <c r="B39" s="406" t="str">
        <f>INDEX('CADASTRO DE PRODUTO '!$B$13:$B$171,MATCH(A39,IND,0))</f>
        <v>Gelo em barra</v>
      </c>
      <c r="C39" s="42" t="str">
        <f>INDEX('CADASTRO DE PRODUTO '!$C$13:$C$171,MATCH(A39,IND,0))</f>
        <v>Kg</v>
      </c>
      <c r="D39" s="371"/>
      <c r="E39" s="371"/>
      <c r="F39" s="373">
        <f t="shared" si="5"/>
        <v>0</v>
      </c>
      <c r="G39" s="374" t="str">
        <f t="shared" si="0"/>
        <v>IDEAL</v>
      </c>
      <c r="H39" s="375" t="e">
        <f t="shared" si="1"/>
        <v>#DIV/0!</v>
      </c>
      <c r="I39" s="404"/>
      <c r="J39" s="380">
        <v>0</v>
      </c>
      <c r="K39" s="378">
        <f t="shared" si="2"/>
        <v>0</v>
      </c>
      <c r="L39" s="379">
        <f t="shared" si="3"/>
        <v>0</v>
      </c>
      <c r="M39" s="380">
        <f t="shared" si="4"/>
        <v>0</v>
      </c>
    </row>
    <row r="40" spans="1:13" ht="25.8" x14ac:dyDescent="0.3">
      <c r="A40" s="405">
        <f>'CADASTRO DE PRODUTO '!A48</f>
        <v>35</v>
      </c>
      <c r="B40" s="406" t="str">
        <f>INDEX('CADASTRO DE PRODUTO '!$B$13:$B$171,MATCH(A40,IND,0))</f>
        <v xml:space="preserve">Doritos </v>
      </c>
      <c r="C40" s="42" t="str">
        <f>INDEX('CADASTRO DE PRODUTO '!$C$13:$C$171,MATCH(A40,IND,0))</f>
        <v>Kg</v>
      </c>
      <c r="D40" s="371"/>
      <c r="E40" s="371"/>
      <c r="F40" s="373">
        <f t="shared" si="5"/>
        <v>0</v>
      </c>
      <c r="G40" s="374" t="str">
        <f t="shared" si="0"/>
        <v>IDEAL</v>
      </c>
      <c r="H40" s="375" t="e">
        <f t="shared" si="1"/>
        <v>#DIV/0!</v>
      </c>
      <c r="I40" s="404"/>
      <c r="J40" s="380">
        <v>0</v>
      </c>
      <c r="K40" s="378">
        <f t="shared" si="2"/>
        <v>0</v>
      </c>
      <c r="L40" s="379">
        <f t="shared" si="3"/>
        <v>0</v>
      </c>
      <c r="M40" s="380">
        <f t="shared" si="4"/>
        <v>0</v>
      </c>
    </row>
    <row r="41" spans="1:13" ht="25.8" x14ac:dyDescent="0.3">
      <c r="A41" s="405">
        <f>'CADASTRO DE PRODUTO '!A49</f>
        <v>36</v>
      </c>
      <c r="B41" s="406" t="str">
        <f>INDEX('CADASTRO DE PRODUTO '!$B$13:$B$171,MATCH(A41,IND,0))</f>
        <v xml:space="preserve">Cheetos </v>
      </c>
      <c r="C41" s="42" t="str">
        <f>INDEX('CADASTRO DE PRODUTO '!$C$13:$C$171,MATCH(A41,IND,0))</f>
        <v>unidade</v>
      </c>
      <c r="D41" s="371"/>
      <c r="E41" s="371"/>
      <c r="F41" s="373">
        <f t="shared" si="5"/>
        <v>0</v>
      </c>
      <c r="G41" s="374" t="str">
        <f t="shared" si="0"/>
        <v>IDEAL</v>
      </c>
      <c r="H41" s="375" t="e">
        <f t="shared" si="1"/>
        <v>#DIV/0!</v>
      </c>
      <c r="I41" s="404"/>
      <c r="J41" s="380">
        <v>0</v>
      </c>
      <c r="K41" s="378">
        <f t="shared" si="2"/>
        <v>0</v>
      </c>
      <c r="L41" s="379">
        <f t="shared" si="3"/>
        <v>0</v>
      </c>
      <c r="M41" s="380">
        <f t="shared" si="4"/>
        <v>0</v>
      </c>
    </row>
    <row r="42" spans="1:13" ht="25.8" x14ac:dyDescent="0.3">
      <c r="A42" s="405">
        <f>'CADASTRO DE PRODUTO '!A50</f>
        <v>37</v>
      </c>
      <c r="B42" s="406" t="str">
        <f>INDEX('CADASTRO DE PRODUTO '!$B$13:$B$171,MATCH(A42,IND,0))</f>
        <v xml:space="preserve">Fandangos </v>
      </c>
      <c r="C42" s="42" t="str">
        <f>INDEX('CADASTRO DE PRODUTO '!$C$13:$C$171,MATCH(A42,IND,0))</f>
        <v>unidade</v>
      </c>
      <c r="D42" s="371"/>
      <c r="E42" s="371"/>
      <c r="F42" s="373">
        <f t="shared" si="5"/>
        <v>0</v>
      </c>
      <c r="G42" s="374" t="str">
        <f t="shared" si="0"/>
        <v>IDEAL</v>
      </c>
      <c r="H42" s="375" t="e">
        <f t="shared" si="1"/>
        <v>#DIV/0!</v>
      </c>
      <c r="I42" s="404"/>
      <c r="J42" s="380">
        <v>0</v>
      </c>
      <c r="K42" s="378">
        <f t="shared" si="2"/>
        <v>0</v>
      </c>
      <c r="L42" s="379">
        <f t="shared" si="3"/>
        <v>0</v>
      </c>
      <c r="M42" s="380">
        <f t="shared" si="4"/>
        <v>0</v>
      </c>
    </row>
    <row r="43" spans="1:13" ht="25.8" x14ac:dyDescent="0.3">
      <c r="A43" s="405">
        <f>'CADASTRO DE PRODUTO '!A51</f>
        <v>38</v>
      </c>
      <c r="B43" s="406" t="str">
        <f>INDEX('CADASTRO DE PRODUTO '!$B$13:$B$171,MATCH(A43,IND,0))</f>
        <v>Batata Ruffles</v>
      </c>
      <c r="C43" s="42" t="str">
        <f>INDEX('CADASTRO DE PRODUTO '!$C$13:$C$171,MATCH(A43,IND,0))</f>
        <v>unidade</v>
      </c>
      <c r="D43" s="371"/>
      <c r="E43" s="371"/>
      <c r="F43" s="373">
        <f t="shared" si="5"/>
        <v>0</v>
      </c>
      <c r="G43" s="374" t="str">
        <f t="shared" si="0"/>
        <v>IDEAL</v>
      </c>
      <c r="H43" s="375" t="e">
        <f t="shared" si="1"/>
        <v>#DIV/0!</v>
      </c>
      <c r="I43" s="404"/>
      <c r="J43" s="380">
        <v>0</v>
      </c>
      <c r="K43" s="378">
        <f t="shared" si="2"/>
        <v>0</v>
      </c>
      <c r="L43" s="379">
        <f t="shared" si="3"/>
        <v>0</v>
      </c>
      <c r="M43" s="380">
        <f t="shared" si="4"/>
        <v>0</v>
      </c>
    </row>
    <row r="44" spans="1:13" ht="25.8" x14ac:dyDescent="0.3">
      <c r="A44" s="405">
        <f>'CADASTRO DE PRODUTO '!A52</f>
        <v>39</v>
      </c>
      <c r="B44" s="406" t="str">
        <f>INDEX('CADASTRO DE PRODUTO '!$B$13:$B$171,MATCH(A44,IND,0))</f>
        <v xml:space="preserve">Cebolitos </v>
      </c>
      <c r="C44" s="42" t="str">
        <f>INDEX('CADASTRO DE PRODUTO '!$C$13:$C$171,MATCH(A44,IND,0))</f>
        <v>unidade</v>
      </c>
      <c r="D44" s="371"/>
      <c r="E44" s="371"/>
      <c r="F44" s="373">
        <f t="shared" si="5"/>
        <v>0</v>
      </c>
      <c r="G44" s="374" t="str">
        <f t="shared" si="0"/>
        <v>IDEAL</v>
      </c>
      <c r="H44" s="375" t="e">
        <f t="shared" si="1"/>
        <v>#DIV/0!</v>
      </c>
      <c r="I44" s="404"/>
      <c r="J44" s="380">
        <v>0</v>
      </c>
      <c r="K44" s="378">
        <f t="shared" si="2"/>
        <v>0</v>
      </c>
      <c r="L44" s="379">
        <f t="shared" si="3"/>
        <v>0</v>
      </c>
      <c r="M44" s="380">
        <f t="shared" si="4"/>
        <v>0</v>
      </c>
    </row>
    <row r="45" spans="1:13" ht="25.8" x14ac:dyDescent="0.3">
      <c r="A45" s="405">
        <f>'CADASTRO DE PRODUTO '!A53</f>
        <v>40</v>
      </c>
      <c r="B45" s="406" t="str">
        <f>INDEX('CADASTRO DE PRODUTO '!$B$13:$B$171,MATCH(A45,IND,0))</f>
        <v>Pit stop queijo provolone e calabresa acebolada</v>
      </c>
      <c r="C45" s="42" t="str">
        <f>INDEX('CADASTRO DE PRODUTO '!$C$13:$C$171,MATCH(A45,IND,0))</f>
        <v>unidade</v>
      </c>
      <c r="D45" s="371"/>
      <c r="E45" s="371"/>
      <c r="F45" s="373">
        <f t="shared" si="5"/>
        <v>0</v>
      </c>
      <c r="G45" s="381" t="str">
        <f t="shared" si="0"/>
        <v>IDEAL</v>
      </c>
      <c r="H45" s="386" t="e">
        <f t="shared" si="1"/>
        <v>#DIV/0!</v>
      </c>
      <c r="I45" s="404"/>
      <c r="J45" s="380">
        <v>0</v>
      </c>
      <c r="K45" s="378">
        <f t="shared" si="2"/>
        <v>0</v>
      </c>
      <c r="L45" s="379">
        <f t="shared" si="3"/>
        <v>0</v>
      </c>
      <c r="M45" s="380">
        <f t="shared" si="4"/>
        <v>0</v>
      </c>
    </row>
    <row r="46" spans="1:13" ht="25.8" x14ac:dyDescent="0.3">
      <c r="A46" s="405">
        <f>'CADASTRO DE PRODUTO '!A54</f>
        <v>41</v>
      </c>
      <c r="B46" s="406" t="str">
        <f>INDEX('CADASTRO DE PRODUTO '!$B$13:$B$171,MATCH(A46,IND,0))</f>
        <v xml:space="preserve">Stiksy </v>
      </c>
      <c r="C46" s="42" t="str">
        <f>INDEX('CADASTRO DE PRODUTO '!$C$13:$C$171,MATCH(A46,IND,0))</f>
        <v>unidade</v>
      </c>
      <c r="D46" s="371"/>
      <c r="E46" s="371"/>
      <c r="F46" s="373">
        <f t="shared" si="5"/>
        <v>0</v>
      </c>
      <c r="G46" s="381" t="str">
        <f t="shared" si="0"/>
        <v>IDEAL</v>
      </c>
      <c r="H46" s="386" t="e">
        <f t="shared" si="1"/>
        <v>#DIV/0!</v>
      </c>
      <c r="I46" s="404"/>
      <c r="J46" s="380">
        <v>0</v>
      </c>
      <c r="K46" s="378">
        <f t="shared" si="2"/>
        <v>0</v>
      </c>
      <c r="L46" s="379">
        <f t="shared" si="3"/>
        <v>0</v>
      </c>
      <c r="M46" s="380">
        <f t="shared" si="4"/>
        <v>0</v>
      </c>
    </row>
    <row r="47" spans="1:13" ht="25.8" x14ac:dyDescent="0.3">
      <c r="A47" s="405">
        <f>'CADASTRO DE PRODUTO '!A55</f>
        <v>42</v>
      </c>
      <c r="B47" s="406" t="str">
        <f>INDEX('CADASTRO DE PRODUTO '!$B$13:$B$171,MATCH(A47,IND,0))</f>
        <v>Bolacha marilan e Dallas</v>
      </c>
      <c r="C47" s="42" t="str">
        <f>INDEX('CADASTRO DE PRODUTO '!$C$13:$C$171,MATCH(A47,IND,0))</f>
        <v>unidade</v>
      </c>
      <c r="D47" s="371"/>
      <c r="E47" s="371"/>
      <c r="F47" s="373">
        <f t="shared" si="5"/>
        <v>0</v>
      </c>
      <c r="G47" s="381" t="str">
        <f t="shared" si="0"/>
        <v>IDEAL</v>
      </c>
      <c r="H47" s="386" t="e">
        <f t="shared" si="1"/>
        <v>#DIV/0!</v>
      </c>
      <c r="I47" s="404"/>
      <c r="J47" s="380">
        <v>0</v>
      </c>
      <c r="K47" s="378">
        <f t="shared" si="2"/>
        <v>0</v>
      </c>
      <c r="L47" s="379">
        <f t="shared" si="3"/>
        <v>0</v>
      </c>
      <c r="M47" s="380">
        <f t="shared" si="4"/>
        <v>0</v>
      </c>
    </row>
    <row r="48" spans="1:13" ht="25.8" x14ac:dyDescent="0.3">
      <c r="A48" s="405">
        <f>'CADASTRO DE PRODUTO '!A56</f>
        <v>43</v>
      </c>
      <c r="B48" s="406" t="str">
        <f>INDEX('CADASTRO DE PRODUTO '!$B$13:$B$171,MATCH(A48,IND,0))</f>
        <v>Trens chocolate</v>
      </c>
      <c r="C48" s="42" t="str">
        <f>INDEX('CADASTRO DE PRODUTO '!$C$13:$C$171,MATCH(A48,IND,0))</f>
        <v>unidade</v>
      </c>
      <c r="D48" s="371"/>
      <c r="E48" s="371"/>
      <c r="F48" s="373">
        <f t="shared" si="5"/>
        <v>0</v>
      </c>
      <c r="G48" s="381" t="str">
        <f t="shared" si="0"/>
        <v>IDEAL</v>
      </c>
      <c r="H48" s="386" t="e">
        <f t="shared" si="1"/>
        <v>#DIV/0!</v>
      </c>
      <c r="I48" s="404"/>
      <c r="J48" s="380">
        <v>0</v>
      </c>
      <c r="K48" s="378">
        <f t="shared" si="2"/>
        <v>0</v>
      </c>
      <c r="L48" s="379">
        <f t="shared" si="3"/>
        <v>0</v>
      </c>
      <c r="M48" s="380">
        <f t="shared" si="4"/>
        <v>0</v>
      </c>
    </row>
    <row r="49" spans="1:13" ht="25.8" x14ac:dyDescent="0.3">
      <c r="A49" s="405">
        <f>'CADASTRO DE PRODUTO '!A57</f>
        <v>44</v>
      </c>
      <c r="B49" s="406" t="str">
        <f>INDEX('CADASTRO DE PRODUTO '!$B$13:$B$171,MATCH(A49,IND,0))</f>
        <v>Bolacha brigadeiro</v>
      </c>
      <c r="C49" s="42" t="str">
        <f>INDEX('CADASTRO DE PRODUTO '!$C$13:$C$171,MATCH(A49,IND,0))</f>
        <v>unidade</v>
      </c>
      <c r="D49" s="371"/>
      <c r="E49" s="371"/>
      <c r="F49" s="373">
        <f t="shared" si="5"/>
        <v>0</v>
      </c>
      <c r="G49" s="381" t="str">
        <f t="shared" si="0"/>
        <v>IDEAL</v>
      </c>
      <c r="H49" s="386" t="e">
        <f t="shared" si="1"/>
        <v>#DIV/0!</v>
      </c>
      <c r="I49" s="404"/>
      <c r="J49" s="380">
        <v>0</v>
      </c>
      <c r="K49" s="378">
        <f t="shared" si="2"/>
        <v>0</v>
      </c>
      <c r="L49" s="379">
        <f t="shared" si="3"/>
        <v>0</v>
      </c>
      <c r="M49" s="380">
        <f t="shared" si="4"/>
        <v>0</v>
      </c>
    </row>
    <row r="50" spans="1:13" ht="25.8" x14ac:dyDescent="0.3">
      <c r="A50" s="405">
        <f>'CADASTRO DE PRODUTO '!A58</f>
        <v>45</v>
      </c>
      <c r="B50" s="406" t="str">
        <f>INDEX('CADASTRO DE PRODUTO '!$B$13:$B$171,MATCH(A50,IND,0))</f>
        <v>Farofinha crocante</v>
      </c>
      <c r="C50" s="42" t="str">
        <f>INDEX('CADASTRO DE PRODUTO '!$C$13:$C$171,MATCH(A50,IND,0))</f>
        <v>unidade</v>
      </c>
      <c r="D50" s="371"/>
      <c r="E50" s="371"/>
      <c r="F50" s="373">
        <f t="shared" si="5"/>
        <v>0</v>
      </c>
      <c r="G50" s="381" t="str">
        <f t="shared" si="0"/>
        <v>IDEAL</v>
      </c>
      <c r="H50" s="386" t="e">
        <f t="shared" si="1"/>
        <v>#DIV/0!</v>
      </c>
      <c r="I50" s="404"/>
      <c r="J50" s="380">
        <v>0</v>
      </c>
      <c r="K50" s="378">
        <f t="shared" si="2"/>
        <v>0</v>
      </c>
      <c r="L50" s="379">
        <f t="shared" si="3"/>
        <v>0</v>
      </c>
      <c r="M50" s="380">
        <f t="shared" si="4"/>
        <v>0</v>
      </c>
    </row>
    <row r="51" spans="1:13" ht="25.8" x14ac:dyDescent="0.3">
      <c r="A51" s="405">
        <f>'CADASTRO DE PRODUTO '!A59</f>
        <v>46</v>
      </c>
      <c r="B51" s="406" t="str">
        <f>INDEX('CADASTRO DE PRODUTO '!$B$13:$B$171,MATCH(A51,IND,0))</f>
        <v>Azeite de oliva porto galo</v>
      </c>
      <c r="C51" s="42" t="str">
        <f>INDEX('CADASTRO DE PRODUTO '!$C$13:$C$171,MATCH(A51,IND,0))</f>
        <v>unidade</v>
      </c>
      <c r="D51" s="371"/>
      <c r="E51" s="371"/>
      <c r="F51" s="373">
        <f t="shared" si="5"/>
        <v>0</v>
      </c>
      <c r="G51" s="381" t="str">
        <f t="shared" si="0"/>
        <v>IDEAL</v>
      </c>
      <c r="H51" s="382" t="e">
        <f t="shared" si="1"/>
        <v>#DIV/0!</v>
      </c>
      <c r="I51" s="404"/>
      <c r="J51" s="380">
        <v>0</v>
      </c>
      <c r="K51" s="378">
        <f t="shared" si="2"/>
        <v>0</v>
      </c>
      <c r="L51" s="379">
        <f t="shared" si="3"/>
        <v>0</v>
      </c>
      <c r="M51" s="380">
        <f t="shared" si="4"/>
        <v>0</v>
      </c>
    </row>
    <row r="52" spans="1:13" ht="25.8" x14ac:dyDescent="0.3">
      <c r="A52" s="405">
        <f>'CADASTRO DE PRODUTO '!A60</f>
        <v>47</v>
      </c>
      <c r="B52" s="406" t="str">
        <f>INDEX('CADASTRO DE PRODUTO '!$B$13:$B$171,MATCH(A52,IND,0))</f>
        <v>Shoyu hinomoto</v>
      </c>
      <c r="C52" s="42" t="str">
        <f>INDEX('CADASTRO DE PRODUTO '!$C$13:$C$171,MATCH(A52,IND,0))</f>
        <v>unidade</v>
      </c>
      <c r="D52" s="371"/>
      <c r="E52" s="371"/>
      <c r="F52" s="373">
        <f t="shared" si="5"/>
        <v>0</v>
      </c>
      <c r="G52" s="381" t="str">
        <f t="shared" si="0"/>
        <v>IDEAL</v>
      </c>
      <c r="H52" s="382" t="e">
        <f t="shared" si="1"/>
        <v>#DIV/0!</v>
      </c>
      <c r="I52" s="404"/>
      <c r="J52" s="380">
        <v>0</v>
      </c>
      <c r="K52" s="378">
        <f t="shared" si="2"/>
        <v>0</v>
      </c>
      <c r="L52" s="379">
        <f t="shared" si="3"/>
        <v>0</v>
      </c>
      <c r="M52" s="380">
        <f t="shared" si="4"/>
        <v>0</v>
      </c>
    </row>
    <row r="53" spans="1:13" ht="25.8" x14ac:dyDescent="0.3">
      <c r="A53" s="405">
        <f>'CADASTRO DE PRODUTO '!A61</f>
        <v>48</v>
      </c>
      <c r="B53" s="406" t="str">
        <f>INDEX('CADASTRO DE PRODUTO '!$B$13:$B$171,MATCH(A53,IND,0))</f>
        <v>Molho inglês</v>
      </c>
      <c r="C53" s="42" t="str">
        <f>INDEX('CADASTRO DE PRODUTO '!$C$13:$C$171,MATCH(A53,IND,0))</f>
        <v>unidade</v>
      </c>
      <c r="D53" s="371"/>
      <c r="E53" s="371"/>
      <c r="F53" s="373">
        <f t="shared" si="5"/>
        <v>0</v>
      </c>
      <c r="G53" s="381" t="str">
        <f t="shared" si="0"/>
        <v>IDEAL</v>
      </c>
      <c r="H53" s="386" t="e">
        <f t="shared" si="1"/>
        <v>#DIV/0!</v>
      </c>
      <c r="I53" s="404"/>
      <c r="J53" s="380">
        <v>0</v>
      </c>
      <c r="K53" s="378">
        <f t="shared" si="2"/>
        <v>0</v>
      </c>
      <c r="L53" s="379">
        <f t="shared" si="3"/>
        <v>0</v>
      </c>
      <c r="M53" s="380">
        <f t="shared" si="4"/>
        <v>0</v>
      </c>
    </row>
    <row r="54" spans="1:13" ht="25.8" x14ac:dyDescent="0.3">
      <c r="A54" s="405">
        <f>'CADASTRO DE PRODUTO '!A62</f>
        <v>49</v>
      </c>
      <c r="B54" s="406" t="str">
        <f>INDEX('CADASTRO DE PRODUTO '!$B$13:$B$171,MATCH(A54,IND,0))</f>
        <v>Molho shoyu Donana</v>
      </c>
      <c r="C54" s="42" t="str">
        <f>INDEX('CADASTRO DE PRODUTO '!$C$13:$C$171,MATCH(A54,IND,0))</f>
        <v>unidade</v>
      </c>
      <c r="D54" s="371"/>
      <c r="E54" s="371"/>
      <c r="F54" s="373">
        <f t="shared" si="5"/>
        <v>0</v>
      </c>
      <c r="G54" s="381" t="str">
        <f t="shared" si="0"/>
        <v>IDEAL</v>
      </c>
      <c r="H54" s="386" t="e">
        <f t="shared" si="1"/>
        <v>#DIV/0!</v>
      </c>
      <c r="I54" s="404"/>
      <c r="J54" s="380">
        <v>0</v>
      </c>
      <c r="K54" s="378">
        <f t="shared" si="2"/>
        <v>0</v>
      </c>
      <c r="L54" s="379">
        <f t="shared" si="3"/>
        <v>0</v>
      </c>
      <c r="M54" s="380">
        <f t="shared" si="4"/>
        <v>0</v>
      </c>
    </row>
    <row r="55" spans="1:13" ht="25.8" x14ac:dyDescent="0.3">
      <c r="A55" s="405">
        <f>'CADASTRO DE PRODUTO '!A63</f>
        <v>50</v>
      </c>
      <c r="B55" s="406" t="str">
        <f>INDEX('CADASTRO DE PRODUTO '!$B$13:$B$171,MATCH(A55,IND,0))</f>
        <v>Mostarda</v>
      </c>
      <c r="C55" s="42" t="str">
        <f>INDEX('CADASTRO DE PRODUTO '!$C$13:$C$171,MATCH(A55,IND,0))</f>
        <v>unidade</v>
      </c>
      <c r="D55" s="371"/>
      <c r="E55" s="371"/>
      <c r="F55" s="373">
        <f t="shared" si="5"/>
        <v>0</v>
      </c>
      <c r="G55" s="381" t="str">
        <f t="shared" si="0"/>
        <v>IDEAL</v>
      </c>
      <c r="H55" s="386" t="e">
        <f t="shared" si="1"/>
        <v>#DIV/0!</v>
      </c>
      <c r="I55" s="404"/>
      <c r="J55" s="380">
        <v>0</v>
      </c>
      <c r="K55" s="378">
        <f t="shared" si="2"/>
        <v>0</v>
      </c>
      <c r="L55" s="379">
        <f t="shared" si="3"/>
        <v>0</v>
      </c>
      <c r="M55" s="380">
        <f t="shared" si="4"/>
        <v>0</v>
      </c>
    </row>
    <row r="56" spans="1:13" ht="25.8" x14ac:dyDescent="0.3">
      <c r="A56" s="405">
        <f>'CADASTRO DE PRODUTO '!A64</f>
        <v>51</v>
      </c>
      <c r="B56" s="406" t="str">
        <f>INDEX('CADASTRO DE PRODUTO '!$B$13:$B$171,MATCH(A56,IND,0))</f>
        <v>Ketchup</v>
      </c>
      <c r="C56" s="42" t="str">
        <f>INDEX('CADASTRO DE PRODUTO '!$C$13:$C$171,MATCH(A56,IND,0))</f>
        <v>unidade</v>
      </c>
      <c r="D56" s="371"/>
      <c r="E56" s="371"/>
      <c r="F56" s="373">
        <f t="shared" si="5"/>
        <v>0</v>
      </c>
      <c r="G56" s="381" t="str">
        <f t="shared" si="0"/>
        <v>IDEAL</v>
      </c>
      <c r="H56" s="386" t="e">
        <f t="shared" si="1"/>
        <v>#DIV/0!</v>
      </c>
      <c r="I56" s="404"/>
      <c r="J56" s="380">
        <v>0</v>
      </c>
      <c r="K56" s="378">
        <f t="shared" si="2"/>
        <v>0</v>
      </c>
      <c r="L56" s="379">
        <f t="shared" si="3"/>
        <v>0</v>
      </c>
      <c r="M56" s="380">
        <f t="shared" si="4"/>
        <v>0</v>
      </c>
    </row>
    <row r="57" spans="1:13" ht="25.8" x14ac:dyDescent="0.3">
      <c r="A57" s="405">
        <f>'CADASTRO DE PRODUTO '!A65</f>
        <v>52</v>
      </c>
      <c r="B57" s="406" t="str">
        <f>INDEX('CADASTRO DE PRODUTO '!$B$13:$B$171,MATCH(A57,IND,0))</f>
        <v>Molho de pimenta</v>
      </c>
      <c r="C57" s="42" t="str">
        <f>INDEX('CADASTRO DE PRODUTO '!$C$13:$C$171,MATCH(A57,IND,0))</f>
        <v>unidade</v>
      </c>
      <c r="D57" s="371"/>
      <c r="E57" s="371"/>
      <c r="F57" s="373">
        <f t="shared" si="5"/>
        <v>0</v>
      </c>
      <c r="G57" s="381" t="str">
        <f t="shared" si="0"/>
        <v>IDEAL</v>
      </c>
      <c r="H57" s="386" t="e">
        <f t="shared" si="1"/>
        <v>#DIV/0!</v>
      </c>
      <c r="I57" s="404"/>
      <c r="J57" s="380">
        <v>0</v>
      </c>
      <c r="K57" s="378">
        <f t="shared" si="2"/>
        <v>0</v>
      </c>
      <c r="L57" s="379">
        <f t="shared" si="3"/>
        <v>0</v>
      </c>
      <c r="M57" s="380">
        <f t="shared" si="4"/>
        <v>0</v>
      </c>
    </row>
    <row r="58" spans="1:13" ht="25.8" x14ac:dyDescent="0.3">
      <c r="A58" s="405">
        <f>'CADASTRO DE PRODUTO '!A66</f>
        <v>53</v>
      </c>
      <c r="B58" s="406" t="str">
        <f>INDEX('CADASTRO DE PRODUTO '!$B$13:$B$171,MATCH(A58,IND,0))</f>
        <v>Molho de pimenta com pequi</v>
      </c>
      <c r="C58" s="42" t="str">
        <f>INDEX('CADASTRO DE PRODUTO '!$C$13:$C$171,MATCH(A58,IND,0))</f>
        <v>unidade</v>
      </c>
      <c r="D58" s="371"/>
      <c r="E58" s="371"/>
      <c r="F58" s="373">
        <f t="shared" si="5"/>
        <v>0</v>
      </c>
      <c r="G58" s="381" t="str">
        <f t="shared" si="0"/>
        <v>IDEAL</v>
      </c>
      <c r="H58" s="386" t="e">
        <f t="shared" si="1"/>
        <v>#DIV/0!</v>
      </c>
      <c r="I58" s="404"/>
      <c r="J58" s="380">
        <v>0</v>
      </c>
      <c r="K58" s="378">
        <f t="shared" si="2"/>
        <v>0</v>
      </c>
      <c r="L58" s="379">
        <f t="shared" si="3"/>
        <v>0</v>
      </c>
      <c r="M58" s="380">
        <f t="shared" si="4"/>
        <v>0</v>
      </c>
    </row>
    <row r="59" spans="1:13" ht="25.8" x14ac:dyDescent="0.3">
      <c r="A59" s="405">
        <f>'CADASTRO DE PRODUTO '!A67</f>
        <v>54</v>
      </c>
      <c r="B59" s="406" t="str">
        <f>INDEX('CADASTRO DE PRODUTO '!$B$13:$B$171,MATCH(A59,IND,0))</f>
        <v>Tempero baiano</v>
      </c>
      <c r="C59" s="42" t="str">
        <f>INDEX('CADASTRO DE PRODUTO '!$C$13:$C$171,MATCH(A59,IND,0))</f>
        <v>unidade</v>
      </c>
      <c r="D59" s="371"/>
      <c r="E59" s="371"/>
      <c r="F59" s="373">
        <f t="shared" si="5"/>
        <v>0</v>
      </c>
      <c r="G59" s="381" t="str">
        <f t="shared" si="0"/>
        <v>IDEAL</v>
      </c>
      <c r="H59" s="386" t="e">
        <f t="shared" si="1"/>
        <v>#DIV/0!</v>
      </c>
      <c r="I59" s="404"/>
      <c r="J59" s="380">
        <v>0</v>
      </c>
      <c r="K59" s="378">
        <f t="shared" si="2"/>
        <v>0</v>
      </c>
      <c r="L59" s="379">
        <f t="shared" si="3"/>
        <v>0</v>
      </c>
      <c r="M59" s="380">
        <f t="shared" si="4"/>
        <v>0</v>
      </c>
    </row>
    <row r="60" spans="1:13" ht="25.8" x14ac:dyDescent="0.3">
      <c r="A60" s="405">
        <f>'CADASTRO DE PRODUTO '!A68</f>
        <v>55</v>
      </c>
      <c r="B60" s="406" t="str">
        <f>INDEX('CADASTRO DE PRODUTO '!$B$13:$B$171,MATCH(A60,IND,0))</f>
        <v>Pimenta calabresa em pó e folha de louro</v>
      </c>
      <c r="C60" s="42" t="str">
        <f>INDEX('CADASTRO DE PRODUTO '!$C$13:$C$171,MATCH(A60,IND,0))</f>
        <v>unidade</v>
      </c>
      <c r="D60" s="371"/>
      <c r="E60" s="371"/>
      <c r="F60" s="373">
        <f t="shared" si="5"/>
        <v>0</v>
      </c>
      <c r="G60" s="381" t="str">
        <f t="shared" si="0"/>
        <v>IDEAL</v>
      </c>
      <c r="H60" s="386" t="e">
        <f t="shared" si="1"/>
        <v>#DIV/0!</v>
      </c>
      <c r="I60" s="404"/>
      <c r="J60" s="380">
        <v>0</v>
      </c>
      <c r="K60" s="378">
        <f t="shared" si="2"/>
        <v>0</v>
      </c>
      <c r="L60" s="379">
        <f t="shared" si="3"/>
        <v>0</v>
      </c>
      <c r="M60" s="380">
        <f t="shared" si="4"/>
        <v>0</v>
      </c>
    </row>
    <row r="61" spans="1:13" ht="25.8" x14ac:dyDescent="0.3">
      <c r="A61" s="405">
        <f>'CADASTRO DE PRODUTO '!A69</f>
        <v>56</v>
      </c>
      <c r="B61" s="406" t="str">
        <f>INDEX('CADASTRO DE PRODUTO '!$B$13:$B$171,MATCH(A61,IND,0))</f>
        <v>Chimichuri</v>
      </c>
      <c r="C61" s="42" t="str">
        <f>INDEX('CADASTRO DE PRODUTO '!$C$13:$C$171,MATCH(A61,IND,0))</f>
        <v>unidade</v>
      </c>
      <c r="D61" s="371"/>
      <c r="E61" s="371"/>
      <c r="F61" s="373">
        <f t="shared" si="5"/>
        <v>0</v>
      </c>
      <c r="G61" s="381" t="str">
        <f t="shared" si="0"/>
        <v>IDEAL</v>
      </c>
      <c r="H61" s="386" t="e">
        <f t="shared" si="1"/>
        <v>#DIV/0!</v>
      </c>
      <c r="I61" s="404"/>
      <c r="J61" s="380">
        <v>0</v>
      </c>
      <c r="K61" s="378">
        <f t="shared" si="2"/>
        <v>0</v>
      </c>
      <c r="L61" s="379">
        <f t="shared" si="3"/>
        <v>0</v>
      </c>
      <c r="M61" s="380">
        <f t="shared" si="4"/>
        <v>0</v>
      </c>
    </row>
    <row r="62" spans="1:13" ht="25.8" x14ac:dyDescent="0.3">
      <c r="A62" s="405">
        <f>'CADASTRO DE PRODUTO '!A70</f>
        <v>57</v>
      </c>
      <c r="B62" s="406" t="str">
        <f>INDEX('CADASTRO DE PRODUTO '!$B$13:$B$171,MATCH(A62,IND,0))</f>
        <v>Tempero completo</v>
      </c>
      <c r="C62" s="42" t="str">
        <f>INDEX('CADASTRO DE PRODUTO '!$C$13:$C$171,MATCH(A62,IND,0))</f>
        <v>unidade</v>
      </c>
      <c r="D62" s="371"/>
      <c r="E62" s="371"/>
      <c r="F62" s="373">
        <f t="shared" si="5"/>
        <v>0</v>
      </c>
      <c r="G62" s="381" t="str">
        <f t="shared" si="0"/>
        <v>IDEAL</v>
      </c>
      <c r="H62" s="386" t="e">
        <f t="shared" si="1"/>
        <v>#DIV/0!</v>
      </c>
      <c r="I62" s="404"/>
      <c r="J62" s="380">
        <v>0</v>
      </c>
      <c r="K62" s="378">
        <f t="shared" si="2"/>
        <v>0</v>
      </c>
      <c r="L62" s="379">
        <f t="shared" si="3"/>
        <v>0</v>
      </c>
      <c r="M62" s="380">
        <f t="shared" si="4"/>
        <v>0</v>
      </c>
    </row>
    <row r="63" spans="1:13" ht="25.8" x14ac:dyDescent="0.3">
      <c r="A63" s="405">
        <f>'CADASTRO DE PRODUTO '!A71</f>
        <v>58</v>
      </c>
      <c r="B63" s="406" t="str">
        <f>INDEX('CADASTRO DE PRODUTO '!$B$13:$B$171,MATCH(A63,IND,0))</f>
        <v>Sal grosso</v>
      </c>
      <c r="C63" s="42" t="str">
        <f>INDEX('CADASTRO DE PRODUTO '!$C$13:$C$171,MATCH(A63,IND,0))</f>
        <v>unidade</v>
      </c>
      <c r="D63" s="371"/>
      <c r="E63" s="371"/>
      <c r="F63" s="373">
        <f t="shared" si="5"/>
        <v>0</v>
      </c>
      <c r="G63" s="381" t="str">
        <f t="shared" si="0"/>
        <v>IDEAL</v>
      </c>
      <c r="H63" s="386" t="e">
        <f t="shared" si="1"/>
        <v>#DIV/0!</v>
      </c>
      <c r="I63" s="404"/>
      <c r="J63" s="380">
        <v>0</v>
      </c>
      <c r="K63" s="378">
        <f t="shared" si="2"/>
        <v>0</v>
      </c>
      <c r="L63" s="379">
        <f t="shared" si="3"/>
        <v>0</v>
      </c>
      <c r="M63" s="380">
        <f t="shared" si="4"/>
        <v>0</v>
      </c>
    </row>
    <row r="64" spans="1:13" ht="25.8" x14ac:dyDescent="0.3">
      <c r="A64" s="405">
        <f>'CADASTRO DE PRODUTO '!A72</f>
        <v>59</v>
      </c>
      <c r="B64" s="406" t="str">
        <f>INDEX('CADASTRO DE PRODUTO '!$B$13:$B$171,MATCH(A64,IND,0))</f>
        <v>Sal moído</v>
      </c>
      <c r="C64" s="42" t="str">
        <f>INDEX('CADASTRO DE PRODUTO '!$C$13:$C$171,MATCH(A64,IND,0))</f>
        <v>unidade</v>
      </c>
      <c r="D64" s="371"/>
      <c r="E64" s="371"/>
      <c r="F64" s="373">
        <f t="shared" si="5"/>
        <v>0</v>
      </c>
      <c r="G64" s="381" t="str">
        <f t="shared" si="0"/>
        <v>IDEAL</v>
      </c>
      <c r="H64" s="386" t="e">
        <f t="shared" si="1"/>
        <v>#DIV/0!</v>
      </c>
      <c r="I64" s="404"/>
      <c r="J64" s="380">
        <v>0</v>
      </c>
      <c r="K64" s="378">
        <f t="shared" si="2"/>
        <v>0</v>
      </c>
      <c r="L64" s="379">
        <f t="shared" si="3"/>
        <v>0</v>
      </c>
      <c r="M64" s="380">
        <f t="shared" si="4"/>
        <v>0</v>
      </c>
    </row>
    <row r="65" spans="1:13" ht="25.8" x14ac:dyDescent="0.3">
      <c r="A65" s="405">
        <f>'CADASTRO DE PRODUTO '!A73</f>
        <v>60</v>
      </c>
      <c r="B65" s="406" t="str">
        <f>INDEX('CADASTRO DE PRODUTO '!$B$13:$B$171,MATCH(A65,IND,0))</f>
        <v>Sal rosa do Himalaia</v>
      </c>
      <c r="C65" s="42" t="str">
        <f>INDEX('CADASTRO DE PRODUTO '!$C$13:$C$171,MATCH(A65,IND,0))</f>
        <v>unidade</v>
      </c>
      <c r="D65" s="371"/>
      <c r="E65" s="371"/>
      <c r="F65" s="373">
        <f t="shared" si="5"/>
        <v>0</v>
      </c>
      <c r="G65" s="381" t="str">
        <f t="shared" si="0"/>
        <v>IDEAL</v>
      </c>
      <c r="H65" s="386" t="e">
        <f t="shared" si="1"/>
        <v>#DIV/0!</v>
      </c>
      <c r="I65" s="404"/>
      <c r="J65" s="380">
        <v>0</v>
      </c>
      <c r="K65" s="378">
        <f t="shared" si="2"/>
        <v>0</v>
      </c>
      <c r="L65" s="379">
        <f t="shared" si="3"/>
        <v>0</v>
      </c>
      <c r="M65" s="380">
        <f t="shared" si="4"/>
        <v>0</v>
      </c>
    </row>
    <row r="66" spans="1:13" ht="25.8" x14ac:dyDescent="0.3">
      <c r="A66" s="405">
        <f>'CADASTRO DE PRODUTO '!A74</f>
        <v>61</v>
      </c>
      <c r="B66" s="406" t="str">
        <f>INDEX('CADASTRO DE PRODUTO '!$B$13:$B$171,MATCH(A66,IND,0))</f>
        <v>Fubá mimoso</v>
      </c>
      <c r="C66" s="42" t="str">
        <f>INDEX('CADASTRO DE PRODUTO '!$C$13:$C$171,MATCH(A66,IND,0))</f>
        <v>unidade</v>
      </c>
      <c r="D66" s="371"/>
      <c r="E66" s="371"/>
      <c r="F66" s="373">
        <f t="shared" si="5"/>
        <v>0</v>
      </c>
      <c r="G66" s="381" t="str">
        <f t="shared" si="0"/>
        <v>IDEAL</v>
      </c>
      <c r="H66" s="386" t="e">
        <f t="shared" si="1"/>
        <v>#DIV/0!</v>
      </c>
      <c r="I66" s="404"/>
      <c r="J66" s="380">
        <v>0</v>
      </c>
      <c r="K66" s="378">
        <f t="shared" si="2"/>
        <v>0</v>
      </c>
      <c r="L66" s="379">
        <f t="shared" si="3"/>
        <v>0</v>
      </c>
      <c r="M66" s="380">
        <f t="shared" si="4"/>
        <v>0</v>
      </c>
    </row>
    <row r="67" spans="1:13" ht="25.8" x14ac:dyDescent="0.3">
      <c r="A67" s="405">
        <f>'CADASTRO DE PRODUTO '!A75</f>
        <v>62</v>
      </c>
      <c r="B67" s="406" t="str">
        <f>INDEX('CADASTRO DE PRODUTO '!$B$13:$B$171,MATCH(A67,IND,0))</f>
        <v>Milharina</v>
      </c>
      <c r="C67" s="42" t="str">
        <f>INDEX('CADASTRO DE PRODUTO '!$C$13:$C$171,MATCH(A67,IND,0))</f>
        <v>unidade</v>
      </c>
      <c r="D67" s="371"/>
      <c r="E67" s="371"/>
      <c r="F67" s="373">
        <f t="shared" si="5"/>
        <v>0</v>
      </c>
      <c r="G67" s="381" t="str">
        <f t="shared" si="0"/>
        <v>IDEAL</v>
      </c>
      <c r="H67" s="386" t="e">
        <f t="shared" si="1"/>
        <v>#DIV/0!</v>
      </c>
      <c r="I67" s="404"/>
      <c r="J67" s="380">
        <v>0</v>
      </c>
      <c r="K67" s="378">
        <f t="shared" si="2"/>
        <v>0</v>
      </c>
      <c r="L67" s="379">
        <f t="shared" si="3"/>
        <v>0</v>
      </c>
      <c r="M67" s="380">
        <f t="shared" si="4"/>
        <v>0</v>
      </c>
    </row>
    <row r="68" spans="1:13" ht="25.8" x14ac:dyDescent="0.3">
      <c r="A68" s="405">
        <f>'CADASTRO DE PRODUTO '!A76</f>
        <v>63</v>
      </c>
      <c r="B68" s="406" t="str">
        <f>INDEX('CADASTRO DE PRODUTO '!$B$13:$B$171,MATCH(A68,IND,0))</f>
        <v>Óleo</v>
      </c>
      <c r="C68" s="42" t="str">
        <f>INDEX('CADASTRO DE PRODUTO '!$C$13:$C$171,MATCH(A68,IND,0))</f>
        <v>unidade</v>
      </c>
      <c r="D68" s="371"/>
      <c r="E68" s="371"/>
      <c r="F68" s="373">
        <f t="shared" si="5"/>
        <v>0</v>
      </c>
      <c r="G68" s="381" t="str">
        <f t="shared" si="0"/>
        <v>IDEAL</v>
      </c>
      <c r="H68" s="386" t="e">
        <f t="shared" si="1"/>
        <v>#DIV/0!</v>
      </c>
      <c r="I68" s="404"/>
      <c r="J68" s="380">
        <v>0</v>
      </c>
      <c r="K68" s="378">
        <f t="shared" si="2"/>
        <v>0</v>
      </c>
      <c r="L68" s="379">
        <f t="shared" si="3"/>
        <v>0</v>
      </c>
      <c r="M68" s="380">
        <f t="shared" si="4"/>
        <v>0</v>
      </c>
    </row>
    <row r="69" spans="1:13" ht="25.8" x14ac:dyDescent="0.3">
      <c r="A69" s="405">
        <f>'CADASTRO DE PRODUTO '!A77</f>
        <v>64</v>
      </c>
      <c r="B69" s="406" t="str">
        <f>INDEX('CADASTRO DE PRODUTO '!$B$13:$B$171,MATCH(A69,IND,0))</f>
        <v>Farinha de trigo</v>
      </c>
      <c r="C69" s="42" t="str">
        <f>INDEX('CADASTRO DE PRODUTO '!$C$13:$C$171,MATCH(A69,IND,0))</f>
        <v>unidade</v>
      </c>
      <c r="D69" s="371"/>
      <c r="E69" s="371"/>
      <c r="F69" s="373">
        <f t="shared" si="5"/>
        <v>0</v>
      </c>
      <c r="G69" s="381" t="str">
        <f t="shared" si="0"/>
        <v>IDEAL</v>
      </c>
      <c r="H69" s="386" t="e">
        <f t="shared" si="1"/>
        <v>#DIV/0!</v>
      </c>
      <c r="I69" s="404"/>
      <c r="J69" s="380">
        <v>0</v>
      </c>
      <c r="K69" s="378">
        <f t="shared" si="2"/>
        <v>0</v>
      </c>
      <c r="L69" s="379">
        <f t="shared" si="3"/>
        <v>0</v>
      </c>
      <c r="M69" s="380">
        <f t="shared" si="4"/>
        <v>0</v>
      </c>
    </row>
    <row r="70" spans="1:13" ht="25.8" x14ac:dyDescent="0.3">
      <c r="A70" s="405">
        <f>'CADASTRO DE PRODUTO '!A78</f>
        <v>65</v>
      </c>
      <c r="B70" s="406" t="str">
        <f>INDEX('CADASTRO DE PRODUTO '!$B$13:$B$171,MATCH(A70,IND,0))</f>
        <v>Filme de PVC</v>
      </c>
      <c r="C70" s="42" t="str">
        <f>INDEX('CADASTRO DE PRODUTO '!$C$13:$C$171,MATCH(A70,IND,0))</f>
        <v>unidade</v>
      </c>
      <c r="D70" s="371"/>
      <c r="E70" s="371"/>
      <c r="F70" s="373">
        <f t="shared" si="5"/>
        <v>0</v>
      </c>
      <c r="G70" s="381" t="str">
        <f t="shared" si="0"/>
        <v>IDEAL</v>
      </c>
      <c r="H70" s="386" t="e">
        <f t="shared" si="1"/>
        <v>#DIV/0!</v>
      </c>
      <c r="I70" s="404"/>
      <c r="J70" s="380">
        <v>0</v>
      </c>
      <c r="K70" s="378">
        <f t="shared" si="2"/>
        <v>0</v>
      </c>
      <c r="L70" s="379">
        <f t="shared" si="3"/>
        <v>0</v>
      </c>
      <c r="M70" s="380">
        <f t="shared" si="4"/>
        <v>0</v>
      </c>
    </row>
    <row r="71" spans="1:13" ht="25.8" x14ac:dyDescent="0.3">
      <c r="A71" s="405">
        <f>'CADASTRO DE PRODUTO '!A79</f>
        <v>66</v>
      </c>
      <c r="B71" s="406" t="str">
        <f>INDEX('CADASTRO DE PRODUTO '!$B$13:$B$171,MATCH(A71,IND,0))</f>
        <v>Cumbuca</v>
      </c>
      <c r="C71" s="42" t="str">
        <f>INDEX('CADASTRO DE PRODUTO '!$C$13:$C$171,MATCH(A71,IND,0))</f>
        <v>unidade</v>
      </c>
      <c r="D71" s="371"/>
      <c r="E71" s="371"/>
      <c r="F71" s="373">
        <f t="shared" si="5"/>
        <v>0</v>
      </c>
      <c r="G71" s="381" t="str">
        <f t="shared" si="0"/>
        <v>IDEAL</v>
      </c>
      <c r="H71" s="386" t="e">
        <f t="shared" si="1"/>
        <v>#DIV/0!</v>
      </c>
      <c r="I71" s="404"/>
      <c r="J71" s="380">
        <v>0</v>
      </c>
      <c r="K71" s="378">
        <f t="shared" si="2"/>
        <v>0</v>
      </c>
      <c r="L71" s="379">
        <f t="shared" si="3"/>
        <v>0</v>
      </c>
      <c r="M71" s="380">
        <f t="shared" si="4"/>
        <v>0</v>
      </c>
    </row>
    <row r="72" spans="1:13" ht="25.8" x14ac:dyDescent="0.3">
      <c r="A72" s="405">
        <f>'CADASTRO DE PRODUTO '!A80</f>
        <v>67</v>
      </c>
      <c r="B72" s="406" t="str">
        <f>INDEX('CADASTRO DE PRODUTO '!$B$13:$B$171,MATCH(A72,IND,0))</f>
        <v>Molho de pimenta</v>
      </c>
      <c r="C72" s="42" t="str">
        <f>INDEX('CADASTRO DE PRODUTO '!$C$13:$C$171,MATCH(A72,IND,0))</f>
        <v>unidade</v>
      </c>
      <c r="D72" s="371"/>
      <c r="E72" s="371"/>
      <c r="F72" s="373">
        <f t="shared" si="5"/>
        <v>0</v>
      </c>
      <c r="G72" s="381" t="str">
        <f t="shared" si="0"/>
        <v>COMPRAR</v>
      </c>
      <c r="H72" s="386">
        <f t="shared" si="1"/>
        <v>-1</v>
      </c>
      <c r="I72" s="404">
        <v>100</v>
      </c>
      <c r="J72" s="380">
        <v>0</v>
      </c>
      <c r="K72" s="378">
        <f t="shared" si="2"/>
        <v>0</v>
      </c>
      <c r="L72" s="379">
        <f t="shared" si="3"/>
        <v>0</v>
      </c>
      <c r="M72" s="380">
        <f t="shared" si="4"/>
        <v>0</v>
      </c>
    </row>
    <row r="73" spans="1:13" ht="25.8" x14ac:dyDescent="0.3">
      <c r="A73" s="405">
        <f>'CADASTRO DE PRODUTO '!A81</f>
        <v>68</v>
      </c>
      <c r="B73" s="406" t="str">
        <f>INDEX('CADASTRO DE PRODUTO '!$B$13:$B$171,MATCH(A73,IND,0))</f>
        <v xml:space="preserve">Pimenta biquinho </v>
      </c>
      <c r="C73" s="42" t="str">
        <f>INDEX('CADASTRO DE PRODUTO '!$C$13:$C$171,MATCH(A73,IND,0))</f>
        <v>unidade</v>
      </c>
      <c r="D73" s="371"/>
      <c r="E73" s="371"/>
      <c r="F73" s="373">
        <f t="shared" si="5"/>
        <v>0</v>
      </c>
      <c r="G73" s="381" t="str">
        <f t="shared" si="0"/>
        <v>COMPRAR</v>
      </c>
      <c r="H73" s="386">
        <f t="shared" si="1"/>
        <v>-1</v>
      </c>
      <c r="I73" s="404">
        <v>100</v>
      </c>
      <c r="J73" s="380">
        <v>0</v>
      </c>
      <c r="K73" s="378">
        <f t="shared" si="2"/>
        <v>0</v>
      </c>
      <c r="L73" s="379">
        <f t="shared" si="3"/>
        <v>0</v>
      </c>
      <c r="M73" s="380">
        <f t="shared" si="4"/>
        <v>0</v>
      </c>
    </row>
    <row r="74" spans="1:13" ht="25.8" x14ac:dyDescent="0.3">
      <c r="A74" s="405">
        <f>'CADASTRO DE PRODUTO '!A82</f>
        <v>69</v>
      </c>
      <c r="B74" s="406" t="str">
        <f>INDEX('CADASTRO DE PRODUTO '!$B$13:$B$171,MATCH(A74,IND,0))</f>
        <v>Mix de pimentas</v>
      </c>
      <c r="C74" s="42" t="str">
        <f>INDEX('CADASTRO DE PRODUTO '!$C$13:$C$171,MATCH(A74,IND,0))</f>
        <v>unidade</v>
      </c>
      <c r="D74" s="371"/>
      <c r="E74" s="371"/>
      <c r="F74" s="373">
        <f t="shared" si="5"/>
        <v>0</v>
      </c>
      <c r="G74" s="381" t="str">
        <f t="shared" si="0"/>
        <v>COMPRAR</v>
      </c>
      <c r="H74" s="386">
        <f t="shared" si="1"/>
        <v>-1</v>
      </c>
      <c r="I74" s="404">
        <v>100</v>
      </c>
      <c r="J74" s="380">
        <v>0</v>
      </c>
      <c r="K74" s="378">
        <f t="shared" si="2"/>
        <v>0</v>
      </c>
      <c r="L74" s="379">
        <f t="shared" si="3"/>
        <v>0</v>
      </c>
      <c r="M74" s="380">
        <f t="shared" si="4"/>
        <v>0</v>
      </c>
    </row>
    <row r="75" spans="1:13" ht="25.8" x14ac:dyDescent="0.3">
      <c r="A75" s="405">
        <f>'CADASTRO DE PRODUTO '!A83</f>
        <v>70</v>
      </c>
      <c r="B75" s="406" t="str">
        <f>INDEX('CADASTRO DE PRODUTO '!$B$13:$B$171,MATCH(A75,IND,0))</f>
        <v>Coentro folhas</v>
      </c>
      <c r="C75" s="42" t="str">
        <f>INDEX('CADASTRO DE PRODUTO '!$C$13:$C$171,MATCH(A75,IND,0))</f>
        <v>unidade</v>
      </c>
      <c r="D75" s="371"/>
      <c r="E75" s="371"/>
      <c r="F75" s="373">
        <f t="shared" si="5"/>
        <v>0</v>
      </c>
      <c r="G75" s="381" t="str">
        <f t="shared" si="0"/>
        <v>COMPRAR</v>
      </c>
      <c r="H75" s="386">
        <f t="shared" si="1"/>
        <v>-1</v>
      </c>
      <c r="I75" s="404">
        <v>100</v>
      </c>
      <c r="J75" s="380">
        <v>0</v>
      </c>
      <c r="K75" s="378">
        <f t="shared" si="2"/>
        <v>0</v>
      </c>
      <c r="L75" s="379">
        <f t="shared" si="3"/>
        <v>0</v>
      </c>
      <c r="M75" s="380">
        <f t="shared" si="4"/>
        <v>0</v>
      </c>
    </row>
    <row r="76" spans="1:13" ht="25.8" x14ac:dyDescent="0.3">
      <c r="A76" s="405">
        <f>'CADASTRO DE PRODUTO '!A84</f>
        <v>71</v>
      </c>
      <c r="B76" s="406" t="str">
        <f>INDEX('CADASTRO DE PRODUTO '!$B$13:$B$171,MATCH(A76,IND,0))</f>
        <v xml:space="preserve">Orégano </v>
      </c>
      <c r="C76" s="42" t="str">
        <f>INDEX('CADASTRO DE PRODUTO '!$C$13:$C$171,MATCH(A76,IND,0))</f>
        <v>unidade</v>
      </c>
      <c r="D76" s="371"/>
      <c r="E76" s="371"/>
      <c r="F76" s="373">
        <f t="shared" si="5"/>
        <v>0</v>
      </c>
      <c r="G76" s="381" t="str">
        <f t="shared" si="0"/>
        <v>COMPRAR</v>
      </c>
      <c r="H76" s="386">
        <f t="shared" si="1"/>
        <v>-1</v>
      </c>
      <c r="I76" s="404">
        <v>100</v>
      </c>
      <c r="J76" s="380">
        <v>0</v>
      </c>
      <c r="K76" s="378">
        <f t="shared" si="2"/>
        <v>0</v>
      </c>
      <c r="L76" s="379">
        <f t="shared" si="3"/>
        <v>0</v>
      </c>
      <c r="M76" s="380">
        <f t="shared" si="4"/>
        <v>0</v>
      </c>
    </row>
    <row r="77" spans="1:13" ht="25.8" x14ac:dyDescent="0.3">
      <c r="A77" s="405">
        <f>'CADASTRO DE PRODUTO '!A85</f>
        <v>72</v>
      </c>
      <c r="B77" s="406" t="str">
        <f>INDEX('CADASTRO DE PRODUTO '!$B$13:$B$171,MATCH(A77,IND,0))</f>
        <v>Alcaparras em conserva</v>
      </c>
      <c r="C77" s="42" t="str">
        <f>INDEX('CADASTRO DE PRODUTO '!$C$13:$C$171,MATCH(A77,IND,0))</f>
        <v>unidade</v>
      </c>
      <c r="D77" s="371"/>
      <c r="E77" s="371"/>
      <c r="F77" s="373">
        <f t="shared" si="5"/>
        <v>0</v>
      </c>
      <c r="G77" s="381" t="str">
        <f t="shared" si="0"/>
        <v>COMPRAR</v>
      </c>
      <c r="H77" s="386">
        <f t="shared" si="1"/>
        <v>-1</v>
      </c>
      <c r="I77" s="404">
        <v>100</v>
      </c>
      <c r="J77" s="380">
        <v>0</v>
      </c>
      <c r="K77" s="378">
        <f t="shared" si="2"/>
        <v>0</v>
      </c>
      <c r="L77" s="379">
        <f t="shared" si="3"/>
        <v>0</v>
      </c>
      <c r="M77" s="380">
        <f t="shared" si="4"/>
        <v>0</v>
      </c>
    </row>
    <row r="78" spans="1:13" ht="25.8" x14ac:dyDescent="0.3">
      <c r="A78" s="405">
        <f>'CADASTRO DE PRODUTO '!A86</f>
        <v>73</v>
      </c>
      <c r="B78" s="406" t="str">
        <f>INDEX('CADASTRO DE PRODUTO '!$B$13:$B$171,MATCH(A78,IND,0))</f>
        <v>Tomate seco</v>
      </c>
      <c r="C78" s="42" t="str">
        <f>INDEX('CADASTRO DE PRODUTO '!$C$13:$C$171,MATCH(A78,IND,0))</f>
        <v>unidade</v>
      </c>
      <c r="D78" s="371"/>
      <c r="E78" s="371"/>
      <c r="F78" s="373">
        <f t="shared" si="5"/>
        <v>0</v>
      </c>
      <c r="G78" s="381" t="str">
        <f t="shared" si="0"/>
        <v>COMPRAR</v>
      </c>
      <c r="H78" s="386">
        <f t="shared" si="1"/>
        <v>-1</v>
      </c>
      <c r="I78" s="404">
        <v>100</v>
      </c>
      <c r="J78" s="380">
        <v>0</v>
      </c>
      <c r="K78" s="378">
        <f t="shared" si="2"/>
        <v>0</v>
      </c>
      <c r="L78" s="379">
        <f t="shared" si="3"/>
        <v>0</v>
      </c>
      <c r="M78" s="380">
        <f t="shared" si="4"/>
        <v>0</v>
      </c>
    </row>
    <row r="79" spans="1:13" ht="25.8" x14ac:dyDescent="0.3">
      <c r="A79" s="405">
        <f>'CADASTRO DE PRODUTO '!A87</f>
        <v>74</v>
      </c>
      <c r="B79" s="406" t="str">
        <f>INDEX('CADASTRO DE PRODUTO '!$B$13:$B$171,MATCH(A79,IND,0))</f>
        <v>Champion</v>
      </c>
      <c r="C79" s="42" t="str">
        <f>INDEX('CADASTRO DE PRODUTO '!$C$13:$C$171,MATCH(A79,IND,0))</f>
        <v>unidade</v>
      </c>
      <c r="D79" s="371"/>
      <c r="E79" s="371"/>
      <c r="F79" s="373">
        <f t="shared" si="5"/>
        <v>0</v>
      </c>
      <c r="G79" s="381" t="str">
        <f t="shared" si="0"/>
        <v>COMPRAR</v>
      </c>
      <c r="H79" s="386">
        <f t="shared" si="1"/>
        <v>-1</v>
      </c>
      <c r="I79" s="404">
        <v>100</v>
      </c>
      <c r="J79" s="380">
        <v>0</v>
      </c>
      <c r="K79" s="378">
        <f t="shared" si="2"/>
        <v>0</v>
      </c>
      <c r="L79" s="379">
        <f t="shared" si="3"/>
        <v>0</v>
      </c>
      <c r="M79" s="380">
        <f t="shared" si="4"/>
        <v>0</v>
      </c>
    </row>
    <row r="80" spans="1:13" ht="25.8" x14ac:dyDescent="0.3">
      <c r="A80" s="405">
        <f>'CADASTRO DE PRODUTO '!A88</f>
        <v>75</v>
      </c>
      <c r="B80" s="406" t="str">
        <f>INDEX('CADASTRO DE PRODUTO '!$B$13:$B$171,MATCH(A80,IND,0))</f>
        <v>Colorau</v>
      </c>
      <c r="C80" s="42" t="str">
        <f>INDEX('CADASTRO DE PRODUTO '!$C$13:$C$171,MATCH(A80,IND,0))</f>
        <v>unidade</v>
      </c>
      <c r="D80" s="371"/>
      <c r="E80" s="371"/>
      <c r="F80" s="373">
        <f t="shared" si="5"/>
        <v>0</v>
      </c>
      <c r="G80" s="381" t="str">
        <f t="shared" si="0"/>
        <v>COMPRAR</v>
      </c>
      <c r="H80" s="386">
        <f t="shared" si="1"/>
        <v>-1</v>
      </c>
      <c r="I80" s="404">
        <v>100</v>
      </c>
      <c r="J80" s="380">
        <v>0</v>
      </c>
      <c r="K80" s="378">
        <f t="shared" si="2"/>
        <v>0</v>
      </c>
      <c r="L80" s="379">
        <f t="shared" si="3"/>
        <v>0</v>
      </c>
      <c r="M80" s="380">
        <f t="shared" si="4"/>
        <v>0</v>
      </c>
    </row>
    <row r="81" spans="1:14" ht="25.8" x14ac:dyDescent="0.3">
      <c r="A81" s="405">
        <f>'CADASTRO DE PRODUTO '!A89</f>
        <v>76</v>
      </c>
      <c r="B81" s="406" t="str">
        <f>INDEX('CADASTRO DE PRODUTO '!$B$13:$B$171,MATCH(A81,IND,0))</f>
        <v xml:space="preserve">Tempero do rancho </v>
      </c>
      <c r="C81" s="42" t="str">
        <f>INDEX('CADASTRO DE PRODUTO '!$C$13:$C$171,MATCH(A81,IND,0))</f>
        <v>unidade</v>
      </c>
      <c r="D81" s="371"/>
      <c r="E81" s="371"/>
      <c r="F81" s="373">
        <f t="shared" si="5"/>
        <v>0</v>
      </c>
      <c r="G81" s="381" t="str">
        <f t="shared" si="0"/>
        <v>COMPRAR</v>
      </c>
      <c r="H81" s="386">
        <f t="shared" si="1"/>
        <v>-1</v>
      </c>
      <c r="I81" s="404">
        <v>100</v>
      </c>
      <c r="J81" s="380">
        <v>0</v>
      </c>
      <c r="K81" s="378">
        <f t="shared" si="2"/>
        <v>0</v>
      </c>
      <c r="L81" s="379">
        <f t="shared" si="3"/>
        <v>0</v>
      </c>
      <c r="M81" s="380">
        <f t="shared" si="4"/>
        <v>0</v>
      </c>
    </row>
    <row r="82" spans="1:14" ht="25.8" x14ac:dyDescent="0.3">
      <c r="A82" s="405">
        <f>'CADASTRO DE PRODUTO '!A90</f>
        <v>77</v>
      </c>
      <c r="B82" s="406" t="str">
        <f>INDEX('CADASTRO DE PRODUTO '!$B$13:$B$171,MATCH(A82,IND,0))</f>
        <v>Alho e cebola pronto</v>
      </c>
      <c r="C82" s="42" t="str">
        <f>INDEX('CADASTRO DE PRODUTO '!$C$13:$C$171,MATCH(A82,IND,0))</f>
        <v>unidade</v>
      </c>
      <c r="D82" s="371"/>
      <c r="E82" s="371"/>
      <c r="F82" s="373">
        <f t="shared" si="5"/>
        <v>0</v>
      </c>
      <c r="G82" s="381" t="str">
        <f t="shared" si="0"/>
        <v>COMPRAR</v>
      </c>
      <c r="H82" s="386">
        <f t="shared" si="1"/>
        <v>-1</v>
      </c>
      <c r="I82" s="404">
        <v>100</v>
      </c>
      <c r="J82" s="380">
        <v>0</v>
      </c>
      <c r="K82" s="378">
        <f t="shared" si="2"/>
        <v>0</v>
      </c>
      <c r="L82" s="379">
        <f t="shared" si="3"/>
        <v>0</v>
      </c>
      <c r="M82" s="380">
        <f t="shared" si="4"/>
        <v>0</v>
      </c>
    </row>
    <row r="83" spans="1:14" ht="25.8" x14ac:dyDescent="0.3">
      <c r="A83" s="405">
        <f>'CADASTRO DE PRODUTO '!A91</f>
        <v>78</v>
      </c>
      <c r="B83" s="406" t="str">
        <f>INDEX('CADASTRO DE PRODUTO '!$B$13:$B$171,MATCH(A83,IND,0))</f>
        <v>Tempero de peixe pronto</v>
      </c>
      <c r="C83" s="42" t="str">
        <f>INDEX('CADASTRO DE PRODUTO '!$C$13:$C$171,MATCH(A83,IND,0))</f>
        <v>unidade</v>
      </c>
      <c r="D83" s="371"/>
      <c r="E83" s="371"/>
      <c r="F83" s="373">
        <f>D83-E83</f>
        <v>0</v>
      </c>
      <c r="G83" s="381" t="str">
        <f t="shared" si="0"/>
        <v>COMPRAR</v>
      </c>
      <c r="H83" s="386">
        <f t="shared" si="1"/>
        <v>-1</v>
      </c>
      <c r="I83" s="404">
        <v>100</v>
      </c>
      <c r="J83" s="380">
        <v>0</v>
      </c>
      <c r="K83" s="378">
        <f t="shared" si="2"/>
        <v>0</v>
      </c>
      <c r="L83" s="379">
        <f t="shared" si="3"/>
        <v>0</v>
      </c>
      <c r="M83" s="380">
        <f t="shared" si="4"/>
        <v>0</v>
      </c>
    </row>
    <row r="84" spans="1:14" ht="25.8" x14ac:dyDescent="0.3">
      <c r="A84" s="405">
        <f>'CADASTRO DE PRODUTO '!A92</f>
        <v>79</v>
      </c>
      <c r="B84" s="406" t="str">
        <f>INDEX('CADASTRO DE PRODUTO '!$B$13:$B$171,MATCH(A84,IND,0))</f>
        <v>Alho e sal Donana</v>
      </c>
      <c r="C84" s="42" t="str">
        <f>INDEX('CADASTRO DE PRODUTO '!$C$13:$C$171,MATCH(A84,IND,0))</f>
        <v>unidade</v>
      </c>
      <c r="D84" s="371"/>
      <c r="E84" s="371"/>
      <c r="F84" s="373">
        <f>D84-E84</f>
        <v>0</v>
      </c>
      <c r="G84" s="381" t="str">
        <f t="shared" si="0"/>
        <v>COMPRAR</v>
      </c>
      <c r="H84" s="386">
        <f t="shared" si="1"/>
        <v>-1</v>
      </c>
      <c r="I84" s="404">
        <v>100</v>
      </c>
      <c r="J84" s="380">
        <v>0</v>
      </c>
      <c r="K84" s="378">
        <f t="shared" si="2"/>
        <v>0</v>
      </c>
      <c r="L84" s="379">
        <f t="shared" si="3"/>
        <v>0</v>
      </c>
      <c r="M84" s="380">
        <f t="shared" si="4"/>
        <v>0</v>
      </c>
      <c r="N84" s="369"/>
    </row>
    <row r="85" spans="1:14" ht="25.8" x14ac:dyDescent="0.3">
      <c r="A85" s="405">
        <f>'CADASTRO DE PRODUTO '!A93</f>
        <v>80</v>
      </c>
      <c r="B85" s="406" t="str">
        <f>INDEX('CADASTRO DE PRODUTO '!$B$13:$B$171,MATCH(A85,IND,0))</f>
        <v>Maionese Hellmann's</v>
      </c>
      <c r="C85" s="42" t="str">
        <f>INDEX('CADASTRO DE PRODUTO '!$C$13:$C$171,MATCH(A85,IND,0))</f>
        <v>unidade</v>
      </c>
      <c r="D85" s="371"/>
      <c r="E85" s="371"/>
      <c r="F85" s="373">
        <f>D85-E85</f>
        <v>0</v>
      </c>
      <c r="G85" s="381" t="str">
        <f t="shared" si="0"/>
        <v>COMPRAR</v>
      </c>
      <c r="H85" s="386">
        <f t="shared" si="1"/>
        <v>-1</v>
      </c>
      <c r="I85" s="404">
        <v>100</v>
      </c>
      <c r="J85" s="380">
        <v>0</v>
      </c>
      <c r="K85" s="378">
        <f t="shared" si="2"/>
        <v>0</v>
      </c>
      <c r="L85" s="379">
        <f t="shared" si="3"/>
        <v>0</v>
      </c>
      <c r="M85" s="380">
        <f t="shared" si="4"/>
        <v>0</v>
      </c>
      <c r="N85" s="369"/>
    </row>
    <row r="86" spans="1:14" ht="25.8" x14ac:dyDescent="0.3">
      <c r="A86" s="405">
        <f>'CADASTRO DE PRODUTO '!A94</f>
        <v>81</v>
      </c>
      <c r="B86" s="406" t="str">
        <f>INDEX('CADASTRO DE PRODUTO '!$B$13:$B$171,MATCH(A86,IND,0))</f>
        <v>Palmito em conserva</v>
      </c>
      <c r="C86" s="42" t="str">
        <f>INDEX('CADASTRO DE PRODUTO '!$C$13:$C$171,MATCH(A86,IND,0))</f>
        <v>unidade</v>
      </c>
      <c r="D86" s="371"/>
      <c r="E86" s="371"/>
      <c r="F86" s="373">
        <f>D86-E86</f>
        <v>0</v>
      </c>
      <c r="G86" s="381" t="str">
        <f t="shared" si="0"/>
        <v>COMPRAR</v>
      </c>
      <c r="H86" s="386">
        <f t="shared" si="1"/>
        <v>-1</v>
      </c>
      <c r="I86" s="404">
        <v>100</v>
      </c>
      <c r="J86" s="380">
        <v>0</v>
      </c>
      <c r="K86" s="378">
        <f t="shared" si="2"/>
        <v>0</v>
      </c>
      <c r="L86" s="379">
        <f t="shared" si="3"/>
        <v>0</v>
      </c>
      <c r="M86" s="380">
        <f t="shared" si="4"/>
        <v>0</v>
      </c>
      <c r="N86" s="369"/>
    </row>
    <row r="87" spans="1:14" ht="25.8" x14ac:dyDescent="0.3">
      <c r="A87" s="405">
        <f>'CADASTRO DE PRODUTO '!A95</f>
        <v>82</v>
      </c>
      <c r="B87" s="406" t="str">
        <f>INDEX('CADASTRO DE PRODUTO '!$B$13:$B$171,MATCH(A87,IND,0))</f>
        <v>Milho</v>
      </c>
      <c r="C87" s="42" t="str">
        <f>INDEX('CADASTRO DE PRODUTO '!$C$13:$C$171,MATCH(A87,IND,0))</f>
        <v>unidade</v>
      </c>
      <c r="D87" s="371"/>
      <c r="E87" s="371"/>
      <c r="F87" s="373">
        <f>D87-E87</f>
        <v>0</v>
      </c>
      <c r="G87" s="381" t="str">
        <f t="shared" si="0"/>
        <v>COMPRAR</v>
      </c>
      <c r="H87" s="386">
        <f t="shared" si="1"/>
        <v>-1</v>
      </c>
      <c r="I87" s="404">
        <v>100</v>
      </c>
      <c r="J87" s="380">
        <v>0</v>
      </c>
      <c r="K87" s="378">
        <f t="shared" si="2"/>
        <v>0</v>
      </c>
      <c r="L87" s="379">
        <f t="shared" si="3"/>
        <v>0</v>
      </c>
      <c r="M87" s="380">
        <f t="shared" si="4"/>
        <v>0</v>
      </c>
      <c r="N87" s="369"/>
    </row>
    <row r="88" spans="1:14" ht="25.8" x14ac:dyDescent="0.3">
      <c r="A88" s="405">
        <f>'CADASTRO DE PRODUTO '!A96</f>
        <v>83</v>
      </c>
      <c r="B88" s="406" t="str">
        <f>INDEX('CADASTRO DE PRODUTO '!$B$13:$B$171,MATCH(A88,IND,0))</f>
        <v>Ervilhas</v>
      </c>
      <c r="C88" s="42" t="str">
        <f>INDEX('CADASTRO DE PRODUTO '!$C$13:$C$171,MATCH(A88,IND,0))</f>
        <v>unidade</v>
      </c>
      <c r="D88" s="371"/>
      <c r="E88" s="371"/>
      <c r="F88" s="373">
        <f t="shared" ref="F88:F151" si="6">D88-E88</f>
        <v>0</v>
      </c>
      <c r="G88" s="381" t="str">
        <f t="shared" ref="G88:G151" si="7">IF(F88="","",IF(F88&lt;I88,"COMPRAR",IF(F88&gt;I88,"ACIMA","IDEAL")))</f>
        <v>COMPRAR</v>
      </c>
      <c r="H88" s="386">
        <f t="shared" ref="H88:H151" si="8">IF(F88="","",F88/I88-100%)</f>
        <v>-1</v>
      </c>
      <c r="I88" s="404">
        <v>100</v>
      </c>
      <c r="J88" s="380">
        <v>0</v>
      </c>
      <c r="K88" s="378">
        <f t="shared" ref="K88:K151" si="9">IF(J88="","",J88*F88)</f>
        <v>0</v>
      </c>
      <c r="L88" s="379">
        <f t="shared" ref="L88:L151" si="10">J88*D88</f>
        <v>0</v>
      </c>
      <c r="M88" s="380">
        <f t="shared" ref="M88:M151" si="11">J88*E88</f>
        <v>0</v>
      </c>
    </row>
    <row r="89" spans="1:14" ht="25.8" x14ac:dyDescent="0.3">
      <c r="A89" s="405">
        <f>'CADASTRO DE PRODUTO '!A97</f>
        <v>84</v>
      </c>
      <c r="B89" s="406" t="str">
        <f>INDEX('CADASTRO DE PRODUTO '!$B$13:$B$171,MATCH(A89,IND,0))</f>
        <v>Toalha de papel</v>
      </c>
      <c r="C89" s="42" t="str">
        <f>INDEX('CADASTRO DE PRODUTO '!$C$13:$C$171,MATCH(A89,IND,0))</f>
        <v>unidade</v>
      </c>
      <c r="D89" s="371"/>
      <c r="E89" s="371"/>
      <c r="F89" s="373">
        <f t="shared" si="6"/>
        <v>0</v>
      </c>
      <c r="G89" s="381" t="str">
        <f t="shared" si="7"/>
        <v>COMPRAR</v>
      </c>
      <c r="H89" s="386">
        <f t="shared" si="8"/>
        <v>-1</v>
      </c>
      <c r="I89" s="404">
        <v>100</v>
      </c>
      <c r="J89" s="380">
        <v>0</v>
      </c>
      <c r="K89" s="378">
        <f t="shared" si="9"/>
        <v>0</v>
      </c>
      <c r="L89" s="379">
        <f t="shared" si="10"/>
        <v>0</v>
      </c>
      <c r="M89" s="380">
        <f t="shared" si="11"/>
        <v>0</v>
      </c>
    </row>
    <row r="90" spans="1:14" ht="25.8" x14ac:dyDescent="0.3">
      <c r="A90" s="405">
        <f>'CADASTRO DE PRODUTO '!A98</f>
        <v>85</v>
      </c>
      <c r="B90" s="406" t="str">
        <f>INDEX('CADASTRO DE PRODUTO '!$B$13:$B$171,MATCH(A90,IND,0))</f>
        <v>Leite condensado</v>
      </c>
      <c r="C90" s="42" t="str">
        <f>INDEX('CADASTRO DE PRODUTO '!$C$13:$C$171,MATCH(A90,IND,0))</f>
        <v>unidade</v>
      </c>
      <c r="D90" s="371"/>
      <c r="E90" s="371"/>
      <c r="F90" s="373">
        <f t="shared" si="6"/>
        <v>0</v>
      </c>
      <c r="G90" s="381" t="str">
        <f t="shared" si="7"/>
        <v>COMPRAR</v>
      </c>
      <c r="H90" s="386">
        <f t="shared" si="8"/>
        <v>-1</v>
      </c>
      <c r="I90" s="404">
        <v>100</v>
      </c>
      <c r="J90" s="380">
        <v>0</v>
      </c>
      <c r="K90" s="378">
        <f t="shared" si="9"/>
        <v>0</v>
      </c>
      <c r="L90" s="379">
        <f t="shared" si="10"/>
        <v>0</v>
      </c>
      <c r="M90" s="380">
        <f t="shared" si="11"/>
        <v>0</v>
      </c>
    </row>
    <row r="91" spans="1:14" ht="25.8" x14ac:dyDescent="0.3">
      <c r="A91" s="405">
        <f>'CADASTRO DE PRODUTO '!A99</f>
        <v>86</v>
      </c>
      <c r="B91" s="406" t="str">
        <f>INDEX('CADASTRO DE PRODUTO '!$B$13:$B$171,MATCH(A91,IND,0))</f>
        <v>Caixa de fósforo</v>
      </c>
      <c r="C91" s="42" t="str">
        <f>INDEX('CADASTRO DE PRODUTO '!$C$13:$C$171,MATCH(A91,IND,0))</f>
        <v>unidade</v>
      </c>
      <c r="D91" s="371"/>
      <c r="E91" s="371"/>
      <c r="F91" s="373">
        <f t="shared" si="6"/>
        <v>0</v>
      </c>
      <c r="G91" s="381" t="str">
        <f t="shared" si="7"/>
        <v>COMPRAR</v>
      </c>
      <c r="H91" s="386">
        <f t="shared" si="8"/>
        <v>-1</v>
      </c>
      <c r="I91" s="404">
        <v>100</v>
      </c>
      <c r="J91" s="380">
        <v>0</v>
      </c>
      <c r="K91" s="378">
        <f t="shared" si="9"/>
        <v>0</v>
      </c>
      <c r="L91" s="379">
        <f t="shared" si="10"/>
        <v>0</v>
      </c>
      <c r="M91" s="380">
        <f t="shared" si="11"/>
        <v>0</v>
      </c>
    </row>
    <row r="92" spans="1:14" ht="25.8" x14ac:dyDescent="0.3">
      <c r="A92" s="405">
        <f>'CADASTRO DE PRODUTO '!A100</f>
        <v>87</v>
      </c>
      <c r="B92" s="406" t="str">
        <f>INDEX('CADASTRO DE PRODUTO '!$B$13:$B$171,MATCH(A92,IND,0))</f>
        <v xml:space="preserve"> fósforo unidade</v>
      </c>
      <c r="C92" s="42" t="str">
        <f>INDEX('CADASTRO DE PRODUTO '!$C$13:$C$171,MATCH(A92,IND,0))</f>
        <v>unidade</v>
      </c>
      <c r="D92" s="371"/>
      <c r="E92" s="371"/>
      <c r="F92" s="373">
        <f t="shared" si="6"/>
        <v>0</v>
      </c>
      <c r="G92" s="381" t="str">
        <f t="shared" si="7"/>
        <v>COMPRAR</v>
      </c>
      <c r="H92" s="386">
        <f t="shared" si="8"/>
        <v>-1</v>
      </c>
      <c r="I92" s="404">
        <v>100</v>
      </c>
      <c r="J92" s="380">
        <v>0</v>
      </c>
      <c r="K92" s="378">
        <f t="shared" si="9"/>
        <v>0</v>
      </c>
      <c r="L92" s="379">
        <f t="shared" si="10"/>
        <v>0</v>
      </c>
      <c r="M92" s="380">
        <f t="shared" si="11"/>
        <v>0</v>
      </c>
    </row>
    <row r="93" spans="1:14" ht="25.8" x14ac:dyDescent="0.3">
      <c r="A93" s="405">
        <f>'CADASTRO DE PRODUTO '!A101</f>
        <v>88</v>
      </c>
      <c r="B93" s="406" t="str">
        <f>INDEX('CADASTRO DE PRODUTO '!$B$13:$B$171,MATCH(A93,IND,0))</f>
        <v xml:space="preserve">Palito </v>
      </c>
      <c r="C93" s="42" t="str">
        <f>INDEX('CADASTRO DE PRODUTO '!$C$13:$C$171,MATCH(A93,IND,0))</f>
        <v>unidade</v>
      </c>
      <c r="D93" s="371"/>
      <c r="E93" s="371"/>
      <c r="F93" s="373">
        <f t="shared" si="6"/>
        <v>0</v>
      </c>
      <c r="G93" s="381" t="str">
        <f t="shared" si="7"/>
        <v>COMPRAR</v>
      </c>
      <c r="H93" s="386">
        <f t="shared" si="8"/>
        <v>-1</v>
      </c>
      <c r="I93" s="404">
        <v>100</v>
      </c>
      <c r="J93" s="380">
        <v>0</v>
      </c>
      <c r="K93" s="378">
        <f t="shared" si="9"/>
        <v>0</v>
      </c>
      <c r="L93" s="379">
        <f t="shared" si="10"/>
        <v>0</v>
      </c>
      <c r="M93" s="380">
        <f t="shared" si="11"/>
        <v>0</v>
      </c>
    </row>
    <row r="94" spans="1:14" ht="25.8" x14ac:dyDescent="0.3">
      <c r="A94" s="405">
        <f>'CADASTRO DE PRODUTO '!A102</f>
        <v>89</v>
      </c>
      <c r="B94" s="406" t="str">
        <f>INDEX('CADASTRO DE PRODUTO '!$B$13:$B$171,MATCH(A94,IND,0))</f>
        <v>Guardanapo</v>
      </c>
      <c r="C94" s="42" t="str">
        <f>INDEX('CADASTRO DE PRODUTO '!$C$13:$C$171,MATCH(A94,IND,0))</f>
        <v>unidade</v>
      </c>
      <c r="D94" s="371"/>
      <c r="E94" s="371"/>
      <c r="F94" s="373">
        <f t="shared" si="6"/>
        <v>0</v>
      </c>
      <c r="G94" s="381" t="str">
        <f t="shared" si="7"/>
        <v>COMPRAR</v>
      </c>
      <c r="H94" s="386">
        <f t="shared" si="8"/>
        <v>-1</v>
      </c>
      <c r="I94" s="404">
        <v>100</v>
      </c>
      <c r="J94" s="380">
        <v>0</v>
      </c>
      <c r="K94" s="378">
        <f t="shared" si="9"/>
        <v>0</v>
      </c>
      <c r="L94" s="379">
        <f t="shared" si="10"/>
        <v>0</v>
      </c>
      <c r="M94" s="380">
        <f t="shared" si="11"/>
        <v>0</v>
      </c>
    </row>
    <row r="95" spans="1:14" ht="25.8" x14ac:dyDescent="0.3">
      <c r="A95" s="405">
        <f>'CADASTRO DE PRODUTO '!A103</f>
        <v>90</v>
      </c>
      <c r="B95" s="406" t="str">
        <f>INDEX('CADASTRO DE PRODUTO '!$B$13:$B$171,MATCH(A95,IND,0))</f>
        <v>Molho de tomate</v>
      </c>
      <c r="C95" s="42" t="str">
        <f>INDEX('CADASTRO DE PRODUTO '!$C$13:$C$171,MATCH(A95,IND,0))</f>
        <v>unidade</v>
      </c>
      <c r="D95" s="371"/>
      <c r="E95" s="371"/>
      <c r="F95" s="373">
        <f t="shared" si="6"/>
        <v>0</v>
      </c>
      <c r="G95" s="381" t="str">
        <f t="shared" si="7"/>
        <v>COMPRAR</v>
      </c>
      <c r="H95" s="386">
        <f t="shared" si="8"/>
        <v>-1</v>
      </c>
      <c r="I95" s="404">
        <v>100</v>
      </c>
      <c r="J95" s="380">
        <v>0</v>
      </c>
      <c r="K95" s="378">
        <f t="shared" si="9"/>
        <v>0</v>
      </c>
      <c r="L95" s="379">
        <f t="shared" si="10"/>
        <v>0</v>
      </c>
      <c r="M95" s="380">
        <f t="shared" si="11"/>
        <v>0</v>
      </c>
    </row>
    <row r="96" spans="1:14" ht="25.8" x14ac:dyDescent="0.3">
      <c r="A96" s="405">
        <f>'CADASTRO DE PRODUTO '!A104</f>
        <v>91</v>
      </c>
      <c r="B96" s="406" t="str">
        <f>INDEX('CADASTRO DE PRODUTO '!$B$13:$B$171,MATCH(A96,IND,0))</f>
        <v>Cerveja antártica sub zero LATA</v>
      </c>
      <c r="C96" s="42" t="str">
        <f>INDEX('CADASTRO DE PRODUTO '!$C$13:$C$171,MATCH(A96,IND,0))</f>
        <v>unidade</v>
      </c>
      <c r="D96" s="371"/>
      <c r="E96" s="371"/>
      <c r="F96" s="373">
        <f t="shared" si="6"/>
        <v>0</v>
      </c>
      <c r="G96" s="381" t="str">
        <f t="shared" si="7"/>
        <v>COMPRAR</v>
      </c>
      <c r="H96" s="386">
        <f t="shared" si="8"/>
        <v>-1</v>
      </c>
      <c r="I96" s="404">
        <v>100</v>
      </c>
      <c r="J96" s="380">
        <v>0</v>
      </c>
      <c r="K96" s="378">
        <f t="shared" si="9"/>
        <v>0</v>
      </c>
      <c r="L96" s="379">
        <f t="shared" si="10"/>
        <v>0</v>
      </c>
      <c r="M96" s="380">
        <f t="shared" si="11"/>
        <v>0</v>
      </c>
    </row>
    <row r="97" spans="1:13" ht="25.8" x14ac:dyDescent="0.3">
      <c r="A97" s="405">
        <f>'CADASTRO DE PRODUTO '!A105</f>
        <v>92</v>
      </c>
      <c r="B97" s="406" t="str">
        <f>INDEX('CADASTRO DE PRODUTO '!$B$13:$B$171,MATCH(A97,IND,0))</f>
        <v>Cerveja Brahma LATA</v>
      </c>
      <c r="C97" s="42" t="str">
        <f>INDEX('CADASTRO DE PRODUTO '!$C$13:$C$171,MATCH(A97,IND,0))</f>
        <v>unidade</v>
      </c>
      <c r="D97" s="371"/>
      <c r="E97" s="371"/>
      <c r="F97" s="373">
        <f t="shared" si="6"/>
        <v>0</v>
      </c>
      <c r="G97" s="381" t="str">
        <f t="shared" si="7"/>
        <v>COMPRAR</v>
      </c>
      <c r="H97" s="386">
        <f t="shared" si="8"/>
        <v>-1</v>
      </c>
      <c r="I97" s="404">
        <v>100</v>
      </c>
      <c r="J97" s="380">
        <v>0</v>
      </c>
      <c r="K97" s="378">
        <f t="shared" si="9"/>
        <v>0</v>
      </c>
      <c r="L97" s="379">
        <f t="shared" si="10"/>
        <v>0</v>
      </c>
      <c r="M97" s="380">
        <f t="shared" si="11"/>
        <v>0</v>
      </c>
    </row>
    <row r="98" spans="1:13" ht="25.8" x14ac:dyDescent="0.3">
      <c r="A98" s="405">
        <f>'CADASTRO DE PRODUTO '!A106</f>
        <v>93</v>
      </c>
      <c r="B98" s="406" t="str">
        <f>INDEX('CADASTRO DE PRODUTO '!$B$13:$B$171,MATCH(A98,IND,0))</f>
        <v>Skol palito LATA</v>
      </c>
      <c r="C98" s="42" t="str">
        <f>INDEX('CADASTRO DE PRODUTO '!$C$13:$C$171,MATCH(A98,IND,0))</f>
        <v>unidade</v>
      </c>
      <c r="D98" s="371"/>
      <c r="E98" s="371"/>
      <c r="F98" s="373">
        <f t="shared" si="6"/>
        <v>0</v>
      </c>
      <c r="G98" s="381" t="str">
        <f t="shared" si="7"/>
        <v>COMPRAR</v>
      </c>
      <c r="H98" s="386">
        <f t="shared" si="8"/>
        <v>-1</v>
      </c>
      <c r="I98" s="404">
        <v>100</v>
      </c>
      <c r="J98" s="380">
        <v>0</v>
      </c>
      <c r="K98" s="378">
        <f t="shared" si="9"/>
        <v>0</v>
      </c>
      <c r="L98" s="379">
        <f t="shared" si="10"/>
        <v>0</v>
      </c>
      <c r="M98" s="380">
        <f t="shared" si="11"/>
        <v>0</v>
      </c>
    </row>
    <row r="99" spans="1:13" ht="25.8" x14ac:dyDescent="0.3">
      <c r="A99" s="405">
        <f>'CADASTRO DE PRODUTO '!A107</f>
        <v>94</v>
      </c>
      <c r="B99" s="406" t="str">
        <f>INDEX('CADASTRO DE PRODUTO '!$B$13:$B$171,MATCH(A99,IND,0))</f>
        <v>Cerveja Brahma longe neck</v>
      </c>
      <c r="C99" s="42" t="str">
        <f>INDEX('CADASTRO DE PRODUTO '!$C$13:$C$171,MATCH(A99,IND,0))</f>
        <v>unidade</v>
      </c>
      <c r="D99" s="371"/>
      <c r="E99" s="371"/>
      <c r="F99" s="373">
        <f t="shared" si="6"/>
        <v>0</v>
      </c>
      <c r="G99" s="381" t="str">
        <f t="shared" si="7"/>
        <v>COMPRAR</v>
      </c>
      <c r="H99" s="386">
        <f t="shared" si="8"/>
        <v>-1</v>
      </c>
      <c r="I99" s="404">
        <v>100</v>
      </c>
      <c r="J99" s="380">
        <v>0</v>
      </c>
      <c r="K99" s="378">
        <f t="shared" si="9"/>
        <v>0</v>
      </c>
      <c r="L99" s="379">
        <f t="shared" si="10"/>
        <v>0</v>
      </c>
      <c r="M99" s="380">
        <f t="shared" si="11"/>
        <v>0</v>
      </c>
    </row>
    <row r="100" spans="1:13" ht="25.8" x14ac:dyDescent="0.3">
      <c r="A100" s="405">
        <f>'CADASTRO DE PRODUTO '!A108</f>
        <v>95</v>
      </c>
      <c r="B100" s="406" t="str">
        <f>INDEX('CADASTRO DE PRODUTO '!$B$13:$B$171,MATCH(A100,IND,0))</f>
        <v>Cerveja Skol longe neck</v>
      </c>
      <c r="C100" s="42" t="str">
        <f>INDEX('CADASTRO DE PRODUTO '!$C$13:$C$171,MATCH(A100,IND,0))</f>
        <v>unidade</v>
      </c>
      <c r="D100" s="371"/>
      <c r="E100" s="371"/>
      <c r="F100" s="373">
        <f t="shared" si="6"/>
        <v>0</v>
      </c>
      <c r="G100" s="381" t="str">
        <f t="shared" si="7"/>
        <v>COMPRAR</v>
      </c>
      <c r="H100" s="386">
        <f t="shared" si="8"/>
        <v>-1</v>
      </c>
      <c r="I100" s="404">
        <v>100</v>
      </c>
      <c r="J100" s="380">
        <v>0</v>
      </c>
      <c r="K100" s="378">
        <f t="shared" si="9"/>
        <v>0</v>
      </c>
      <c r="L100" s="379">
        <f t="shared" si="10"/>
        <v>0</v>
      </c>
      <c r="M100" s="380">
        <f t="shared" si="11"/>
        <v>0</v>
      </c>
    </row>
    <row r="101" spans="1:13" ht="25.8" x14ac:dyDescent="0.3">
      <c r="A101" s="405">
        <f>'CADASTRO DE PRODUTO '!A109</f>
        <v>96</v>
      </c>
      <c r="B101" s="406" t="str">
        <f>INDEX('CADASTRO DE PRODUTO '!$B$13:$B$171,MATCH(A101,IND,0))</f>
        <v>Cerveja Budweiser longe neck</v>
      </c>
      <c r="C101" s="42" t="str">
        <f>INDEX('CADASTRO DE PRODUTO '!$C$13:$C$171,MATCH(A101,IND,0))</f>
        <v>unidade</v>
      </c>
      <c r="D101" s="371"/>
      <c r="E101" s="371"/>
      <c r="F101" s="373">
        <f t="shared" si="6"/>
        <v>0</v>
      </c>
      <c r="G101" s="381" t="str">
        <f t="shared" si="7"/>
        <v>COMPRAR</v>
      </c>
      <c r="H101" s="386">
        <f t="shared" si="8"/>
        <v>-1</v>
      </c>
      <c r="I101" s="404">
        <v>100</v>
      </c>
      <c r="J101" s="380">
        <v>0</v>
      </c>
      <c r="K101" s="378">
        <f t="shared" si="9"/>
        <v>0</v>
      </c>
      <c r="L101" s="379">
        <f t="shared" si="10"/>
        <v>0</v>
      </c>
      <c r="M101" s="380">
        <f t="shared" si="11"/>
        <v>0</v>
      </c>
    </row>
    <row r="102" spans="1:13" ht="25.8" x14ac:dyDescent="0.3">
      <c r="A102" s="405">
        <f>'CADASTRO DE PRODUTO '!A110</f>
        <v>97</v>
      </c>
      <c r="B102" s="406" t="str">
        <f>INDEX('CADASTRO DE PRODUTO '!$B$13:$B$171,MATCH(A102,IND,0))</f>
        <v>Corona long neck</v>
      </c>
      <c r="C102" s="42" t="str">
        <f>INDEX('CADASTRO DE PRODUTO '!$C$13:$C$171,MATCH(A102,IND,0))</f>
        <v>unidade</v>
      </c>
      <c r="D102" s="371"/>
      <c r="E102" s="371"/>
      <c r="F102" s="373">
        <f t="shared" si="6"/>
        <v>0</v>
      </c>
      <c r="G102" s="381" t="str">
        <f t="shared" si="7"/>
        <v>COMPRAR</v>
      </c>
      <c r="H102" s="386">
        <f t="shared" si="8"/>
        <v>-1</v>
      </c>
      <c r="I102" s="404">
        <v>100</v>
      </c>
      <c r="J102" s="380">
        <v>0</v>
      </c>
      <c r="K102" s="378">
        <f t="shared" si="9"/>
        <v>0</v>
      </c>
      <c r="L102" s="379">
        <f t="shared" si="10"/>
        <v>0</v>
      </c>
      <c r="M102" s="380">
        <f t="shared" si="11"/>
        <v>0</v>
      </c>
    </row>
    <row r="103" spans="1:13" ht="25.8" x14ac:dyDescent="0.3">
      <c r="A103" s="405">
        <f>'CADASTRO DE PRODUTO '!A111</f>
        <v>98</v>
      </c>
      <c r="B103" s="406" t="str">
        <f>INDEX('CADASTRO DE PRODUTO '!$B$13:$B$171,MATCH(A103,IND,0))</f>
        <v>Eisenbahn long neck</v>
      </c>
      <c r="C103" s="42" t="str">
        <f>INDEX('CADASTRO DE PRODUTO '!$C$13:$C$171,MATCH(A103,IND,0))</f>
        <v>unidade</v>
      </c>
      <c r="D103" s="371"/>
      <c r="E103" s="371"/>
      <c r="F103" s="373">
        <f t="shared" si="6"/>
        <v>0</v>
      </c>
      <c r="G103" s="381" t="str">
        <f t="shared" si="7"/>
        <v>COMPRAR</v>
      </c>
      <c r="H103" s="386">
        <f t="shared" si="8"/>
        <v>-1</v>
      </c>
      <c r="I103" s="404">
        <v>100</v>
      </c>
      <c r="J103" s="380">
        <v>0</v>
      </c>
      <c r="K103" s="378">
        <f t="shared" si="9"/>
        <v>0</v>
      </c>
      <c r="L103" s="379">
        <f t="shared" si="10"/>
        <v>0</v>
      </c>
      <c r="M103" s="380">
        <f t="shared" si="11"/>
        <v>0</v>
      </c>
    </row>
    <row r="104" spans="1:13" ht="25.8" x14ac:dyDescent="0.3">
      <c r="A104" s="405">
        <f>'CADASTRO DE PRODUTO '!A112</f>
        <v>99</v>
      </c>
      <c r="B104" s="406" t="str">
        <f>INDEX('CADASTRO DE PRODUTO '!$B$13:$B$171,MATCH(A104,IND,0))</f>
        <v>Heineken long neck</v>
      </c>
      <c r="C104" s="42" t="str">
        <f>INDEX('CADASTRO DE PRODUTO '!$C$13:$C$171,MATCH(A104,IND,0))</f>
        <v>unidade</v>
      </c>
      <c r="D104" s="371"/>
      <c r="E104" s="371"/>
      <c r="F104" s="373">
        <f t="shared" si="6"/>
        <v>0</v>
      </c>
      <c r="G104" s="381" t="str">
        <f t="shared" si="7"/>
        <v>COMPRAR</v>
      </c>
      <c r="H104" s="386">
        <f t="shared" si="8"/>
        <v>-1</v>
      </c>
      <c r="I104" s="404">
        <v>100</v>
      </c>
      <c r="J104" s="380">
        <v>0</v>
      </c>
      <c r="K104" s="378">
        <f t="shared" si="9"/>
        <v>0</v>
      </c>
      <c r="L104" s="379">
        <f t="shared" si="10"/>
        <v>0</v>
      </c>
      <c r="M104" s="380">
        <f t="shared" si="11"/>
        <v>0</v>
      </c>
    </row>
    <row r="105" spans="1:13" ht="25.8" x14ac:dyDescent="0.3">
      <c r="A105" s="405">
        <f>'CADASTRO DE PRODUTO '!A113</f>
        <v>100</v>
      </c>
      <c r="B105" s="406" t="str">
        <f>INDEX('CADASTRO DE PRODUTO '!$B$13:$B$171,MATCH(A105,IND,0))</f>
        <v>Stella long neck</v>
      </c>
      <c r="C105" s="42" t="str">
        <f>INDEX('CADASTRO DE PRODUTO '!$C$13:$C$171,MATCH(A105,IND,0))</f>
        <v>unidade</v>
      </c>
      <c r="D105" s="371"/>
      <c r="E105" s="371"/>
      <c r="F105" s="373">
        <f t="shared" si="6"/>
        <v>0</v>
      </c>
      <c r="G105" s="381" t="str">
        <f t="shared" si="7"/>
        <v>COMPRAR</v>
      </c>
      <c r="H105" s="386">
        <f t="shared" si="8"/>
        <v>-1</v>
      </c>
      <c r="I105" s="404">
        <v>100</v>
      </c>
      <c r="J105" s="380">
        <v>0</v>
      </c>
      <c r="K105" s="378">
        <f t="shared" si="9"/>
        <v>0</v>
      </c>
      <c r="L105" s="379">
        <f t="shared" si="10"/>
        <v>0</v>
      </c>
      <c r="M105" s="380">
        <f t="shared" si="11"/>
        <v>0</v>
      </c>
    </row>
    <row r="106" spans="1:13" ht="25.8" x14ac:dyDescent="0.3">
      <c r="A106" s="405">
        <f>'CADASTRO DE PRODUTO '!A114</f>
        <v>101</v>
      </c>
      <c r="B106" s="406" t="str">
        <f>INDEX('CADASTRO DE PRODUTO '!$B$13:$B$171,MATCH(A106,IND,0))</f>
        <v>Água sem gás</v>
      </c>
      <c r="C106" s="42" t="str">
        <f>INDEX('CADASTRO DE PRODUTO '!$C$13:$C$171,MATCH(A106,IND,0))</f>
        <v>unidade</v>
      </c>
      <c r="D106" s="371"/>
      <c r="E106" s="371"/>
      <c r="F106" s="373">
        <f t="shared" si="6"/>
        <v>0</v>
      </c>
      <c r="G106" s="381" t="str">
        <f t="shared" si="7"/>
        <v>COMPRAR</v>
      </c>
      <c r="H106" s="386">
        <f t="shared" si="8"/>
        <v>-1</v>
      </c>
      <c r="I106" s="404">
        <v>100</v>
      </c>
      <c r="J106" s="380">
        <v>0</v>
      </c>
      <c r="K106" s="378">
        <f t="shared" si="9"/>
        <v>0</v>
      </c>
      <c r="L106" s="379">
        <f t="shared" si="10"/>
        <v>0</v>
      </c>
      <c r="M106" s="380">
        <f t="shared" si="11"/>
        <v>0</v>
      </c>
    </row>
    <row r="107" spans="1:13" ht="25.8" x14ac:dyDescent="0.3">
      <c r="A107" s="405">
        <f>'CADASTRO DE PRODUTO '!A115</f>
        <v>102</v>
      </c>
      <c r="B107" s="406" t="str">
        <f>INDEX('CADASTRO DE PRODUTO '!$B$13:$B$171,MATCH(A107,IND,0))</f>
        <v xml:space="preserve">Água com gás </v>
      </c>
      <c r="C107" s="42" t="str">
        <f>INDEX('CADASTRO DE PRODUTO '!$C$13:$C$171,MATCH(A107,IND,0))</f>
        <v>unidade</v>
      </c>
      <c r="D107" s="371"/>
      <c r="E107" s="371"/>
      <c r="F107" s="373">
        <f t="shared" si="6"/>
        <v>0</v>
      </c>
      <c r="G107" s="381" t="str">
        <f t="shared" si="7"/>
        <v>COMPRAR</v>
      </c>
      <c r="H107" s="386">
        <f t="shared" si="8"/>
        <v>-1</v>
      </c>
      <c r="I107" s="404">
        <v>100</v>
      </c>
      <c r="J107" s="380">
        <v>0</v>
      </c>
      <c r="K107" s="378">
        <f t="shared" si="9"/>
        <v>0</v>
      </c>
      <c r="L107" s="379">
        <f t="shared" si="10"/>
        <v>0</v>
      </c>
      <c r="M107" s="380">
        <f t="shared" si="11"/>
        <v>0</v>
      </c>
    </row>
    <row r="108" spans="1:13" ht="25.8" x14ac:dyDescent="0.3">
      <c r="A108" s="405">
        <f>'CADASTRO DE PRODUTO '!A116</f>
        <v>103</v>
      </c>
      <c r="B108" s="406" t="str">
        <f>INDEX('CADASTRO DE PRODUTO '!$B$13:$B$171,MATCH(A108,IND,0))</f>
        <v>Água sem gás 1,5 litro</v>
      </c>
      <c r="C108" s="42" t="str">
        <f>INDEX('CADASTRO DE PRODUTO '!$C$13:$C$171,MATCH(A108,IND,0))</f>
        <v>unidade</v>
      </c>
      <c r="D108" s="371"/>
      <c r="E108" s="371"/>
      <c r="F108" s="373">
        <f t="shared" si="6"/>
        <v>0</v>
      </c>
      <c r="G108" s="381" t="str">
        <f t="shared" si="7"/>
        <v>COMPRAR</v>
      </c>
      <c r="H108" s="386">
        <f t="shared" si="8"/>
        <v>-1</v>
      </c>
      <c r="I108" s="404">
        <v>100</v>
      </c>
      <c r="J108" s="380">
        <v>0</v>
      </c>
      <c r="K108" s="378">
        <f t="shared" si="9"/>
        <v>0</v>
      </c>
      <c r="L108" s="379">
        <f t="shared" si="10"/>
        <v>0</v>
      </c>
      <c r="M108" s="380">
        <f t="shared" si="11"/>
        <v>0</v>
      </c>
    </row>
    <row r="109" spans="1:13" ht="25.8" x14ac:dyDescent="0.3">
      <c r="A109" s="405">
        <f>'CADASTRO DE PRODUTO '!A117</f>
        <v>104</v>
      </c>
      <c r="B109" s="406" t="str">
        <f>INDEX('CADASTRO DE PRODUTO '!$B$13:$B$171,MATCH(A109,IND,0))</f>
        <v>Coca cola 2 litros</v>
      </c>
      <c r="C109" s="42" t="str">
        <f>INDEX('CADASTRO DE PRODUTO '!$C$13:$C$171,MATCH(A109,IND,0))</f>
        <v>unidade</v>
      </c>
      <c r="D109" s="371"/>
      <c r="E109" s="371"/>
      <c r="F109" s="373">
        <f t="shared" si="6"/>
        <v>0</v>
      </c>
      <c r="G109" s="381" t="str">
        <f t="shared" si="7"/>
        <v>COMPRAR</v>
      </c>
      <c r="H109" s="386">
        <f t="shared" si="8"/>
        <v>-1</v>
      </c>
      <c r="I109" s="404">
        <v>100</v>
      </c>
      <c r="J109" s="380">
        <v>0</v>
      </c>
      <c r="K109" s="378">
        <f t="shared" si="9"/>
        <v>0</v>
      </c>
      <c r="L109" s="379">
        <f t="shared" si="10"/>
        <v>0</v>
      </c>
      <c r="M109" s="380">
        <f t="shared" si="11"/>
        <v>0</v>
      </c>
    </row>
    <row r="110" spans="1:13" ht="25.8" x14ac:dyDescent="0.3">
      <c r="A110" s="405">
        <f>'CADASTRO DE PRODUTO '!A118</f>
        <v>105</v>
      </c>
      <c r="B110" s="406" t="str">
        <f>INDEX('CADASTRO DE PRODUTO '!$B$13:$B$171,MATCH(A110,IND,0))</f>
        <v>Guaraná 2 litros</v>
      </c>
      <c r="C110" s="42" t="str">
        <f>INDEX('CADASTRO DE PRODUTO '!$C$13:$C$171,MATCH(A110,IND,0))</f>
        <v>unidade</v>
      </c>
      <c r="D110" s="371"/>
      <c r="E110" s="371"/>
      <c r="F110" s="373">
        <f t="shared" si="6"/>
        <v>0</v>
      </c>
      <c r="G110" s="381" t="str">
        <f t="shared" si="7"/>
        <v>COMPRAR</v>
      </c>
      <c r="H110" s="386">
        <f t="shared" si="8"/>
        <v>-1</v>
      </c>
      <c r="I110" s="404">
        <v>100</v>
      </c>
      <c r="J110" s="380">
        <v>0</v>
      </c>
      <c r="K110" s="378">
        <f t="shared" si="9"/>
        <v>0</v>
      </c>
      <c r="L110" s="379">
        <f t="shared" si="10"/>
        <v>0</v>
      </c>
      <c r="M110" s="380">
        <f t="shared" si="11"/>
        <v>0</v>
      </c>
    </row>
    <row r="111" spans="1:13" ht="25.8" x14ac:dyDescent="0.3">
      <c r="A111" s="405">
        <f>'CADASTRO DE PRODUTO '!A119</f>
        <v>106</v>
      </c>
      <c r="B111" s="406" t="str">
        <f>INDEX('CADASTRO DE PRODUTO '!$B$13:$B$171,MATCH(A111,IND,0))</f>
        <v>Fanta 2 litros</v>
      </c>
      <c r="C111" s="42" t="str">
        <f>INDEX('CADASTRO DE PRODUTO '!$C$13:$C$171,MATCH(A111,IND,0))</f>
        <v>unidade</v>
      </c>
      <c r="D111" s="371"/>
      <c r="E111" s="371"/>
      <c r="F111" s="373">
        <f t="shared" si="6"/>
        <v>0</v>
      </c>
      <c r="G111" s="381" t="str">
        <f t="shared" si="7"/>
        <v>COMPRAR</v>
      </c>
      <c r="H111" s="386">
        <f t="shared" si="8"/>
        <v>-1</v>
      </c>
      <c r="I111" s="404">
        <v>100</v>
      </c>
      <c r="J111" s="380">
        <v>0</v>
      </c>
      <c r="K111" s="378">
        <f t="shared" si="9"/>
        <v>0</v>
      </c>
      <c r="L111" s="379">
        <f t="shared" si="10"/>
        <v>0</v>
      </c>
      <c r="M111" s="380">
        <f t="shared" si="11"/>
        <v>0</v>
      </c>
    </row>
    <row r="112" spans="1:13" ht="25.8" x14ac:dyDescent="0.3">
      <c r="A112" s="405">
        <f>'CADASTRO DE PRODUTO '!A120</f>
        <v>107</v>
      </c>
      <c r="B112" s="406" t="str">
        <f>INDEX('CADASTRO DE PRODUTO '!$B$13:$B$171,MATCH(A112,IND,0))</f>
        <v>Sukita 2 litros</v>
      </c>
      <c r="C112" s="42" t="str">
        <f>INDEX('CADASTRO DE PRODUTO '!$C$13:$C$171,MATCH(A112,IND,0))</f>
        <v>unidade</v>
      </c>
      <c r="D112" s="371"/>
      <c r="E112" s="371"/>
      <c r="F112" s="373">
        <f t="shared" si="6"/>
        <v>0</v>
      </c>
      <c r="G112" s="381" t="str">
        <f t="shared" si="7"/>
        <v>COMPRAR</v>
      </c>
      <c r="H112" s="386">
        <f t="shared" si="8"/>
        <v>-1</v>
      </c>
      <c r="I112" s="404">
        <v>100</v>
      </c>
      <c r="J112" s="380">
        <v>0</v>
      </c>
      <c r="K112" s="378">
        <f t="shared" si="9"/>
        <v>0</v>
      </c>
      <c r="L112" s="379">
        <f t="shared" si="10"/>
        <v>0</v>
      </c>
      <c r="M112" s="380">
        <f t="shared" si="11"/>
        <v>0</v>
      </c>
    </row>
    <row r="113" spans="1:13" ht="25.8" x14ac:dyDescent="0.3">
      <c r="A113" s="405">
        <f>'CADASTRO DE PRODUTO '!A121</f>
        <v>108</v>
      </c>
      <c r="B113" s="406" t="str">
        <f>INDEX('CADASTRO DE PRODUTO '!$B$13:$B$171,MATCH(A113,IND,0))</f>
        <v>Coca cola 350ml</v>
      </c>
      <c r="C113" s="42" t="str">
        <f>INDEX('CADASTRO DE PRODUTO '!$C$13:$C$171,MATCH(A113,IND,0))</f>
        <v>unidade</v>
      </c>
      <c r="D113" s="371"/>
      <c r="E113" s="371"/>
      <c r="F113" s="373">
        <f t="shared" si="6"/>
        <v>0</v>
      </c>
      <c r="G113" s="381" t="str">
        <f t="shared" si="7"/>
        <v>COMPRAR</v>
      </c>
      <c r="H113" s="386">
        <f t="shared" si="8"/>
        <v>-1</v>
      </c>
      <c r="I113" s="404">
        <v>100</v>
      </c>
      <c r="J113" s="380">
        <v>0</v>
      </c>
      <c r="K113" s="378">
        <f t="shared" si="9"/>
        <v>0</v>
      </c>
      <c r="L113" s="379">
        <f t="shared" si="10"/>
        <v>0</v>
      </c>
      <c r="M113" s="380">
        <f t="shared" si="11"/>
        <v>0</v>
      </c>
    </row>
    <row r="114" spans="1:13" ht="25.8" x14ac:dyDescent="0.3">
      <c r="A114" s="405">
        <f>'CADASTRO DE PRODUTO '!A122</f>
        <v>109</v>
      </c>
      <c r="B114" s="406" t="str">
        <f>INDEX('CADASTRO DE PRODUTO '!$B$13:$B$171,MATCH(A114,IND,0))</f>
        <v>Fanta 350ml</v>
      </c>
      <c r="C114" s="42" t="str">
        <f>INDEX('CADASTRO DE PRODUTO '!$C$13:$C$171,MATCH(A114,IND,0))</f>
        <v>unidade</v>
      </c>
      <c r="D114" s="371"/>
      <c r="E114" s="371"/>
      <c r="F114" s="373">
        <f t="shared" si="6"/>
        <v>0</v>
      </c>
      <c r="G114" s="381" t="str">
        <f t="shared" si="7"/>
        <v>COMPRAR</v>
      </c>
      <c r="H114" s="386">
        <f t="shared" si="8"/>
        <v>-1</v>
      </c>
      <c r="I114" s="404">
        <v>100</v>
      </c>
      <c r="J114" s="380">
        <v>0</v>
      </c>
      <c r="K114" s="378">
        <f t="shared" si="9"/>
        <v>0</v>
      </c>
      <c r="L114" s="379">
        <f t="shared" si="10"/>
        <v>0</v>
      </c>
      <c r="M114" s="380">
        <f t="shared" si="11"/>
        <v>0</v>
      </c>
    </row>
    <row r="115" spans="1:13" ht="25.8" x14ac:dyDescent="0.3">
      <c r="A115" s="405">
        <f>'CADASTRO DE PRODUTO '!A123</f>
        <v>110</v>
      </c>
      <c r="B115" s="406" t="str">
        <f>INDEX('CADASTRO DE PRODUTO '!$B$13:$B$171,MATCH(A115,IND,0))</f>
        <v xml:space="preserve">Coca cola mini </v>
      </c>
      <c r="C115" s="42" t="str">
        <f>INDEX('CADASTRO DE PRODUTO '!$C$13:$C$171,MATCH(A115,IND,0))</f>
        <v>unidade</v>
      </c>
      <c r="D115" s="371"/>
      <c r="E115" s="371"/>
      <c r="F115" s="373">
        <f t="shared" si="6"/>
        <v>0</v>
      </c>
      <c r="G115" s="381" t="str">
        <f t="shared" si="7"/>
        <v>COMPRAR</v>
      </c>
      <c r="H115" s="386">
        <f t="shared" si="8"/>
        <v>-1</v>
      </c>
      <c r="I115" s="404">
        <v>100</v>
      </c>
      <c r="J115" s="380">
        <v>0</v>
      </c>
      <c r="K115" s="378">
        <f t="shared" si="9"/>
        <v>0</v>
      </c>
      <c r="L115" s="379">
        <f t="shared" si="10"/>
        <v>0</v>
      </c>
      <c r="M115" s="380">
        <f t="shared" si="11"/>
        <v>0</v>
      </c>
    </row>
    <row r="116" spans="1:13" ht="25.8" x14ac:dyDescent="0.3">
      <c r="A116" s="405">
        <f>'CADASTRO DE PRODUTO '!A124</f>
        <v>111</v>
      </c>
      <c r="B116" s="406" t="str">
        <f>INDEX('CADASTRO DE PRODUTO '!$B$13:$B$171,MATCH(A116,IND,0))</f>
        <v xml:space="preserve">Gatorade </v>
      </c>
      <c r="C116" s="42" t="str">
        <f>INDEX('CADASTRO DE PRODUTO '!$C$13:$C$171,MATCH(A116,IND,0))</f>
        <v>unidade</v>
      </c>
      <c r="D116" s="371"/>
      <c r="E116" s="371"/>
      <c r="F116" s="373">
        <f t="shared" si="6"/>
        <v>0</v>
      </c>
      <c r="G116" s="381" t="str">
        <f t="shared" si="7"/>
        <v>COMPRAR</v>
      </c>
      <c r="H116" s="386">
        <f t="shared" si="8"/>
        <v>-1</v>
      </c>
      <c r="I116" s="404">
        <v>100</v>
      </c>
      <c r="J116" s="380">
        <v>0</v>
      </c>
      <c r="K116" s="378">
        <f t="shared" si="9"/>
        <v>0</v>
      </c>
      <c r="L116" s="379">
        <f t="shared" si="10"/>
        <v>0</v>
      </c>
      <c r="M116" s="380">
        <f t="shared" si="11"/>
        <v>0</v>
      </c>
    </row>
    <row r="117" spans="1:13" ht="25.8" x14ac:dyDescent="0.3">
      <c r="A117" s="405">
        <f>'CADASTRO DE PRODUTO '!A125</f>
        <v>112</v>
      </c>
      <c r="B117" s="406" t="str">
        <f>INDEX('CADASTRO DE PRODUTO '!$B$13:$B$171,MATCH(A117,IND,0))</f>
        <v>Power ade</v>
      </c>
      <c r="C117" s="42" t="str">
        <f>INDEX('CADASTRO DE PRODUTO '!$C$13:$C$171,MATCH(A117,IND,0))</f>
        <v>unidade</v>
      </c>
      <c r="D117" s="371"/>
      <c r="E117" s="371"/>
      <c r="F117" s="373">
        <f t="shared" si="6"/>
        <v>0</v>
      </c>
      <c r="G117" s="381" t="str">
        <f t="shared" si="7"/>
        <v>COMPRAR</v>
      </c>
      <c r="H117" s="386">
        <f t="shared" si="8"/>
        <v>-1</v>
      </c>
      <c r="I117" s="404">
        <v>100</v>
      </c>
      <c r="J117" s="380">
        <v>0</v>
      </c>
      <c r="K117" s="378">
        <f t="shared" si="9"/>
        <v>0</v>
      </c>
      <c r="L117" s="379">
        <f t="shared" si="10"/>
        <v>0</v>
      </c>
      <c r="M117" s="380">
        <f t="shared" si="11"/>
        <v>0</v>
      </c>
    </row>
    <row r="118" spans="1:13" ht="25.8" x14ac:dyDescent="0.3">
      <c r="A118" s="405">
        <f>'CADASTRO DE PRODUTO '!A126</f>
        <v>113</v>
      </c>
      <c r="B118" s="406" t="str">
        <f>INDEX('CADASTRO DE PRODUTO '!$B$13:$B$171,MATCH(A118,IND,0))</f>
        <v>Gt</v>
      </c>
      <c r="C118" s="42" t="str">
        <f>INDEX('CADASTRO DE PRODUTO '!$C$13:$C$171,MATCH(A118,IND,0))</f>
        <v>unidade</v>
      </c>
      <c r="D118" s="371"/>
      <c r="E118" s="371"/>
      <c r="F118" s="373">
        <f t="shared" si="6"/>
        <v>0</v>
      </c>
      <c r="G118" s="381" t="str">
        <f t="shared" si="7"/>
        <v>COMPRAR</v>
      </c>
      <c r="H118" s="386">
        <f t="shared" si="8"/>
        <v>-1</v>
      </c>
      <c r="I118" s="404">
        <v>100</v>
      </c>
      <c r="J118" s="380">
        <v>0</v>
      </c>
      <c r="K118" s="378">
        <f t="shared" si="9"/>
        <v>0</v>
      </c>
      <c r="L118" s="379">
        <f t="shared" si="10"/>
        <v>0</v>
      </c>
      <c r="M118" s="380">
        <f t="shared" si="11"/>
        <v>0</v>
      </c>
    </row>
    <row r="119" spans="1:13" ht="25.8" x14ac:dyDescent="0.3">
      <c r="A119" s="405">
        <f>'CADASTRO DE PRODUTO '!A127</f>
        <v>114</v>
      </c>
      <c r="B119" s="406" t="str">
        <f>INDEX('CADASTRO DE PRODUTO '!$B$13:$B$171,MATCH(A119,IND,0))</f>
        <v>Schweppes citrus</v>
      </c>
      <c r="C119" s="42" t="str">
        <f>INDEX('CADASTRO DE PRODUTO '!$C$13:$C$171,MATCH(A119,IND,0))</f>
        <v>unidade</v>
      </c>
      <c r="D119" s="371"/>
      <c r="E119" s="371"/>
      <c r="F119" s="373">
        <f t="shared" si="6"/>
        <v>0</v>
      </c>
      <c r="G119" s="381" t="str">
        <f t="shared" si="7"/>
        <v>COMPRAR</v>
      </c>
      <c r="H119" s="386">
        <f t="shared" si="8"/>
        <v>-1</v>
      </c>
      <c r="I119" s="404">
        <v>100</v>
      </c>
      <c r="J119" s="380">
        <v>0</v>
      </c>
      <c r="K119" s="378">
        <f t="shared" si="9"/>
        <v>0</v>
      </c>
      <c r="L119" s="379">
        <f t="shared" si="10"/>
        <v>0</v>
      </c>
      <c r="M119" s="380">
        <f t="shared" si="11"/>
        <v>0</v>
      </c>
    </row>
    <row r="120" spans="1:13" ht="25.8" x14ac:dyDescent="0.3">
      <c r="A120" s="405">
        <f>'CADASTRO DE PRODUTO '!A128</f>
        <v>115</v>
      </c>
      <c r="B120" s="406" t="str">
        <f>INDEX('CADASTRO DE PRODUTO '!$B$13:$B$171,MATCH(A120,IND,0))</f>
        <v>Schweppes tônica</v>
      </c>
      <c r="C120" s="42" t="str">
        <f>INDEX('CADASTRO DE PRODUTO '!$C$13:$C$171,MATCH(A120,IND,0))</f>
        <v>unidade</v>
      </c>
      <c r="D120" s="371"/>
      <c r="E120" s="371"/>
      <c r="F120" s="373">
        <f t="shared" si="6"/>
        <v>0</v>
      </c>
      <c r="G120" s="381" t="str">
        <f t="shared" si="7"/>
        <v>COMPRAR</v>
      </c>
      <c r="H120" s="386">
        <f t="shared" si="8"/>
        <v>-1</v>
      </c>
      <c r="I120" s="404">
        <v>100</v>
      </c>
      <c r="J120" s="380">
        <v>0</v>
      </c>
      <c r="K120" s="378">
        <f t="shared" si="9"/>
        <v>0</v>
      </c>
      <c r="L120" s="379">
        <f t="shared" si="10"/>
        <v>0</v>
      </c>
      <c r="M120" s="380">
        <f t="shared" si="11"/>
        <v>0</v>
      </c>
    </row>
    <row r="121" spans="1:13" ht="25.8" x14ac:dyDescent="0.3">
      <c r="A121" s="405">
        <f>'CADASTRO DE PRODUTO '!A129</f>
        <v>116</v>
      </c>
      <c r="B121" s="406" t="str">
        <f>INDEX('CADASTRO DE PRODUTO '!$B$13:$B$171,MATCH(A121,IND,0))</f>
        <v xml:space="preserve">Todinho </v>
      </c>
      <c r="C121" s="42" t="str">
        <f>INDEX('CADASTRO DE PRODUTO '!$C$13:$C$171,MATCH(A121,IND,0))</f>
        <v>unidade</v>
      </c>
      <c r="D121" s="371"/>
      <c r="E121" s="371"/>
      <c r="F121" s="373">
        <f t="shared" si="6"/>
        <v>0</v>
      </c>
      <c r="G121" s="381" t="str">
        <f t="shared" si="7"/>
        <v>COMPRAR</v>
      </c>
      <c r="H121" s="386">
        <f t="shared" si="8"/>
        <v>-1</v>
      </c>
      <c r="I121" s="404">
        <v>100</v>
      </c>
      <c r="J121" s="380">
        <v>0</v>
      </c>
      <c r="K121" s="378">
        <f t="shared" si="9"/>
        <v>0</v>
      </c>
      <c r="L121" s="379">
        <f t="shared" si="10"/>
        <v>0</v>
      </c>
      <c r="M121" s="380">
        <f t="shared" si="11"/>
        <v>0</v>
      </c>
    </row>
    <row r="122" spans="1:13" ht="25.8" x14ac:dyDescent="0.3">
      <c r="A122" s="405">
        <f>'CADASTRO DE PRODUTO '!A130</f>
        <v>117</v>
      </c>
      <c r="B122" s="406" t="str">
        <f>INDEX('CADASTRO DE PRODUTO '!$B$13:$B$171,MATCH(A122,IND,0))</f>
        <v>Energético</v>
      </c>
      <c r="C122" s="42" t="str">
        <f>INDEX('CADASTRO DE PRODUTO '!$C$13:$C$171,MATCH(A122,IND,0))</f>
        <v>unidade</v>
      </c>
      <c r="D122" s="371"/>
      <c r="E122" s="371"/>
      <c r="F122" s="373">
        <f t="shared" si="6"/>
        <v>0</v>
      </c>
      <c r="G122" s="381" t="str">
        <f t="shared" si="7"/>
        <v>COMPRAR</v>
      </c>
      <c r="H122" s="386">
        <f t="shared" si="8"/>
        <v>-1</v>
      </c>
      <c r="I122" s="404">
        <v>100</v>
      </c>
      <c r="J122" s="380">
        <v>0</v>
      </c>
      <c r="K122" s="378">
        <f t="shared" si="9"/>
        <v>0</v>
      </c>
      <c r="L122" s="379">
        <f t="shared" si="10"/>
        <v>0</v>
      </c>
      <c r="M122" s="380">
        <f t="shared" si="11"/>
        <v>0</v>
      </c>
    </row>
    <row r="123" spans="1:13" ht="25.8" x14ac:dyDescent="0.3">
      <c r="A123" s="405">
        <f>'CADASTRO DE PRODUTO '!A131</f>
        <v>118</v>
      </c>
      <c r="B123" s="406" t="str">
        <f>INDEX('CADASTRO DE PRODUTO '!$B$13:$B$171,MATCH(A123,IND,0))</f>
        <v>Cocada</v>
      </c>
      <c r="C123" s="42" t="str">
        <f>INDEX('CADASTRO DE PRODUTO '!$C$13:$C$171,MATCH(A123,IND,0))</f>
        <v>unidade</v>
      </c>
      <c r="D123" s="371"/>
      <c r="E123" s="371"/>
      <c r="F123" s="373">
        <f t="shared" si="6"/>
        <v>0</v>
      </c>
      <c r="G123" s="381" t="str">
        <f t="shared" si="7"/>
        <v>COMPRAR</v>
      </c>
      <c r="H123" s="386">
        <f t="shared" si="8"/>
        <v>-1</v>
      </c>
      <c r="I123" s="404">
        <v>100</v>
      </c>
      <c r="J123" s="380">
        <v>0</v>
      </c>
      <c r="K123" s="378">
        <f t="shared" si="9"/>
        <v>0</v>
      </c>
      <c r="L123" s="379">
        <f t="shared" si="10"/>
        <v>0</v>
      </c>
      <c r="M123" s="380">
        <f t="shared" si="11"/>
        <v>0</v>
      </c>
    </row>
    <row r="124" spans="1:13" ht="25.8" x14ac:dyDescent="0.3">
      <c r="A124" s="405">
        <f>'CADASTRO DE PRODUTO '!A132</f>
        <v>119</v>
      </c>
      <c r="B124" s="406" t="str">
        <f>INDEX('CADASTRO DE PRODUTO '!$B$13:$B$171,MATCH(A124,IND,0))</f>
        <v>Goma de mascar mentos</v>
      </c>
      <c r="C124" s="42" t="str">
        <f>INDEX('CADASTRO DE PRODUTO '!$C$13:$C$171,MATCH(A124,IND,0))</f>
        <v>unidade</v>
      </c>
      <c r="D124" s="371"/>
      <c r="E124" s="371"/>
      <c r="F124" s="373">
        <f t="shared" si="6"/>
        <v>0</v>
      </c>
      <c r="G124" s="381" t="str">
        <f t="shared" si="7"/>
        <v>COMPRAR</v>
      </c>
      <c r="H124" s="386">
        <f t="shared" si="8"/>
        <v>-1</v>
      </c>
      <c r="I124" s="404">
        <v>100</v>
      </c>
      <c r="J124" s="380">
        <v>0</v>
      </c>
      <c r="K124" s="378">
        <f t="shared" si="9"/>
        <v>0</v>
      </c>
      <c r="L124" s="379">
        <f t="shared" si="10"/>
        <v>0</v>
      </c>
      <c r="M124" s="380">
        <f t="shared" si="11"/>
        <v>0</v>
      </c>
    </row>
    <row r="125" spans="1:13" ht="25.8" x14ac:dyDescent="0.3">
      <c r="A125" s="405">
        <f>'CADASTRO DE PRODUTO '!A133</f>
        <v>120</v>
      </c>
      <c r="B125" s="406" t="str">
        <f>INDEX('CADASTRO DE PRODUTO '!$B$13:$B$171,MATCH(A125,IND,0))</f>
        <v>Chiclete mentos</v>
      </c>
      <c r="C125" s="42" t="str">
        <f>INDEX('CADASTRO DE PRODUTO '!$C$13:$C$171,MATCH(A125,IND,0))</f>
        <v>unidade</v>
      </c>
      <c r="D125" s="371"/>
      <c r="E125" s="371"/>
      <c r="F125" s="373">
        <f t="shared" si="6"/>
        <v>0</v>
      </c>
      <c r="G125" s="381" t="str">
        <f t="shared" si="7"/>
        <v>COMPRAR</v>
      </c>
      <c r="H125" s="386">
        <f t="shared" si="8"/>
        <v>-1</v>
      </c>
      <c r="I125" s="404">
        <v>100</v>
      </c>
      <c r="J125" s="380">
        <v>0</v>
      </c>
      <c r="K125" s="378">
        <f t="shared" si="9"/>
        <v>0</v>
      </c>
      <c r="L125" s="379">
        <f t="shared" si="10"/>
        <v>0</v>
      </c>
      <c r="M125" s="380">
        <f t="shared" si="11"/>
        <v>0</v>
      </c>
    </row>
    <row r="126" spans="1:13" ht="25.8" x14ac:dyDescent="0.3">
      <c r="A126" s="405">
        <f>'CADASTRO DE PRODUTO '!A134</f>
        <v>121</v>
      </c>
      <c r="B126" s="406" t="str">
        <f>INDEX('CADASTRO DE PRODUTO '!$B$13:$B$171,MATCH(A126,IND,0))</f>
        <v>Paçoca grande</v>
      </c>
      <c r="C126" s="42" t="str">
        <f>INDEX('CADASTRO DE PRODUTO '!$C$13:$C$171,MATCH(A126,IND,0))</f>
        <v>unidade</v>
      </c>
      <c r="D126" s="371"/>
      <c r="E126" s="371"/>
      <c r="F126" s="373">
        <f t="shared" si="6"/>
        <v>0</v>
      </c>
      <c r="G126" s="381" t="str">
        <f t="shared" si="7"/>
        <v>COMPRAR</v>
      </c>
      <c r="H126" s="386">
        <f t="shared" si="8"/>
        <v>-1</v>
      </c>
      <c r="I126" s="404">
        <v>100</v>
      </c>
      <c r="J126" s="380">
        <v>0</v>
      </c>
      <c r="K126" s="378">
        <f t="shared" si="9"/>
        <v>0</v>
      </c>
      <c r="L126" s="379">
        <f t="shared" si="10"/>
        <v>0</v>
      </c>
      <c r="M126" s="380">
        <f t="shared" si="11"/>
        <v>0</v>
      </c>
    </row>
    <row r="127" spans="1:13" ht="25.8" x14ac:dyDescent="0.3">
      <c r="A127" s="405">
        <f>'CADASTRO DE PRODUTO '!A135</f>
        <v>122</v>
      </c>
      <c r="B127" s="406" t="str">
        <f>INDEX('CADASTRO DE PRODUTO '!$B$13:$B$171,MATCH(A127,IND,0))</f>
        <v xml:space="preserve">Carvão vegetal </v>
      </c>
      <c r="C127" s="42" t="str">
        <f>INDEX('CADASTRO DE PRODUTO '!$C$13:$C$171,MATCH(A127,IND,0))</f>
        <v>Kg</v>
      </c>
      <c r="D127" s="371"/>
      <c r="E127" s="371"/>
      <c r="F127" s="373">
        <f t="shared" si="6"/>
        <v>0</v>
      </c>
      <c r="G127" s="381" t="str">
        <f t="shared" si="7"/>
        <v>COMPRAR</v>
      </c>
      <c r="H127" s="386">
        <f t="shared" si="8"/>
        <v>-1</v>
      </c>
      <c r="I127" s="404">
        <v>100</v>
      </c>
      <c r="J127" s="380">
        <v>0</v>
      </c>
      <c r="K127" s="378">
        <f t="shared" si="9"/>
        <v>0</v>
      </c>
      <c r="L127" s="379">
        <f t="shared" si="10"/>
        <v>0</v>
      </c>
      <c r="M127" s="380">
        <f t="shared" si="11"/>
        <v>0</v>
      </c>
    </row>
    <row r="128" spans="1:13" ht="25.8" x14ac:dyDescent="0.3">
      <c r="A128" s="405">
        <f>'CADASTRO DE PRODUTO '!A136</f>
        <v>123</v>
      </c>
      <c r="B128" s="406" t="str">
        <f>INDEX('CADASTRO DE PRODUTO '!$B$13:$B$171,MATCH(A128,IND,0))</f>
        <v xml:space="preserve">Carvão vegetal </v>
      </c>
      <c r="C128" s="42" t="str">
        <f>INDEX('CADASTRO DE PRODUTO '!$C$13:$C$171,MATCH(A128,IND,0))</f>
        <v>Kg</v>
      </c>
      <c r="D128" s="371"/>
      <c r="E128" s="371"/>
      <c r="F128" s="373">
        <f t="shared" si="6"/>
        <v>0</v>
      </c>
      <c r="G128" s="381" t="str">
        <f t="shared" si="7"/>
        <v>COMPRAR</v>
      </c>
      <c r="H128" s="386">
        <f t="shared" si="8"/>
        <v>-1</v>
      </c>
      <c r="I128" s="404">
        <v>100</v>
      </c>
      <c r="J128" s="380">
        <v>0</v>
      </c>
      <c r="K128" s="378">
        <f t="shared" si="9"/>
        <v>0</v>
      </c>
      <c r="L128" s="379">
        <f t="shared" si="10"/>
        <v>0</v>
      </c>
      <c r="M128" s="380">
        <f t="shared" si="11"/>
        <v>0</v>
      </c>
    </row>
    <row r="129" spans="1:13" ht="25.8" x14ac:dyDescent="0.3">
      <c r="A129" s="405">
        <f>'CADASTRO DE PRODUTO '!A137</f>
        <v>124</v>
      </c>
      <c r="B129" s="406" t="str">
        <f>INDEX('CADASTRO DE PRODUTO '!$B$13:$B$171,MATCH(A129,IND,0))</f>
        <v xml:space="preserve">Carvão vegetal </v>
      </c>
      <c r="C129" s="42" t="str">
        <f>INDEX('CADASTRO DE PRODUTO '!$C$13:$C$171,MATCH(A129,IND,0))</f>
        <v>Kg</v>
      </c>
      <c r="D129" s="371"/>
      <c r="E129" s="371"/>
      <c r="F129" s="373">
        <f t="shared" si="6"/>
        <v>0</v>
      </c>
      <c r="G129" s="381" t="str">
        <f t="shared" si="7"/>
        <v>COMPRAR</v>
      </c>
      <c r="H129" s="386">
        <f t="shared" si="8"/>
        <v>-1</v>
      </c>
      <c r="I129" s="404">
        <v>100</v>
      </c>
      <c r="J129" s="380">
        <v>0</v>
      </c>
      <c r="K129" s="378">
        <f t="shared" si="9"/>
        <v>0</v>
      </c>
      <c r="L129" s="379">
        <f t="shared" si="10"/>
        <v>0</v>
      </c>
      <c r="M129" s="380">
        <f t="shared" si="11"/>
        <v>0</v>
      </c>
    </row>
    <row r="130" spans="1:13" ht="25.8" x14ac:dyDescent="0.3">
      <c r="A130" s="405">
        <f>'CADASTRO DE PRODUTO '!A138</f>
        <v>125</v>
      </c>
      <c r="B130" s="406" t="str">
        <f>INDEX('CADASTRO DE PRODUTO '!$B$13:$B$171,MATCH(A130,IND,0))</f>
        <v>Angico</v>
      </c>
      <c r="C130" s="42" t="str">
        <f>INDEX('CADASTRO DE PRODUTO '!$C$13:$C$171,MATCH(A130,IND,0))</f>
        <v>unidade</v>
      </c>
      <c r="D130" s="371"/>
      <c r="E130" s="371"/>
      <c r="F130" s="373">
        <f t="shared" si="6"/>
        <v>0</v>
      </c>
      <c r="G130" s="381" t="str">
        <f t="shared" si="7"/>
        <v>COMPRAR</v>
      </c>
      <c r="H130" s="386">
        <f t="shared" si="8"/>
        <v>-1</v>
      </c>
      <c r="I130" s="404">
        <v>100</v>
      </c>
      <c r="J130" s="380">
        <v>0</v>
      </c>
      <c r="K130" s="378">
        <f t="shared" si="9"/>
        <v>0</v>
      </c>
      <c r="L130" s="379">
        <f t="shared" si="10"/>
        <v>0</v>
      </c>
      <c r="M130" s="380">
        <f t="shared" si="11"/>
        <v>0</v>
      </c>
    </row>
    <row r="131" spans="1:13" ht="25.8" x14ac:dyDescent="0.3">
      <c r="A131" s="405">
        <f>'CADASTRO DE PRODUTO '!A139</f>
        <v>126</v>
      </c>
      <c r="B131" s="406" t="str">
        <f>INDEX('CADASTRO DE PRODUTO '!$B$13:$B$171,MATCH(A131,IND,0))</f>
        <v>SAIDA</v>
      </c>
      <c r="C131" s="42" t="str">
        <f>INDEX('CADASTRO DE PRODUTO '!$C$13:$C$171,MATCH(A131,IND,0))</f>
        <v>unidade</v>
      </c>
      <c r="D131" s="371"/>
      <c r="E131" s="371"/>
      <c r="F131" s="373">
        <f t="shared" si="6"/>
        <v>0</v>
      </c>
      <c r="G131" s="381" t="str">
        <f t="shared" si="7"/>
        <v>COMPRAR</v>
      </c>
      <c r="H131" s="386">
        <f t="shared" si="8"/>
        <v>-1</v>
      </c>
      <c r="I131" s="404">
        <v>100</v>
      </c>
      <c r="J131" s="380">
        <v>0</v>
      </c>
      <c r="K131" s="378">
        <f t="shared" si="9"/>
        <v>0</v>
      </c>
      <c r="L131" s="379">
        <f t="shared" si="10"/>
        <v>0</v>
      </c>
      <c r="M131" s="380">
        <f t="shared" si="11"/>
        <v>0</v>
      </c>
    </row>
    <row r="132" spans="1:13" ht="25.8" x14ac:dyDescent="0.3">
      <c r="A132" s="405">
        <f>'CADASTRO DE PRODUTO '!A140</f>
        <v>127</v>
      </c>
      <c r="B132" s="406" t="str">
        <f>INDEX('CADASTRO DE PRODUTO '!$B$13:$B$171,MATCH(A132,IND,0))</f>
        <v>VALE-CLADIELE MARTINEZ</v>
      </c>
      <c r="C132" s="42" t="str">
        <f>INDEX('CADASTRO DE PRODUTO '!$C$13:$C$171,MATCH(A132,IND,0))</f>
        <v>unidade</v>
      </c>
      <c r="D132" s="371"/>
      <c r="E132" s="371"/>
      <c r="F132" s="373">
        <f t="shared" si="6"/>
        <v>0</v>
      </c>
      <c r="G132" s="381" t="str">
        <f t="shared" si="7"/>
        <v>COMPRAR</v>
      </c>
      <c r="H132" s="386">
        <f t="shared" si="8"/>
        <v>-1</v>
      </c>
      <c r="I132" s="404">
        <v>100</v>
      </c>
      <c r="J132" s="380">
        <v>0</v>
      </c>
      <c r="K132" s="378">
        <f t="shared" si="9"/>
        <v>0</v>
      </c>
      <c r="L132" s="379">
        <f t="shared" si="10"/>
        <v>0</v>
      </c>
      <c r="M132" s="380">
        <f t="shared" si="11"/>
        <v>0</v>
      </c>
    </row>
    <row r="133" spans="1:13" ht="25.8" x14ac:dyDescent="0.3">
      <c r="A133" s="405">
        <f>'CADASTRO DE PRODUTO '!A141</f>
        <v>128</v>
      </c>
      <c r="B133" s="406" t="str">
        <f>INDEX('CADASTRO DE PRODUTO '!$B$13:$B$171,MATCH(A133,IND,0))</f>
        <v>VALE-JOVANA</v>
      </c>
      <c r="C133" s="42" t="str">
        <f>INDEX('CADASTRO DE PRODUTO '!$C$13:$C$171,MATCH(A133,IND,0))</f>
        <v>unidade</v>
      </c>
      <c r="D133" s="371"/>
      <c r="E133" s="371"/>
      <c r="F133" s="373">
        <f t="shared" si="6"/>
        <v>0</v>
      </c>
      <c r="G133" s="381" t="str">
        <f t="shared" si="7"/>
        <v>COMPRAR</v>
      </c>
      <c r="H133" s="386">
        <f t="shared" si="8"/>
        <v>-1</v>
      </c>
      <c r="I133" s="404">
        <v>100</v>
      </c>
      <c r="J133" s="380">
        <v>0</v>
      </c>
      <c r="K133" s="378">
        <f t="shared" si="9"/>
        <v>0</v>
      </c>
      <c r="L133" s="379">
        <f t="shared" si="10"/>
        <v>0</v>
      </c>
      <c r="M133" s="380">
        <f t="shared" si="11"/>
        <v>0</v>
      </c>
    </row>
    <row r="134" spans="1:13" ht="25.8" x14ac:dyDescent="0.3">
      <c r="A134" s="405">
        <f>'CADASTRO DE PRODUTO '!A142</f>
        <v>129</v>
      </c>
      <c r="B134" s="406" t="str">
        <f>INDEX('CADASTRO DE PRODUTO '!$B$13:$B$171,MATCH(A134,IND,0))</f>
        <v>VALE-SILVIO</v>
      </c>
      <c r="C134" s="42" t="str">
        <f>INDEX('CADASTRO DE PRODUTO '!$C$13:$C$171,MATCH(A134,IND,0))</f>
        <v>unidade</v>
      </c>
      <c r="D134" s="371"/>
      <c r="E134" s="371"/>
      <c r="F134" s="373">
        <f t="shared" si="6"/>
        <v>0</v>
      </c>
      <c r="G134" s="381" t="str">
        <f t="shared" si="7"/>
        <v>COMPRAR</v>
      </c>
      <c r="H134" s="386">
        <f t="shared" si="8"/>
        <v>-1</v>
      </c>
      <c r="I134" s="404">
        <v>100</v>
      </c>
      <c r="J134" s="380">
        <v>0</v>
      </c>
      <c r="K134" s="378">
        <f t="shared" si="9"/>
        <v>0</v>
      </c>
      <c r="L134" s="379">
        <f t="shared" si="10"/>
        <v>0</v>
      </c>
      <c r="M134" s="380">
        <f t="shared" si="11"/>
        <v>0</v>
      </c>
    </row>
    <row r="135" spans="1:13" ht="25.8" x14ac:dyDescent="0.3">
      <c r="A135" s="405">
        <f>'CADASTRO DE PRODUTO '!A143</f>
        <v>130</v>
      </c>
      <c r="B135" s="406" t="str">
        <f>INDEX('CADASTRO DE PRODUTO '!$B$13:$B$171,MATCH(A135,IND,0))</f>
        <v>EMPRESTIMO MOISES</v>
      </c>
      <c r="C135" s="42" t="str">
        <f>INDEX('CADASTRO DE PRODUTO '!$C$13:$C$171,MATCH(A135,IND,0))</f>
        <v>unidade</v>
      </c>
      <c r="D135" s="371"/>
      <c r="E135" s="371"/>
      <c r="F135" s="373">
        <f t="shared" si="6"/>
        <v>0</v>
      </c>
      <c r="G135" s="381" t="str">
        <f t="shared" si="7"/>
        <v>COMPRAR</v>
      </c>
      <c r="H135" s="386">
        <f t="shared" si="8"/>
        <v>-1</v>
      </c>
      <c r="I135" s="404">
        <v>100</v>
      </c>
      <c r="J135" s="380">
        <v>0</v>
      </c>
      <c r="K135" s="378">
        <f t="shared" si="9"/>
        <v>0</v>
      </c>
      <c r="L135" s="379">
        <f t="shared" si="10"/>
        <v>0</v>
      </c>
      <c r="M135" s="380">
        <f t="shared" si="11"/>
        <v>0</v>
      </c>
    </row>
    <row r="136" spans="1:13" ht="25.8" x14ac:dyDescent="0.3">
      <c r="A136" s="405">
        <f>'CADASTRO DE PRODUTO '!A145</f>
        <v>132</v>
      </c>
      <c r="B136" s="406" t="str">
        <f>INDEX('CADASTRO DE PRODUTO '!$B$13:$B$171,MATCH(A136,IND,0))</f>
        <v>ENTRADA TROCO</v>
      </c>
      <c r="C136" s="42" t="str">
        <f>INDEX('CADASTRO DE PRODUTO '!$C$13:$C$171,MATCH(A136,IND,0))</f>
        <v>unidade</v>
      </c>
      <c r="D136" s="371"/>
      <c r="E136" s="371"/>
      <c r="F136" s="373">
        <f t="shared" si="6"/>
        <v>0</v>
      </c>
      <c r="G136" s="381" t="str">
        <f t="shared" si="7"/>
        <v>COMPRAR</v>
      </c>
      <c r="H136" s="386">
        <f t="shared" si="8"/>
        <v>-1</v>
      </c>
      <c r="I136" s="404">
        <v>100</v>
      </c>
      <c r="J136" s="380">
        <v>0</v>
      </c>
      <c r="K136" s="378">
        <f t="shared" si="9"/>
        <v>0</v>
      </c>
      <c r="L136" s="379">
        <f t="shared" si="10"/>
        <v>0</v>
      </c>
      <c r="M136" s="380">
        <f t="shared" si="11"/>
        <v>0</v>
      </c>
    </row>
    <row r="137" spans="1:13" ht="25.8" x14ac:dyDescent="0.3">
      <c r="A137" s="405">
        <f>'CADASTRO DE PRODUTO '!A146</f>
        <v>133</v>
      </c>
      <c r="B137" s="406" t="str">
        <f>INDEX('CADASTRO DE PRODUTO '!$B$13:$B$171,MATCH(A137,IND,0))</f>
        <v>PACU SEM ESCAMA FRESCO INTEIRO (ALEMAO)</v>
      </c>
      <c r="C137" s="42" t="str">
        <f>INDEX('CADASTRO DE PRODUTO '!$C$13:$C$171,MATCH(A137,IND,0))</f>
        <v>Kg</v>
      </c>
      <c r="D137" s="371"/>
      <c r="E137" s="371"/>
      <c r="F137" s="373">
        <f t="shared" si="6"/>
        <v>0</v>
      </c>
      <c r="G137" s="381" t="str">
        <f t="shared" si="7"/>
        <v>COMPRAR</v>
      </c>
      <c r="H137" s="386">
        <f t="shared" si="8"/>
        <v>-1</v>
      </c>
      <c r="I137" s="404">
        <v>100</v>
      </c>
      <c r="J137" s="380">
        <v>0</v>
      </c>
      <c r="K137" s="378">
        <f t="shared" si="9"/>
        <v>0</v>
      </c>
      <c r="L137" s="379">
        <f t="shared" si="10"/>
        <v>0</v>
      </c>
      <c r="M137" s="380">
        <f t="shared" si="11"/>
        <v>0</v>
      </c>
    </row>
    <row r="138" spans="1:13" ht="25.8" x14ac:dyDescent="0.3">
      <c r="A138" s="405">
        <f>'CADASTRO DE PRODUTO '!A147</f>
        <v>134</v>
      </c>
      <c r="B138" s="406" t="str">
        <f>INDEX('CADASTRO DE PRODUTO '!$B$13:$B$171,MATCH(A138,IND,0))</f>
        <v>PACU INTEIRO ANALIZE FRESCO</v>
      </c>
      <c r="C138" s="42" t="str">
        <f>INDEX('CADASTRO DE PRODUTO '!$C$13:$C$171,MATCH(A138,IND,0))</f>
        <v>Kg</v>
      </c>
      <c r="D138" s="371"/>
      <c r="E138" s="371"/>
      <c r="F138" s="373">
        <f t="shared" si="6"/>
        <v>0</v>
      </c>
      <c r="G138" s="381" t="str">
        <f t="shared" si="7"/>
        <v>COMPRAR</v>
      </c>
      <c r="H138" s="386">
        <f t="shared" si="8"/>
        <v>-1</v>
      </c>
      <c r="I138" s="404">
        <v>100</v>
      </c>
      <c r="J138" s="380">
        <v>0</v>
      </c>
      <c r="K138" s="378">
        <f t="shared" si="9"/>
        <v>0</v>
      </c>
      <c r="L138" s="379">
        <f t="shared" si="10"/>
        <v>0</v>
      </c>
      <c r="M138" s="380">
        <f t="shared" si="11"/>
        <v>0</v>
      </c>
    </row>
    <row r="139" spans="1:13" ht="25.8" x14ac:dyDescent="0.3">
      <c r="A139" s="405">
        <f>'CADASTRO DE PRODUTO '!A148</f>
        <v>135</v>
      </c>
      <c r="B139" s="406" t="str">
        <f>INDEX('CADASTRO DE PRODUTO '!$B$13:$B$171,MATCH(A139,IND,0))</f>
        <v>PACU INTEIRO ANALIZE CONGELADO</v>
      </c>
      <c r="C139" s="42" t="str">
        <f>INDEX('CADASTRO DE PRODUTO '!$C$13:$C$171,MATCH(A139,IND,0))</f>
        <v>Kg</v>
      </c>
      <c r="D139" s="371"/>
      <c r="E139" s="371"/>
      <c r="F139" s="373">
        <f t="shared" si="6"/>
        <v>0</v>
      </c>
      <c r="G139" s="381" t="str">
        <f t="shared" si="7"/>
        <v>COMPRAR</v>
      </c>
      <c r="H139" s="386">
        <f t="shared" si="8"/>
        <v>-1</v>
      </c>
      <c r="I139" s="404">
        <v>100</v>
      </c>
      <c r="J139" s="380">
        <v>0</v>
      </c>
      <c r="K139" s="378">
        <f t="shared" si="9"/>
        <v>0</v>
      </c>
      <c r="L139" s="379">
        <f t="shared" si="10"/>
        <v>0</v>
      </c>
      <c r="M139" s="380">
        <f t="shared" si="11"/>
        <v>0</v>
      </c>
    </row>
    <row r="140" spans="1:13" ht="25.8" x14ac:dyDescent="0.3">
      <c r="A140" s="405">
        <f>'CADASTRO DE PRODUTO '!A149</f>
        <v>136</v>
      </c>
      <c r="B140" s="406" t="str">
        <f>INDEX('CADASTRO DE PRODUTO '!$B$13:$B$171,MATCH(A140,IND,0))</f>
        <v>PACU INTEIRO ANALIZE CONGELADO E CORTADO</v>
      </c>
      <c r="C140" s="42" t="str">
        <f>INDEX('CADASTRO DE PRODUTO '!$C$13:$C$171,MATCH(A140,IND,0))</f>
        <v>Kg</v>
      </c>
      <c r="D140" s="371"/>
      <c r="E140" s="371"/>
      <c r="F140" s="373">
        <f t="shared" si="6"/>
        <v>0</v>
      </c>
      <c r="G140" s="381" t="str">
        <f t="shared" si="7"/>
        <v>COMPRAR</v>
      </c>
      <c r="H140" s="386">
        <f t="shared" si="8"/>
        <v>-1</v>
      </c>
      <c r="I140" s="404">
        <v>100</v>
      </c>
      <c r="J140" s="380">
        <v>0</v>
      </c>
      <c r="K140" s="378">
        <f t="shared" si="9"/>
        <v>0</v>
      </c>
      <c r="L140" s="379">
        <f t="shared" si="10"/>
        <v>0</v>
      </c>
      <c r="M140" s="380">
        <f t="shared" si="11"/>
        <v>0</v>
      </c>
    </row>
    <row r="141" spans="1:13" ht="25.8" x14ac:dyDescent="0.3">
      <c r="A141" s="405">
        <f>'CADASTRO DE PRODUTO '!A150</f>
        <v>137</v>
      </c>
      <c r="B141" s="406" t="str">
        <f>INDEX('CADASTRO DE PRODUTO '!$B$13:$B$171,MATCH(A141,IND,0))</f>
        <v>PACU PERCA CONGELAMENTO</v>
      </c>
      <c r="C141" s="42" t="str">
        <f>INDEX('CADASTRO DE PRODUTO '!$C$13:$C$171,MATCH(A141,IND,0))</f>
        <v>Kg</v>
      </c>
      <c r="D141" s="371"/>
      <c r="E141" s="371"/>
      <c r="F141" s="373">
        <f t="shared" si="6"/>
        <v>0</v>
      </c>
      <c r="G141" s="381" t="str">
        <f t="shared" si="7"/>
        <v>COMPRAR</v>
      </c>
      <c r="H141" s="386">
        <f t="shared" si="8"/>
        <v>-1</v>
      </c>
      <c r="I141" s="404">
        <v>100</v>
      </c>
      <c r="J141" s="380">
        <v>0</v>
      </c>
      <c r="K141" s="378">
        <f t="shared" si="9"/>
        <v>0</v>
      </c>
      <c r="L141" s="379">
        <f t="shared" si="10"/>
        <v>0</v>
      </c>
      <c r="M141" s="380">
        <f t="shared" si="11"/>
        <v>0</v>
      </c>
    </row>
    <row r="142" spans="1:13" ht="25.8" x14ac:dyDescent="0.3">
      <c r="A142" s="405">
        <f>'CADASTRO DE PRODUTO '!A152</f>
        <v>139</v>
      </c>
      <c r="B142" s="406" t="str">
        <f>INDEX('CADASTRO DE PRODUTO '!$B$13:$B$171,MATCH(A142,IND,0))</f>
        <v>PACU PERCA CORTE</v>
      </c>
      <c r="C142" s="42" t="str">
        <f>INDEX('CADASTRO DE PRODUTO '!$C$13:$C$171,MATCH(A142,IND,0))</f>
        <v>Kg</v>
      </c>
      <c r="D142" s="371"/>
      <c r="E142" s="371"/>
      <c r="F142" s="373">
        <f t="shared" si="6"/>
        <v>0</v>
      </c>
      <c r="G142" s="381" t="str">
        <f t="shared" si="7"/>
        <v>COMPRAR</v>
      </c>
      <c r="H142" s="386">
        <f t="shared" si="8"/>
        <v>-1</v>
      </c>
      <c r="I142" s="404">
        <v>100</v>
      </c>
      <c r="J142" s="380">
        <v>0</v>
      </c>
      <c r="K142" s="378">
        <f t="shared" si="9"/>
        <v>0</v>
      </c>
      <c r="L142" s="379">
        <f t="shared" si="10"/>
        <v>0</v>
      </c>
      <c r="M142" s="380">
        <f t="shared" si="11"/>
        <v>0</v>
      </c>
    </row>
    <row r="143" spans="1:13" ht="25.8" x14ac:dyDescent="0.3">
      <c r="A143" s="405">
        <f>'CADASTRO DE PRODUTO '!A153</f>
        <v>140</v>
      </c>
      <c r="B143" s="406" t="str">
        <f>INDEX('CADASTRO DE PRODUTO '!$B$13:$B$171,MATCH(A143,IND,0))</f>
        <v xml:space="preserve">PACU PERCA VENCIMENTO POR DATA </v>
      </c>
      <c r="C143" s="42" t="str">
        <f>INDEX('CADASTRO DE PRODUTO '!$C$13:$C$171,MATCH(A143,IND,0))</f>
        <v>Kg</v>
      </c>
      <c r="D143" s="371"/>
      <c r="E143" s="371"/>
      <c r="F143" s="373">
        <f t="shared" si="6"/>
        <v>0</v>
      </c>
      <c r="G143" s="381" t="str">
        <f t="shared" si="7"/>
        <v>COMPRAR</v>
      </c>
      <c r="H143" s="386">
        <f t="shared" si="8"/>
        <v>-1</v>
      </c>
      <c r="I143" s="404">
        <v>100</v>
      </c>
      <c r="J143" s="380">
        <v>0</v>
      </c>
      <c r="K143" s="378">
        <f t="shared" si="9"/>
        <v>0</v>
      </c>
      <c r="L143" s="379">
        <f t="shared" si="10"/>
        <v>0</v>
      </c>
      <c r="M143" s="380">
        <f t="shared" si="11"/>
        <v>0</v>
      </c>
    </row>
    <row r="144" spans="1:13" ht="25.8" x14ac:dyDescent="0.3">
      <c r="A144" s="405">
        <f>'CADASTRO DE PRODUTO '!A154</f>
        <v>141</v>
      </c>
      <c r="B144" s="406" t="str">
        <f>INDEX('CADASTRO DE PRODUTO '!$B$13:$B$171,MATCH(A144,IND,0))</f>
        <v>PINTADO SEM ESCAMA FRESCO INTEIRO (ALEMAO)</v>
      </c>
      <c r="C144" s="42" t="str">
        <f>INDEX('CADASTRO DE PRODUTO '!$C$13:$C$171,MATCH(A144,IND,0))</f>
        <v>Kg</v>
      </c>
      <c r="D144" s="371"/>
      <c r="E144" s="371"/>
      <c r="F144" s="373">
        <f t="shared" si="6"/>
        <v>0</v>
      </c>
      <c r="G144" s="381" t="str">
        <f t="shared" si="7"/>
        <v>COMPRAR</v>
      </c>
      <c r="H144" s="386">
        <f t="shared" si="8"/>
        <v>-1</v>
      </c>
      <c r="I144" s="404">
        <v>100</v>
      </c>
      <c r="J144" s="380">
        <v>0</v>
      </c>
      <c r="K144" s="378">
        <f t="shared" si="9"/>
        <v>0</v>
      </c>
      <c r="L144" s="379">
        <f t="shared" si="10"/>
        <v>0</v>
      </c>
      <c r="M144" s="380">
        <f t="shared" si="11"/>
        <v>0</v>
      </c>
    </row>
    <row r="145" spans="1:13" ht="25.8" x14ac:dyDescent="0.3">
      <c r="A145" s="405">
        <f>'CADASTRO DE PRODUTO '!A155</f>
        <v>142</v>
      </c>
      <c r="B145" s="406" t="str">
        <f>INDEX('CADASTRO DE PRODUTO '!$B$13:$B$171,MATCH(A145,IND,0))</f>
        <v>PINTADO INTEIRO ANALIZE FRESCO</v>
      </c>
      <c r="C145" s="42" t="str">
        <f>INDEX('CADASTRO DE PRODUTO '!$C$13:$C$171,MATCH(A145,IND,0))</f>
        <v>Kg</v>
      </c>
      <c r="D145" s="371"/>
      <c r="E145" s="371"/>
      <c r="F145" s="373">
        <f t="shared" si="6"/>
        <v>0</v>
      </c>
      <c r="G145" s="381" t="str">
        <f t="shared" si="7"/>
        <v>COMPRAR</v>
      </c>
      <c r="H145" s="386">
        <f t="shared" si="8"/>
        <v>-1</v>
      </c>
      <c r="I145" s="404">
        <v>100</v>
      </c>
      <c r="J145" s="380">
        <v>0</v>
      </c>
      <c r="K145" s="378">
        <f t="shared" si="9"/>
        <v>0</v>
      </c>
      <c r="L145" s="379">
        <f t="shared" si="10"/>
        <v>0</v>
      </c>
      <c r="M145" s="380">
        <f t="shared" si="11"/>
        <v>0</v>
      </c>
    </row>
    <row r="146" spans="1:13" ht="25.8" x14ac:dyDescent="0.3">
      <c r="A146" s="405">
        <f>'CADASTRO DE PRODUTO '!A156</f>
        <v>143</v>
      </c>
      <c r="B146" s="406" t="str">
        <f>INDEX('CADASTRO DE PRODUTO '!$B$13:$B$171,MATCH(A146,IND,0))</f>
        <v>PINTADO INTEIRO ANALIZE CONGELADO</v>
      </c>
      <c r="C146" s="42" t="str">
        <f>INDEX('CADASTRO DE PRODUTO '!$C$13:$C$171,MATCH(A146,IND,0))</f>
        <v>Kg</v>
      </c>
      <c r="D146" s="371"/>
      <c r="E146" s="371"/>
      <c r="F146" s="373">
        <f t="shared" si="6"/>
        <v>0</v>
      </c>
      <c r="G146" s="381" t="str">
        <f t="shared" si="7"/>
        <v>COMPRAR</v>
      </c>
      <c r="H146" s="386">
        <f t="shared" si="8"/>
        <v>-1</v>
      </c>
      <c r="I146" s="404">
        <v>100</v>
      </c>
      <c r="J146" s="380">
        <v>0</v>
      </c>
      <c r="K146" s="378">
        <f t="shared" si="9"/>
        <v>0</v>
      </c>
      <c r="L146" s="379">
        <f t="shared" si="10"/>
        <v>0</v>
      </c>
      <c r="M146" s="380">
        <f t="shared" si="11"/>
        <v>0</v>
      </c>
    </row>
    <row r="147" spans="1:13" ht="25.8" x14ac:dyDescent="0.3">
      <c r="A147" s="405">
        <f>'CADASTRO DE PRODUTO '!A157</f>
        <v>144</v>
      </c>
      <c r="B147" s="406" t="str">
        <f>INDEX('CADASTRO DE PRODUTO '!$B$13:$B$171,MATCH(A147,IND,0))</f>
        <v>PINTADO INTEIRO ANALIZE CONGELADO E CORTADO</v>
      </c>
      <c r="C147" s="42" t="str">
        <f>INDEX('CADASTRO DE PRODUTO '!$C$13:$C$171,MATCH(A147,IND,0))</f>
        <v>Kg</v>
      </c>
      <c r="D147" s="371"/>
      <c r="E147" s="371"/>
      <c r="F147" s="373">
        <f t="shared" si="6"/>
        <v>0</v>
      </c>
      <c r="G147" s="381" t="str">
        <f t="shared" si="7"/>
        <v>COMPRAR</v>
      </c>
      <c r="H147" s="386">
        <f t="shared" si="8"/>
        <v>-1</v>
      </c>
      <c r="I147" s="404">
        <v>100</v>
      </c>
      <c r="J147" s="380">
        <v>0</v>
      </c>
      <c r="K147" s="378">
        <f t="shared" si="9"/>
        <v>0</v>
      </c>
      <c r="L147" s="379">
        <f t="shared" si="10"/>
        <v>0</v>
      </c>
      <c r="M147" s="380">
        <f t="shared" si="11"/>
        <v>0</v>
      </c>
    </row>
    <row r="148" spans="1:13" ht="25.8" x14ac:dyDescent="0.3">
      <c r="A148" s="405">
        <f>'CADASTRO DE PRODUTO '!A158</f>
        <v>145</v>
      </c>
      <c r="B148" s="406" t="str">
        <f>INDEX('CADASTRO DE PRODUTO '!$B$13:$B$171,MATCH(A148,IND,0))</f>
        <v>PINTADO PERCA CONGELAMENTO</v>
      </c>
      <c r="C148" s="42" t="str">
        <f>INDEX('CADASTRO DE PRODUTO '!$C$13:$C$171,MATCH(A148,IND,0))</f>
        <v>Kg</v>
      </c>
      <c r="D148" s="371"/>
      <c r="E148" s="371"/>
      <c r="F148" s="373">
        <f t="shared" si="6"/>
        <v>0</v>
      </c>
      <c r="G148" s="381" t="str">
        <f t="shared" si="7"/>
        <v>COMPRAR</v>
      </c>
      <c r="H148" s="386">
        <f t="shared" si="8"/>
        <v>-1</v>
      </c>
      <c r="I148" s="404">
        <v>100</v>
      </c>
      <c r="J148" s="380">
        <v>0</v>
      </c>
      <c r="K148" s="378">
        <f t="shared" si="9"/>
        <v>0</v>
      </c>
      <c r="L148" s="379">
        <f t="shared" si="10"/>
        <v>0</v>
      </c>
      <c r="M148" s="380">
        <f t="shared" si="11"/>
        <v>0</v>
      </c>
    </row>
    <row r="149" spans="1:13" ht="25.8" x14ac:dyDescent="0.3">
      <c r="A149" s="405">
        <f>'CADASTRO DE PRODUTO '!A159</f>
        <v>146</v>
      </c>
      <c r="B149" s="406" t="str">
        <f>INDEX('CADASTRO DE PRODUTO '!$B$13:$B$171,MATCH(A149,IND,0))</f>
        <v>PINTADO PERCA CORTE</v>
      </c>
      <c r="C149" s="42" t="str">
        <f>INDEX('CADASTRO DE PRODUTO '!$C$13:$C$171,MATCH(A149,IND,0))</f>
        <v>Kg</v>
      </c>
      <c r="D149" s="371"/>
      <c r="E149" s="371"/>
      <c r="F149" s="373">
        <f t="shared" si="6"/>
        <v>0</v>
      </c>
      <c r="G149" s="381" t="str">
        <f t="shared" si="7"/>
        <v>COMPRAR</v>
      </c>
      <c r="H149" s="386">
        <f t="shared" si="8"/>
        <v>-1</v>
      </c>
      <c r="I149" s="404">
        <v>100</v>
      </c>
      <c r="J149" s="380">
        <v>0</v>
      </c>
      <c r="K149" s="378">
        <f t="shared" si="9"/>
        <v>0</v>
      </c>
      <c r="L149" s="379">
        <f t="shared" si="10"/>
        <v>0</v>
      </c>
      <c r="M149" s="380">
        <f t="shared" si="11"/>
        <v>0</v>
      </c>
    </row>
    <row r="150" spans="1:13" ht="25.8" x14ac:dyDescent="0.3">
      <c r="A150" s="405">
        <f>'CADASTRO DE PRODUTO '!A160</f>
        <v>147</v>
      </c>
      <c r="B150" s="406" t="str">
        <f>INDEX('CADASTRO DE PRODUTO '!$B$13:$B$171,MATCH(A150,IND,0))</f>
        <v xml:space="preserve">PINTADO PERCA VENCIMENTO POR DATA </v>
      </c>
      <c r="C150" s="42" t="str">
        <f>INDEX('CADASTRO DE PRODUTO '!$C$13:$C$171,MATCH(A150,IND,0))</f>
        <v>Kg</v>
      </c>
      <c r="D150" s="371"/>
      <c r="E150" s="371"/>
      <c r="F150" s="373">
        <f t="shared" si="6"/>
        <v>0</v>
      </c>
      <c r="G150" s="381" t="str">
        <f t="shared" si="7"/>
        <v>COMPRAR</v>
      </c>
      <c r="H150" s="386">
        <f t="shared" si="8"/>
        <v>-1</v>
      </c>
      <c r="I150" s="404">
        <v>100</v>
      </c>
      <c r="J150" s="380">
        <v>0</v>
      </c>
      <c r="K150" s="378">
        <f t="shared" si="9"/>
        <v>0</v>
      </c>
      <c r="L150" s="379">
        <f t="shared" si="10"/>
        <v>0</v>
      </c>
      <c r="M150" s="380">
        <f t="shared" si="11"/>
        <v>0</v>
      </c>
    </row>
    <row r="151" spans="1:13" ht="25.8" x14ac:dyDescent="0.3">
      <c r="A151" s="405">
        <f>'CADASTRO DE PRODUTO '!A161</f>
        <v>148</v>
      </c>
      <c r="B151" s="406" t="str">
        <f>INDEX('CADASTRO DE PRODUTO '!$B$13:$B$171,MATCH(A151,IND,0))</f>
        <v>DELVALE FRUTA EM LATA 290ML</v>
      </c>
      <c r="C151" s="42" t="str">
        <f>INDEX('CADASTRO DE PRODUTO '!$C$13:$C$171,MATCH(A151,IND,0))</f>
        <v>unidade</v>
      </c>
      <c r="D151" s="371"/>
      <c r="E151" s="371"/>
      <c r="F151" s="373">
        <f t="shared" si="6"/>
        <v>0</v>
      </c>
      <c r="G151" s="381" t="str">
        <f t="shared" si="7"/>
        <v>COMPRAR</v>
      </c>
      <c r="H151" s="386">
        <f t="shared" si="8"/>
        <v>-1</v>
      </c>
      <c r="I151" s="404">
        <v>100</v>
      </c>
      <c r="J151" s="380">
        <v>0</v>
      </c>
      <c r="K151" s="378">
        <f t="shared" si="9"/>
        <v>0</v>
      </c>
      <c r="L151" s="379">
        <f t="shared" si="10"/>
        <v>0</v>
      </c>
      <c r="M151" s="380">
        <f t="shared" si="11"/>
        <v>0</v>
      </c>
    </row>
    <row r="152" spans="1:13" ht="25.8" x14ac:dyDescent="0.3">
      <c r="A152" s="405">
        <f>'CADASTRO DE PRODUTO '!A162</f>
        <v>149</v>
      </c>
      <c r="B152" s="406">
        <f>INDEX('CADASTRO DE PRODUTO '!$B$13:$B$171,MATCH(A152,IND,0))</f>
        <v>0</v>
      </c>
      <c r="C152" s="42" t="str">
        <f>INDEX('CADASTRO DE PRODUTO '!$C$13:$C$171,MATCH(A152,IND,0))</f>
        <v>Kg</v>
      </c>
      <c r="D152" s="371"/>
      <c r="E152" s="371"/>
      <c r="F152" s="373">
        <f t="shared" ref="F152:F179" si="12">D152-E152</f>
        <v>0</v>
      </c>
      <c r="G152" s="381" t="str">
        <f t="shared" ref="G152:G179" si="13">IF(F152="","",IF(F152&lt;I152,"COMPRAR",IF(F152&gt;I152,"ACIMA","IDEAL")))</f>
        <v>COMPRAR</v>
      </c>
      <c r="H152" s="386">
        <f t="shared" ref="H152:H179" si="14">IF(F152="","",F152/I152-100%)</f>
        <v>-1</v>
      </c>
      <c r="I152" s="404">
        <v>100</v>
      </c>
      <c r="J152" s="380">
        <v>0</v>
      </c>
      <c r="K152" s="378">
        <f t="shared" ref="K152:K179" si="15">IF(J152="","",J152*F152)</f>
        <v>0</v>
      </c>
      <c r="L152" s="379">
        <f t="shared" ref="L152:L179" si="16">J152*D152</f>
        <v>0</v>
      </c>
      <c r="M152" s="380">
        <f t="shared" ref="M152:M179" si="17">J152*E152</f>
        <v>0</v>
      </c>
    </row>
    <row r="153" spans="1:13" ht="25.8" x14ac:dyDescent="0.3">
      <c r="A153" s="405">
        <f>'CADASTRO DE PRODUTO '!A163</f>
        <v>150</v>
      </c>
      <c r="B153" s="406">
        <f>INDEX('CADASTRO DE PRODUTO '!$B$13:$B$171,MATCH(A153,IND,0))</f>
        <v>0</v>
      </c>
      <c r="C153" s="42" t="str">
        <f>INDEX('CADASTRO DE PRODUTO '!$C$13:$C$171,MATCH(A153,IND,0))</f>
        <v>Kg</v>
      </c>
      <c r="D153" s="371"/>
      <c r="E153" s="371"/>
      <c r="F153" s="373">
        <f t="shared" si="12"/>
        <v>0</v>
      </c>
      <c r="G153" s="381" t="str">
        <f t="shared" si="13"/>
        <v>COMPRAR</v>
      </c>
      <c r="H153" s="386">
        <f t="shared" si="14"/>
        <v>-1</v>
      </c>
      <c r="I153" s="404">
        <v>100</v>
      </c>
      <c r="J153" s="380">
        <v>0</v>
      </c>
      <c r="K153" s="378">
        <f t="shared" si="15"/>
        <v>0</v>
      </c>
      <c r="L153" s="379">
        <f t="shared" si="16"/>
        <v>0</v>
      </c>
      <c r="M153" s="380">
        <f t="shared" si="17"/>
        <v>0</v>
      </c>
    </row>
    <row r="154" spans="1:13" ht="25.8" x14ac:dyDescent="0.3">
      <c r="A154" s="405">
        <f>'CADASTRO DE PRODUTO '!A164</f>
        <v>151</v>
      </c>
      <c r="B154" s="406">
        <f>INDEX('CADASTRO DE PRODUTO '!$B$13:$B$171,MATCH(A154,IND,0))</f>
        <v>0</v>
      </c>
      <c r="C154" s="42" t="str">
        <f>INDEX('CADASTRO DE PRODUTO '!$C$13:$C$171,MATCH(A154,IND,0))</f>
        <v>Kg</v>
      </c>
      <c r="D154" s="371"/>
      <c r="E154" s="371"/>
      <c r="F154" s="373">
        <f t="shared" si="12"/>
        <v>0</v>
      </c>
      <c r="G154" s="381" t="str">
        <f t="shared" si="13"/>
        <v>COMPRAR</v>
      </c>
      <c r="H154" s="386">
        <f t="shared" si="14"/>
        <v>-1</v>
      </c>
      <c r="I154" s="404">
        <v>100</v>
      </c>
      <c r="J154" s="380">
        <v>0</v>
      </c>
      <c r="K154" s="378">
        <f t="shared" si="15"/>
        <v>0</v>
      </c>
      <c r="L154" s="379">
        <f t="shared" si="16"/>
        <v>0</v>
      </c>
      <c r="M154" s="380">
        <f t="shared" si="17"/>
        <v>0</v>
      </c>
    </row>
    <row r="155" spans="1:13" ht="25.8" x14ac:dyDescent="0.3">
      <c r="A155" s="405">
        <f>'CADASTRO DE PRODUTO '!A165</f>
        <v>152</v>
      </c>
      <c r="B155" s="406">
        <f>INDEX('CADASTRO DE PRODUTO '!$B$13:$B$171,MATCH(A155,IND,0))</f>
        <v>0</v>
      </c>
      <c r="C155" s="42" t="str">
        <f>INDEX('CADASTRO DE PRODUTO '!$C$13:$C$171,MATCH(A155,IND,0))</f>
        <v>Kg</v>
      </c>
      <c r="D155" s="371"/>
      <c r="E155" s="371"/>
      <c r="F155" s="373">
        <f t="shared" si="12"/>
        <v>0</v>
      </c>
      <c r="G155" s="381" t="str">
        <f t="shared" si="13"/>
        <v>COMPRAR</v>
      </c>
      <c r="H155" s="386">
        <f t="shared" si="14"/>
        <v>-1</v>
      </c>
      <c r="I155" s="404">
        <v>100</v>
      </c>
      <c r="J155" s="380">
        <v>0</v>
      </c>
      <c r="K155" s="378">
        <f t="shared" si="15"/>
        <v>0</v>
      </c>
      <c r="L155" s="379">
        <f t="shared" si="16"/>
        <v>0</v>
      </c>
      <c r="M155" s="380">
        <f t="shared" si="17"/>
        <v>0</v>
      </c>
    </row>
    <row r="156" spans="1:13" ht="25.8" x14ac:dyDescent="0.3">
      <c r="A156" s="405">
        <f>'CADASTRO DE PRODUTO '!A166</f>
        <v>153</v>
      </c>
      <c r="B156" s="406">
        <f>INDEX('CADASTRO DE PRODUTO '!$B$13:$B$171,MATCH(A156,IND,0))</f>
        <v>0</v>
      </c>
      <c r="C156" s="42" t="str">
        <f>INDEX('CADASTRO DE PRODUTO '!$C$13:$C$171,MATCH(A156,IND,0))</f>
        <v>Kg</v>
      </c>
      <c r="D156" s="371"/>
      <c r="E156" s="371"/>
      <c r="F156" s="373">
        <f t="shared" si="12"/>
        <v>0</v>
      </c>
      <c r="G156" s="381" t="str">
        <f t="shared" si="13"/>
        <v>COMPRAR</v>
      </c>
      <c r="H156" s="386">
        <f t="shared" si="14"/>
        <v>-1</v>
      </c>
      <c r="I156" s="404">
        <v>100</v>
      </c>
      <c r="J156" s="380">
        <v>0</v>
      </c>
      <c r="K156" s="378">
        <f t="shared" si="15"/>
        <v>0</v>
      </c>
      <c r="L156" s="379">
        <f t="shared" si="16"/>
        <v>0</v>
      </c>
      <c r="M156" s="380">
        <f t="shared" si="17"/>
        <v>0</v>
      </c>
    </row>
    <row r="157" spans="1:13" ht="25.8" x14ac:dyDescent="0.3">
      <c r="A157" s="405">
        <f>'CADASTRO DE PRODUTO '!A167</f>
        <v>154</v>
      </c>
      <c r="B157" s="406">
        <f>INDEX('CADASTRO DE PRODUTO '!$B$13:$B$171,MATCH(A157,IND,0))</f>
        <v>0</v>
      </c>
      <c r="C157" s="42" t="str">
        <f>INDEX('CADASTRO DE PRODUTO '!$C$13:$C$171,MATCH(A157,IND,0))</f>
        <v>Kg</v>
      </c>
      <c r="D157" s="371"/>
      <c r="E157" s="371"/>
      <c r="F157" s="373">
        <f t="shared" si="12"/>
        <v>0</v>
      </c>
      <c r="G157" s="381" t="str">
        <f t="shared" si="13"/>
        <v>COMPRAR</v>
      </c>
      <c r="H157" s="386">
        <f t="shared" si="14"/>
        <v>-1</v>
      </c>
      <c r="I157" s="404">
        <v>100</v>
      </c>
      <c r="J157" s="380">
        <v>0</v>
      </c>
      <c r="K157" s="378">
        <f t="shared" si="15"/>
        <v>0</v>
      </c>
      <c r="L157" s="379">
        <f t="shared" si="16"/>
        <v>0</v>
      </c>
      <c r="M157" s="380">
        <f t="shared" si="17"/>
        <v>0</v>
      </c>
    </row>
    <row r="158" spans="1:13" ht="25.8" x14ac:dyDescent="0.3">
      <c r="A158" s="405">
        <f>'CADASTRO DE PRODUTO '!A168</f>
        <v>155</v>
      </c>
      <c r="B158" s="406">
        <f>INDEX('CADASTRO DE PRODUTO '!$B$13:$B$171,MATCH(A158,IND,0))</f>
        <v>0</v>
      </c>
      <c r="C158" s="42" t="str">
        <f>INDEX('CADASTRO DE PRODUTO '!$C$13:$C$171,MATCH(A158,IND,0))</f>
        <v>Kg</v>
      </c>
      <c r="D158" s="371"/>
      <c r="E158" s="371"/>
      <c r="F158" s="373">
        <f t="shared" si="12"/>
        <v>0</v>
      </c>
      <c r="G158" s="381" t="str">
        <f t="shared" si="13"/>
        <v>COMPRAR</v>
      </c>
      <c r="H158" s="386">
        <f t="shared" si="14"/>
        <v>-1</v>
      </c>
      <c r="I158" s="404">
        <v>100</v>
      </c>
      <c r="J158" s="380">
        <v>0</v>
      </c>
      <c r="K158" s="378">
        <f t="shared" si="15"/>
        <v>0</v>
      </c>
      <c r="L158" s="379">
        <f t="shared" si="16"/>
        <v>0</v>
      </c>
      <c r="M158" s="380">
        <f t="shared" si="17"/>
        <v>0</v>
      </c>
    </row>
    <row r="159" spans="1:13" ht="25.8" x14ac:dyDescent="0.3">
      <c r="A159" s="405">
        <f>'CADASTRO DE PRODUTO '!A169</f>
        <v>156</v>
      </c>
      <c r="B159" s="406">
        <f>INDEX('CADASTRO DE PRODUTO '!$B$13:$B$171,MATCH(A159,IND,0))</f>
        <v>0</v>
      </c>
      <c r="C159" s="42" t="str">
        <f>INDEX('CADASTRO DE PRODUTO '!$C$13:$C$171,MATCH(A159,IND,0))</f>
        <v>Kg</v>
      </c>
      <c r="D159" s="371"/>
      <c r="E159" s="371"/>
      <c r="F159" s="373">
        <f t="shared" si="12"/>
        <v>0</v>
      </c>
      <c r="G159" s="381" t="str">
        <f t="shared" si="13"/>
        <v>COMPRAR</v>
      </c>
      <c r="H159" s="386">
        <f t="shared" si="14"/>
        <v>-1</v>
      </c>
      <c r="I159" s="404">
        <v>100</v>
      </c>
      <c r="J159" s="380">
        <v>0</v>
      </c>
      <c r="K159" s="378">
        <f t="shared" si="15"/>
        <v>0</v>
      </c>
      <c r="L159" s="379">
        <f t="shared" si="16"/>
        <v>0</v>
      </c>
      <c r="M159" s="380">
        <f t="shared" si="17"/>
        <v>0</v>
      </c>
    </row>
    <row r="160" spans="1:13" ht="25.8" x14ac:dyDescent="0.3">
      <c r="A160" s="405">
        <f>'CADASTRO DE PRODUTO '!A170</f>
        <v>157</v>
      </c>
      <c r="B160" s="406">
        <f>INDEX('CADASTRO DE PRODUTO '!$B$13:$B$171,MATCH(A160,IND,0))</f>
        <v>0</v>
      </c>
      <c r="C160" s="42" t="str">
        <f>INDEX('CADASTRO DE PRODUTO '!$C$13:$C$171,MATCH(A160,IND,0))</f>
        <v>Kg</v>
      </c>
      <c r="D160" s="371"/>
      <c r="E160" s="371"/>
      <c r="F160" s="373">
        <f t="shared" si="12"/>
        <v>0</v>
      </c>
      <c r="G160" s="381" t="str">
        <f t="shared" si="13"/>
        <v>COMPRAR</v>
      </c>
      <c r="H160" s="386">
        <f t="shared" si="14"/>
        <v>-1</v>
      </c>
      <c r="I160" s="404">
        <v>100</v>
      </c>
      <c r="J160" s="380">
        <v>0</v>
      </c>
      <c r="K160" s="378">
        <f t="shared" si="15"/>
        <v>0</v>
      </c>
      <c r="L160" s="379">
        <f t="shared" si="16"/>
        <v>0</v>
      </c>
      <c r="M160" s="380">
        <f t="shared" si="17"/>
        <v>0</v>
      </c>
    </row>
    <row r="161" spans="1:13" ht="25.8" x14ac:dyDescent="0.3">
      <c r="A161" s="405">
        <f>'CADASTRO DE PRODUTO '!A171</f>
        <v>158</v>
      </c>
      <c r="B161" s="406">
        <f>INDEX('CADASTRO DE PRODUTO '!$B$13:$B$171,MATCH(A161,IND,0))</f>
        <v>0</v>
      </c>
      <c r="C161" s="42" t="str">
        <f>INDEX('CADASTRO DE PRODUTO '!$C$13:$C$171,MATCH(A161,IND,0))</f>
        <v>Kg</v>
      </c>
      <c r="D161" s="371"/>
      <c r="E161" s="371"/>
      <c r="F161" s="373">
        <f t="shared" si="12"/>
        <v>0</v>
      </c>
      <c r="G161" s="381" t="str">
        <f t="shared" si="13"/>
        <v>COMPRAR</v>
      </c>
      <c r="H161" s="386">
        <f t="shared" si="14"/>
        <v>-1</v>
      </c>
      <c r="I161" s="404">
        <v>100</v>
      </c>
      <c r="J161" s="380">
        <v>0</v>
      </c>
      <c r="K161" s="378">
        <f t="shared" si="15"/>
        <v>0</v>
      </c>
      <c r="L161" s="379">
        <f t="shared" si="16"/>
        <v>0</v>
      </c>
      <c r="M161" s="380">
        <f t="shared" si="17"/>
        <v>0</v>
      </c>
    </row>
    <row r="162" spans="1:13" ht="25.8" x14ac:dyDescent="0.3">
      <c r="A162" s="405">
        <f>'CADASTRO DE PRODUTO '!A172</f>
        <v>0</v>
      </c>
      <c r="B162" s="406" t="str">
        <f>INDEX('CADASTRO DE PRODUTO '!$B$13:$B$171,MATCH(A162,IND,0))</f>
        <v>AD</v>
      </c>
      <c r="C162" s="42" t="str">
        <f>INDEX('CADASTRO DE PRODUTO '!$C$13:$C$171,MATCH(A162,IND,0))</f>
        <v>-</v>
      </c>
      <c r="D162" s="371"/>
      <c r="E162" s="371"/>
      <c r="F162" s="373">
        <f t="shared" si="12"/>
        <v>0</v>
      </c>
      <c r="G162" s="381" t="str">
        <f t="shared" si="13"/>
        <v>COMPRAR</v>
      </c>
      <c r="H162" s="386">
        <f t="shared" si="14"/>
        <v>-1</v>
      </c>
      <c r="I162" s="404">
        <v>100</v>
      </c>
      <c r="J162" s="380">
        <v>0</v>
      </c>
      <c r="K162" s="378">
        <f t="shared" si="15"/>
        <v>0</v>
      </c>
      <c r="L162" s="379">
        <f t="shared" si="16"/>
        <v>0</v>
      </c>
      <c r="M162" s="380">
        <f t="shared" si="17"/>
        <v>0</v>
      </c>
    </row>
    <row r="163" spans="1:13" ht="25.8" x14ac:dyDescent="0.3">
      <c r="A163" s="405">
        <f>'CADASTRO DE PRODUTO '!A173</f>
        <v>0</v>
      </c>
      <c r="B163" s="406" t="str">
        <f>INDEX('CADASTRO DE PRODUTO '!$B$13:$B$171,MATCH(A163,IND,0))</f>
        <v>AD</v>
      </c>
      <c r="C163" s="42" t="str">
        <f>INDEX('CADASTRO DE PRODUTO '!$C$13:$C$171,MATCH(A163,IND,0))</f>
        <v>-</v>
      </c>
      <c r="D163" s="371"/>
      <c r="E163" s="371"/>
      <c r="F163" s="373">
        <f t="shared" si="12"/>
        <v>0</v>
      </c>
      <c r="G163" s="381" t="str">
        <f t="shared" si="13"/>
        <v>COMPRAR</v>
      </c>
      <c r="H163" s="386">
        <f t="shared" si="14"/>
        <v>-1</v>
      </c>
      <c r="I163" s="404">
        <v>100</v>
      </c>
      <c r="J163" s="380">
        <v>0</v>
      </c>
      <c r="K163" s="378">
        <f t="shared" si="15"/>
        <v>0</v>
      </c>
      <c r="L163" s="379">
        <f t="shared" si="16"/>
        <v>0</v>
      </c>
      <c r="M163" s="380">
        <f t="shared" si="17"/>
        <v>0</v>
      </c>
    </row>
    <row r="164" spans="1:13" ht="25.8" x14ac:dyDescent="0.3">
      <c r="A164" s="405">
        <f>'CADASTRO DE PRODUTO '!A174</f>
        <v>0</v>
      </c>
      <c r="B164" s="406" t="str">
        <f>INDEX('CADASTRO DE PRODUTO '!$B$13:$B$171,MATCH(A164,IND,0))</f>
        <v>AD</v>
      </c>
      <c r="C164" s="42" t="str">
        <f>INDEX('CADASTRO DE PRODUTO '!$C$13:$C$171,MATCH(A164,IND,0))</f>
        <v>-</v>
      </c>
      <c r="D164" s="371"/>
      <c r="E164" s="371"/>
      <c r="F164" s="373">
        <f t="shared" si="12"/>
        <v>0</v>
      </c>
      <c r="G164" s="381" t="str">
        <f t="shared" si="13"/>
        <v>COMPRAR</v>
      </c>
      <c r="H164" s="386">
        <f t="shared" si="14"/>
        <v>-1</v>
      </c>
      <c r="I164" s="404">
        <v>100</v>
      </c>
      <c r="J164" s="380">
        <v>0</v>
      </c>
      <c r="K164" s="378">
        <f t="shared" si="15"/>
        <v>0</v>
      </c>
      <c r="L164" s="379">
        <f t="shared" si="16"/>
        <v>0</v>
      </c>
      <c r="M164" s="380">
        <f t="shared" si="17"/>
        <v>0</v>
      </c>
    </row>
    <row r="165" spans="1:13" ht="25.8" x14ac:dyDescent="0.3">
      <c r="A165" s="405">
        <f>'CADASTRO DE PRODUTO '!A175</f>
        <v>0</v>
      </c>
      <c r="B165" s="406" t="str">
        <f>INDEX('CADASTRO DE PRODUTO '!$B$13:$B$171,MATCH(A165,IND,0))</f>
        <v>AD</v>
      </c>
      <c r="C165" s="42" t="str">
        <f>INDEX('CADASTRO DE PRODUTO '!$C$13:$C$171,MATCH(A165,IND,0))</f>
        <v>-</v>
      </c>
      <c r="D165" s="371"/>
      <c r="E165" s="371"/>
      <c r="F165" s="373">
        <f t="shared" si="12"/>
        <v>0</v>
      </c>
      <c r="G165" s="381" t="str">
        <f t="shared" si="13"/>
        <v>COMPRAR</v>
      </c>
      <c r="H165" s="386">
        <f t="shared" si="14"/>
        <v>-1</v>
      </c>
      <c r="I165" s="404">
        <v>100</v>
      </c>
      <c r="J165" s="380">
        <v>0</v>
      </c>
      <c r="K165" s="378">
        <f t="shared" si="15"/>
        <v>0</v>
      </c>
      <c r="L165" s="379">
        <f t="shared" si="16"/>
        <v>0</v>
      </c>
      <c r="M165" s="380">
        <f t="shared" si="17"/>
        <v>0</v>
      </c>
    </row>
    <row r="166" spans="1:13" ht="25.8" x14ac:dyDescent="0.3">
      <c r="A166" s="405">
        <f>'CADASTRO DE PRODUTO '!A176</f>
        <v>0</v>
      </c>
      <c r="B166" s="406" t="str">
        <f>INDEX('CADASTRO DE PRODUTO '!$B$13:$B$171,MATCH(A166,IND,0))</f>
        <v>AD</v>
      </c>
      <c r="C166" s="42" t="str">
        <f>INDEX('CADASTRO DE PRODUTO '!$C$13:$C$171,MATCH(A166,IND,0))</f>
        <v>-</v>
      </c>
      <c r="D166" s="371"/>
      <c r="E166" s="371"/>
      <c r="F166" s="373">
        <f t="shared" si="12"/>
        <v>0</v>
      </c>
      <c r="G166" s="381" t="str">
        <f t="shared" si="13"/>
        <v>COMPRAR</v>
      </c>
      <c r="H166" s="386">
        <f t="shared" si="14"/>
        <v>-1</v>
      </c>
      <c r="I166" s="404">
        <v>100</v>
      </c>
      <c r="J166" s="380">
        <v>0</v>
      </c>
      <c r="K166" s="378">
        <f t="shared" si="15"/>
        <v>0</v>
      </c>
      <c r="L166" s="379">
        <f t="shared" si="16"/>
        <v>0</v>
      </c>
      <c r="M166" s="380">
        <f t="shared" si="17"/>
        <v>0</v>
      </c>
    </row>
    <row r="167" spans="1:13" ht="25.8" x14ac:dyDescent="0.3">
      <c r="A167" s="405">
        <f>'CADASTRO DE PRODUTO '!A177</f>
        <v>0</v>
      </c>
      <c r="B167" s="406" t="str">
        <f>INDEX('CADASTRO DE PRODUTO '!$B$13:$B$171,MATCH(A167,IND,0))</f>
        <v>AD</v>
      </c>
      <c r="C167" s="42" t="str">
        <f>INDEX('CADASTRO DE PRODUTO '!$C$13:$C$171,MATCH(A167,IND,0))</f>
        <v>-</v>
      </c>
      <c r="D167" s="371"/>
      <c r="E167" s="371"/>
      <c r="F167" s="373">
        <f t="shared" si="12"/>
        <v>0</v>
      </c>
      <c r="G167" s="381" t="str">
        <f t="shared" si="13"/>
        <v>COMPRAR</v>
      </c>
      <c r="H167" s="386">
        <f t="shared" si="14"/>
        <v>-1</v>
      </c>
      <c r="I167" s="404">
        <v>100</v>
      </c>
      <c r="J167" s="380">
        <v>0</v>
      </c>
      <c r="K167" s="378">
        <f t="shared" si="15"/>
        <v>0</v>
      </c>
      <c r="L167" s="379">
        <f t="shared" si="16"/>
        <v>0</v>
      </c>
      <c r="M167" s="380">
        <f t="shared" si="17"/>
        <v>0</v>
      </c>
    </row>
    <row r="168" spans="1:13" ht="25.8" x14ac:dyDescent="0.3">
      <c r="A168" s="405">
        <f>'CADASTRO DE PRODUTO '!A178</f>
        <v>0</v>
      </c>
      <c r="B168" s="406" t="str">
        <f>INDEX('CADASTRO DE PRODUTO '!$B$13:$B$171,MATCH(A168,IND,0))</f>
        <v>AD</v>
      </c>
      <c r="C168" s="42" t="str">
        <f>INDEX('CADASTRO DE PRODUTO '!$C$13:$C$171,MATCH(A168,IND,0))</f>
        <v>-</v>
      </c>
      <c r="D168" s="371"/>
      <c r="E168" s="371"/>
      <c r="F168" s="373">
        <f t="shared" si="12"/>
        <v>0</v>
      </c>
      <c r="G168" s="381" t="str">
        <f t="shared" si="13"/>
        <v>COMPRAR</v>
      </c>
      <c r="H168" s="386">
        <f t="shared" si="14"/>
        <v>-1</v>
      </c>
      <c r="I168" s="404">
        <v>100</v>
      </c>
      <c r="J168" s="380">
        <v>0</v>
      </c>
      <c r="K168" s="378">
        <f t="shared" si="15"/>
        <v>0</v>
      </c>
      <c r="L168" s="379">
        <f t="shared" si="16"/>
        <v>0</v>
      </c>
      <c r="M168" s="380">
        <f t="shared" si="17"/>
        <v>0</v>
      </c>
    </row>
    <row r="169" spans="1:13" ht="25.8" x14ac:dyDescent="0.3">
      <c r="A169" s="405">
        <f>'CADASTRO DE PRODUTO '!A179</f>
        <v>0</v>
      </c>
      <c r="B169" s="406" t="str">
        <f>INDEX('CADASTRO DE PRODUTO '!$B$13:$B$171,MATCH(A169,IND,0))</f>
        <v>AD</v>
      </c>
      <c r="C169" s="42" t="str">
        <f>INDEX('CADASTRO DE PRODUTO '!$C$13:$C$171,MATCH(A169,IND,0))</f>
        <v>-</v>
      </c>
      <c r="D169" s="371"/>
      <c r="E169" s="371"/>
      <c r="F169" s="373">
        <f t="shared" si="12"/>
        <v>0</v>
      </c>
      <c r="G169" s="381" t="str">
        <f t="shared" si="13"/>
        <v>COMPRAR</v>
      </c>
      <c r="H169" s="386">
        <f t="shared" si="14"/>
        <v>-1</v>
      </c>
      <c r="I169" s="404">
        <v>100</v>
      </c>
      <c r="J169" s="380">
        <v>0</v>
      </c>
      <c r="K169" s="378">
        <f t="shared" si="15"/>
        <v>0</v>
      </c>
      <c r="L169" s="379">
        <f t="shared" si="16"/>
        <v>0</v>
      </c>
      <c r="M169" s="380">
        <f t="shared" si="17"/>
        <v>0</v>
      </c>
    </row>
    <row r="170" spans="1:13" ht="25.8" x14ac:dyDescent="0.3">
      <c r="A170" s="405">
        <f>'CADASTRO DE PRODUTO '!A180</f>
        <v>0</v>
      </c>
      <c r="B170" s="406" t="str">
        <f>INDEX('CADASTRO DE PRODUTO '!$B$13:$B$171,MATCH(A170,IND,0))</f>
        <v>AD</v>
      </c>
      <c r="C170" s="42" t="str">
        <f>INDEX('CADASTRO DE PRODUTO '!$C$13:$C$171,MATCH(A170,IND,0))</f>
        <v>-</v>
      </c>
      <c r="D170" s="371"/>
      <c r="E170" s="371"/>
      <c r="F170" s="373">
        <f t="shared" si="12"/>
        <v>0</v>
      </c>
      <c r="G170" s="381" t="str">
        <f t="shared" si="13"/>
        <v>COMPRAR</v>
      </c>
      <c r="H170" s="386">
        <f t="shared" si="14"/>
        <v>-1</v>
      </c>
      <c r="I170" s="404">
        <v>100</v>
      </c>
      <c r="J170" s="380">
        <v>0</v>
      </c>
      <c r="K170" s="378">
        <f t="shared" si="15"/>
        <v>0</v>
      </c>
      <c r="L170" s="379">
        <f t="shared" si="16"/>
        <v>0</v>
      </c>
      <c r="M170" s="380">
        <f t="shared" si="17"/>
        <v>0</v>
      </c>
    </row>
    <row r="171" spans="1:13" ht="25.8" x14ac:dyDescent="0.3">
      <c r="A171" s="405">
        <f>'CADASTRO DE PRODUTO '!A181</f>
        <v>0</v>
      </c>
      <c r="B171" s="406" t="str">
        <f>INDEX('CADASTRO DE PRODUTO '!$B$13:$B$171,MATCH(A171,IND,0))</f>
        <v>AD</v>
      </c>
      <c r="C171" s="42" t="str">
        <f>INDEX('CADASTRO DE PRODUTO '!$C$13:$C$171,MATCH(A171,IND,0))</f>
        <v>-</v>
      </c>
      <c r="D171" s="371"/>
      <c r="E171" s="371"/>
      <c r="F171" s="373">
        <f t="shared" si="12"/>
        <v>0</v>
      </c>
      <c r="G171" s="381" t="str">
        <f t="shared" si="13"/>
        <v>COMPRAR</v>
      </c>
      <c r="H171" s="386">
        <f t="shared" si="14"/>
        <v>-1</v>
      </c>
      <c r="I171" s="404">
        <v>100</v>
      </c>
      <c r="J171" s="380">
        <v>0</v>
      </c>
      <c r="K171" s="378">
        <f t="shared" si="15"/>
        <v>0</v>
      </c>
      <c r="L171" s="379">
        <f t="shared" si="16"/>
        <v>0</v>
      </c>
      <c r="M171" s="380">
        <f t="shared" si="17"/>
        <v>0</v>
      </c>
    </row>
    <row r="172" spans="1:13" ht="25.8" x14ac:dyDescent="0.3">
      <c r="A172" s="405">
        <f>'CADASTRO DE PRODUTO '!A182</f>
        <v>0</v>
      </c>
      <c r="B172" s="406" t="str">
        <f>INDEX('CADASTRO DE PRODUTO '!$B$13:$B$171,MATCH(A172,IND,0))</f>
        <v>AD</v>
      </c>
      <c r="C172" s="42" t="str">
        <f>INDEX('CADASTRO DE PRODUTO '!$C$13:$C$171,MATCH(A172,IND,0))</f>
        <v>-</v>
      </c>
      <c r="D172" s="371"/>
      <c r="E172" s="371"/>
      <c r="F172" s="373">
        <f t="shared" si="12"/>
        <v>0</v>
      </c>
      <c r="G172" s="381" t="str">
        <f t="shared" si="13"/>
        <v>COMPRAR</v>
      </c>
      <c r="H172" s="386">
        <f t="shared" si="14"/>
        <v>-1</v>
      </c>
      <c r="I172" s="404">
        <v>100</v>
      </c>
      <c r="J172" s="380">
        <v>0</v>
      </c>
      <c r="K172" s="378">
        <f t="shared" si="15"/>
        <v>0</v>
      </c>
      <c r="L172" s="379">
        <f t="shared" si="16"/>
        <v>0</v>
      </c>
      <c r="M172" s="380">
        <f t="shared" si="17"/>
        <v>0</v>
      </c>
    </row>
    <row r="173" spans="1:13" ht="25.8" x14ac:dyDescent="0.3">
      <c r="A173" s="405">
        <f>'CADASTRO DE PRODUTO '!A183</f>
        <v>0</v>
      </c>
      <c r="B173" s="406" t="str">
        <f>INDEX('CADASTRO DE PRODUTO '!$B$13:$B$171,MATCH(A173,IND,0))</f>
        <v>AD</v>
      </c>
      <c r="C173" s="42" t="str">
        <f>INDEX('CADASTRO DE PRODUTO '!$C$13:$C$171,MATCH(A173,IND,0))</f>
        <v>-</v>
      </c>
      <c r="D173" s="371"/>
      <c r="E173" s="371"/>
      <c r="F173" s="373">
        <f t="shared" si="12"/>
        <v>0</v>
      </c>
      <c r="G173" s="381" t="str">
        <f t="shared" si="13"/>
        <v>COMPRAR</v>
      </c>
      <c r="H173" s="386">
        <f t="shared" si="14"/>
        <v>-1</v>
      </c>
      <c r="I173" s="404">
        <v>100</v>
      </c>
      <c r="J173" s="380">
        <v>0</v>
      </c>
      <c r="K173" s="378">
        <f t="shared" si="15"/>
        <v>0</v>
      </c>
      <c r="L173" s="379">
        <f t="shared" si="16"/>
        <v>0</v>
      </c>
      <c r="M173" s="380">
        <f t="shared" si="17"/>
        <v>0</v>
      </c>
    </row>
    <row r="174" spans="1:13" ht="25.8" x14ac:dyDescent="0.3">
      <c r="A174" s="405">
        <f>'CADASTRO DE PRODUTO '!A184</f>
        <v>0</v>
      </c>
      <c r="B174" s="406" t="str">
        <f>INDEX('CADASTRO DE PRODUTO '!$B$13:$B$171,MATCH(A174,IND,0))</f>
        <v>AD</v>
      </c>
      <c r="C174" s="42" t="str">
        <f>INDEX('CADASTRO DE PRODUTO '!$C$13:$C$171,MATCH(A174,IND,0))</f>
        <v>-</v>
      </c>
      <c r="D174" s="371"/>
      <c r="E174" s="371"/>
      <c r="F174" s="373">
        <f t="shared" si="12"/>
        <v>0</v>
      </c>
      <c r="G174" s="381" t="str">
        <f t="shared" si="13"/>
        <v>COMPRAR</v>
      </c>
      <c r="H174" s="386">
        <f t="shared" si="14"/>
        <v>-1</v>
      </c>
      <c r="I174" s="404">
        <v>100</v>
      </c>
      <c r="J174" s="380">
        <v>0</v>
      </c>
      <c r="K174" s="378">
        <f t="shared" si="15"/>
        <v>0</v>
      </c>
      <c r="L174" s="379">
        <f t="shared" si="16"/>
        <v>0</v>
      </c>
      <c r="M174" s="380">
        <f t="shared" si="17"/>
        <v>0</v>
      </c>
    </row>
    <row r="175" spans="1:13" ht="25.8" x14ac:dyDescent="0.3">
      <c r="A175" s="405">
        <f>'CADASTRO DE PRODUTO '!A185</f>
        <v>0</v>
      </c>
      <c r="B175" s="406" t="str">
        <f>INDEX('CADASTRO DE PRODUTO '!$B$13:$B$171,MATCH(A175,IND,0))</f>
        <v>AD</v>
      </c>
      <c r="C175" s="42" t="str">
        <f>INDEX('CADASTRO DE PRODUTO '!$C$13:$C$171,MATCH(A175,IND,0))</f>
        <v>-</v>
      </c>
      <c r="D175" s="371"/>
      <c r="E175" s="371"/>
      <c r="F175" s="373">
        <f t="shared" si="12"/>
        <v>0</v>
      </c>
      <c r="G175" s="381" t="str">
        <f t="shared" si="13"/>
        <v>COMPRAR</v>
      </c>
      <c r="H175" s="386">
        <f t="shared" si="14"/>
        <v>-1</v>
      </c>
      <c r="I175" s="404">
        <v>100</v>
      </c>
      <c r="J175" s="380">
        <v>0</v>
      </c>
      <c r="K175" s="378">
        <f t="shared" si="15"/>
        <v>0</v>
      </c>
      <c r="L175" s="379">
        <f t="shared" si="16"/>
        <v>0</v>
      </c>
      <c r="M175" s="380">
        <f t="shared" si="17"/>
        <v>0</v>
      </c>
    </row>
    <row r="176" spans="1:13" ht="25.8" x14ac:dyDescent="0.3">
      <c r="A176" s="405">
        <f>'CADASTRO DE PRODUTO '!A186</f>
        <v>0</v>
      </c>
      <c r="B176" s="406" t="str">
        <f>INDEX('CADASTRO DE PRODUTO '!$B$13:$B$171,MATCH(A176,IND,0))</f>
        <v>AD</v>
      </c>
      <c r="C176" s="42" t="str">
        <f>INDEX('CADASTRO DE PRODUTO '!$C$13:$C$171,MATCH(A176,IND,0))</f>
        <v>-</v>
      </c>
      <c r="D176" s="371"/>
      <c r="E176" s="371"/>
      <c r="F176" s="373">
        <f t="shared" si="12"/>
        <v>0</v>
      </c>
      <c r="G176" s="381" t="str">
        <f t="shared" si="13"/>
        <v>COMPRAR</v>
      </c>
      <c r="H176" s="386">
        <f t="shared" si="14"/>
        <v>-1</v>
      </c>
      <c r="I176" s="404">
        <v>100</v>
      </c>
      <c r="J176" s="380">
        <v>0</v>
      </c>
      <c r="K176" s="378">
        <f t="shared" si="15"/>
        <v>0</v>
      </c>
      <c r="L176" s="379">
        <f t="shared" si="16"/>
        <v>0</v>
      </c>
      <c r="M176" s="380">
        <f t="shared" si="17"/>
        <v>0</v>
      </c>
    </row>
    <row r="177" spans="1:13" ht="25.8" x14ac:dyDescent="0.3">
      <c r="A177" s="405">
        <f>'CADASTRO DE PRODUTO '!A187</f>
        <v>0</v>
      </c>
      <c r="B177" s="406" t="str">
        <f>INDEX('CADASTRO DE PRODUTO '!$B$13:$B$171,MATCH(A177,IND,0))</f>
        <v>AD</v>
      </c>
      <c r="C177" s="42" t="str">
        <f>INDEX('CADASTRO DE PRODUTO '!$C$13:$C$171,MATCH(A177,IND,0))</f>
        <v>-</v>
      </c>
      <c r="D177" s="371"/>
      <c r="E177" s="371"/>
      <c r="F177" s="373">
        <f t="shared" si="12"/>
        <v>0</v>
      </c>
      <c r="G177" s="381" t="str">
        <f t="shared" si="13"/>
        <v>COMPRAR</v>
      </c>
      <c r="H177" s="386">
        <f t="shared" si="14"/>
        <v>-1</v>
      </c>
      <c r="I177" s="404">
        <v>100</v>
      </c>
      <c r="J177" s="380">
        <v>0</v>
      </c>
      <c r="K177" s="378">
        <f t="shared" si="15"/>
        <v>0</v>
      </c>
      <c r="L177" s="379">
        <f t="shared" si="16"/>
        <v>0</v>
      </c>
      <c r="M177" s="380">
        <f t="shared" si="17"/>
        <v>0</v>
      </c>
    </row>
    <row r="178" spans="1:13" ht="25.8" x14ac:dyDescent="0.3">
      <c r="A178" s="405">
        <f>'CADASTRO DE PRODUTO '!A188</f>
        <v>0</v>
      </c>
      <c r="B178" s="406" t="str">
        <f>INDEX('CADASTRO DE PRODUTO '!$B$13:$B$171,MATCH(A178,IND,0))</f>
        <v>AD</v>
      </c>
      <c r="C178" s="42" t="str">
        <f>INDEX('CADASTRO DE PRODUTO '!$C$13:$C$171,MATCH(A178,IND,0))</f>
        <v>-</v>
      </c>
      <c r="D178" s="371"/>
      <c r="E178" s="371"/>
      <c r="F178" s="373">
        <f t="shared" si="12"/>
        <v>0</v>
      </c>
      <c r="G178" s="381" t="str">
        <f t="shared" si="13"/>
        <v>COMPRAR</v>
      </c>
      <c r="H178" s="386">
        <f t="shared" si="14"/>
        <v>-1</v>
      </c>
      <c r="I178" s="404">
        <v>100</v>
      </c>
      <c r="J178" s="380">
        <v>0</v>
      </c>
      <c r="K178" s="378">
        <f t="shared" si="15"/>
        <v>0</v>
      </c>
      <c r="L178" s="379">
        <f t="shared" si="16"/>
        <v>0</v>
      </c>
      <c r="M178" s="380">
        <f t="shared" si="17"/>
        <v>0</v>
      </c>
    </row>
    <row r="179" spans="1:13" ht="25.8" x14ac:dyDescent="0.3">
      <c r="A179" s="405">
        <f>'CADASTRO DE PRODUTO '!A189</f>
        <v>0</v>
      </c>
      <c r="B179" s="406" t="str">
        <f>INDEX('CADASTRO DE PRODUTO '!$B$13:$B$171,MATCH(A179,IND,0))</f>
        <v>AD</v>
      </c>
      <c r="C179" s="42" t="str">
        <f>INDEX('CADASTRO DE PRODUTO '!$C$13:$C$171,MATCH(A179,IND,0))</f>
        <v>-</v>
      </c>
      <c r="D179" s="371"/>
      <c r="E179" s="371"/>
      <c r="F179" s="373">
        <f t="shared" si="12"/>
        <v>0</v>
      </c>
      <c r="G179" s="381" t="str">
        <f t="shared" si="13"/>
        <v>COMPRAR</v>
      </c>
      <c r="H179" s="386">
        <f t="shared" si="14"/>
        <v>-1</v>
      </c>
      <c r="I179" s="404">
        <v>100</v>
      </c>
      <c r="J179" s="380">
        <v>0</v>
      </c>
      <c r="K179" s="378">
        <f t="shared" si="15"/>
        <v>0</v>
      </c>
      <c r="L179" s="379">
        <f t="shared" si="16"/>
        <v>0</v>
      </c>
      <c r="M179" s="380">
        <f t="shared" si="17"/>
        <v>0</v>
      </c>
    </row>
  </sheetData>
  <mergeCells count="14">
    <mergeCell ref="K4:K5"/>
    <mergeCell ref="L4:L5"/>
    <mergeCell ref="M4:M5"/>
    <mergeCell ref="C4:C5"/>
    <mergeCell ref="A1:K3"/>
    <mergeCell ref="A4:A5"/>
    <mergeCell ref="B4:B5"/>
    <mergeCell ref="D4:D5"/>
    <mergeCell ref="E4:E5"/>
    <mergeCell ref="F4:F5"/>
    <mergeCell ref="G4:G5"/>
    <mergeCell ref="H4:H5"/>
    <mergeCell ref="I4:I5"/>
    <mergeCell ref="J4:J5"/>
  </mergeCells>
  <phoneticPr fontId="42" type="noConversion"/>
  <conditionalFormatting sqref="B6:B179">
    <cfRule type="expression" dxfId="77" priority="8">
      <formula>$I6="ENTRADA TROCO"</formula>
    </cfRule>
    <cfRule type="expression" dxfId="76" priority="9">
      <formula>$I6="VALE"</formula>
    </cfRule>
    <cfRule type="expression" dxfId="75" priority="10">
      <formula>$I6="SAIDA"</formula>
    </cfRule>
    <cfRule type="expression" dxfId="74" priority="11">
      <formula>$I6="PIX"</formula>
    </cfRule>
    <cfRule type="expression" dxfId="73" priority="12">
      <formula>$I6="CRED"</formula>
    </cfRule>
    <cfRule type="expression" dxfId="72" priority="13">
      <formula>$I6="DEB"</formula>
    </cfRule>
    <cfRule type="expression" dxfId="71" priority="14">
      <formula>$I6="DIN"</formula>
    </cfRule>
  </conditionalFormatting>
  <conditionalFormatting sqref="C6:C179">
    <cfRule type="expression" dxfId="70" priority="1">
      <formula>$I6="ENTRADA TROCO"</formula>
    </cfRule>
    <cfRule type="expression" dxfId="69" priority="2">
      <formula>$I6="VALE"</formula>
    </cfRule>
    <cfRule type="expression" dxfId="68" priority="3">
      <formula>$I6="SAIDA"</formula>
    </cfRule>
    <cfRule type="expression" dxfId="67" priority="4">
      <formula>$I6="PIX"</formula>
    </cfRule>
    <cfRule type="expression" dxfId="66" priority="5">
      <formula>$I6="CRED"</formula>
    </cfRule>
    <cfRule type="expression" dxfId="65" priority="6">
      <formula>$I6="DEB"</formula>
    </cfRule>
    <cfRule type="expression" dxfId="64" priority="7">
      <formula>$I6="DIN"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2"/>
  <dimension ref="A1:AN111"/>
  <sheetViews>
    <sheetView showGridLines="0" zoomScale="48" zoomScaleNormal="48" workbookViewId="0">
      <selection activeCell="H3" sqref="H3"/>
    </sheetView>
  </sheetViews>
  <sheetFormatPr defaultRowHeight="40.200000000000003" customHeight="1" x14ac:dyDescent="0.3"/>
  <cols>
    <col min="1" max="1" width="8.5546875" bestFit="1" customWidth="1"/>
    <col min="2" max="2" width="38.6640625" bestFit="1" customWidth="1"/>
    <col min="3" max="3" width="42.5546875" bestFit="1" customWidth="1"/>
    <col min="4" max="4" width="64.6640625" customWidth="1"/>
    <col min="5" max="5" width="17.109375" bestFit="1" customWidth="1"/>
    <col min="6" max="6" width="22.33203125" bestFit="1" customWidth="1"/>
    <col min="7" max="7" width="25.6640625" bestFit="1" customWidth="1"/>
    <col min="8" max="8" width="24.6640625" customWidth="1"/>
    <col min="9" max="9" width="34.44140625" bestFit="1" customWidth="1"/>
    <col min="10" max="10" width="22.109375" bestFit="1" customWidth="1"/>
    <col min="11" max="11" width="21.5546875" bestFit="1" customWidth="1"/>
    <col min="12" max="12" width="24.44140625" bestFit="1" customWidth="1"/>
    <col min="13" max="13" width="31.6640625" bestFit="1" customWidth="1"/>
    <col min="14" max="14" width="21.5546875" customWidth="1"/>
    <col min="15" max="15" width="22" customWidth="1"/>
    <col min="16" max="16" width="28" customWidth="1"/>
    <col min="26" max="27" width="6.88671875" bestFit="1" customWidth="1"/>
    <col min="28" max="28" width="2.88671875" customWidth="1"/>
    <col min="29" max="29" width="8" bestFit="1" customWidth="1"/>
    <col min="30" max="30" width="23.33203125" style="1" customWidth="1"/>
    <col min="31" max="31" width="19.6640625" customWidth="1"/>
    <col min="32" max="32" width="17.5546875" customWidth="1"/>
    <col min="33" max="33" width="18.6640625" customWidth="1"/>
    <col min="34" max="34" width="18.33203125" customWidth="1"/>
    <col min="35" max="35" width="22.6640625" customWidth="1"/>
    <col min="36" max="36" width="18.6640625" customWidth="1"/>
    <col min="37" max="37" width="12.33203125" customWidth="1"/>
    <col min="38" max="38" width="12.6640625" customWidth="1"/>
    <col min="39" max="39" width="19.6640625" customWidth="1"/>
    <col min="40" max="40" width="28.6640625" customWidth="1"/>
    <col min="44" max="44" width="23.33203125" customWidth="1"/>
    <col min="45" max="45" width="24" bestFit="1" customWidth="1"/>
    <col min="46" max="46" width="9" bestFit="1" customWidth="1"/>
    <col min="47" max="47" width="17.6640625" bestFit="1" customWidth="1"/>
    <col min="48" max="48" width="16.6640625" bestFit="1" customWidth="1"/>
    <col min="49" max="49" width="17.88671875" bestFit="1" customWidth="1"/>
    <col min="50" max="51" width="20.6640625" bestFit="1" customWidth="1"/>
  </cols>
  <sheetData>
    <row r="1" spans="1:40" ht="34.200000000000003" customHeight="1" x14ac:dyDescent="0.4">
      <c r="A1" s="545" t="s">
        <v>0</v>
      </c>
      <c r="B1" s="546"/>
      <c r="C1" s="547"/>
      <c r="D1" s="300" t="s">
        <v>1</v>
      </c>
      <c r="E1" s="301"/>
      <c r="F1" s="551" t="s">
        <v>2</v>
      </c>
      <c r="G1" s="552"/>
      <c r="H1" s="533" t="s">
        <v>3</v>
      </c>
      <c r="I1" s="533"/>
      <c r="L1" s="332"/>
      <c r="AD1"/>
      <c r="AE1" s="30" t="s">
        <v>4</v>
      </c>
      <c r="AF1" s="38" t="s">
        <v>5</v>
      </c>
      <c r="AG1" s="29">
        <f>MATCH('LIVRO CAIXA DIARIO'!C8,IND,0)</f>
        <v>4</v>
      </c>
      <c r="AI1" s="196" t="s">
        <v>6</v>
      </c>
      <c r="AJ1" s="196" t="s">
        <v>7</v>
      </c>
      <c r="AN1" s="1"/>
    </row>
    <row r="2" spans="1:40" ht="21.6" thickBot="1" x14ac:dyDescent="0.45">
      <c r="A2" s="548"/>
      <c r="B2" s="549"/>
      <c r="C2" s="550"/>
      <c r="D2" s="302"/>
      <c r="E2" s="303"/>
      <c r="F2" s="534"/>
      <c r="G2" s="535"/>
      <c r="H2" s="536"/>
      <c r="I2" s="536"/>
      <c r="AD2"/>
      <c r="AE2" s="31" t="s">
        <v>8</v>
      </c>
      <c r="AF2" s="38" t="s">
        <v>9</v>
      </c>
      <c r="AG2" s="1">
        <v>28</v>
      </c>
      <c r="AI2" s="197">
        <v>1550</v>
      </c>
      <c r="AJ2" s="199">
        <v>550</v>
      </c>
      <c r="AM2" s="14" t="s">
        <v>5</v>
      </c>
      <c r="AN2" s="15"/>
    </row>
    <row r="3" spans="1:40" ht="21.6" thickBot="1" x14ac:dyDescent="0.45">
      <c r="A3" s="539" t="s">
        <v>10</v>
      </c>
      <c r="B3" s="540"/>
      <c r="C3" s="541"/>
      <c r="D3" s="553" t="s">
        <v>11</v>
      </c>
      <c r="E3" s="554"/>
      <c r="AD3"/>
      <c r="AE3" s="32" t="s">
        <v>12</v>
      </c>
      <c r="AF3" s="38" t="s">
        <v>13</v>
      </c>
      <c r="AG3" s="1"/>
      <c r="AI3" s="197">
        <f>AI2*2</f>
        <v>3100</v>
      </c>
      <c r="AJ3" s="200">
        <f>AJ2*2</f>
        <v>1100</v>
      </c>
      <c r="AM3" s="14" t="s">
        <v>9</v>
      </c>
      <c r="AN3" s="16"/>
    </row>
    <row r="4" spans="1:40" ht="21.6" thickBot="1" x14ac:dyDescent="0.45">
      <c r="A4" s="542"/>
      <c r="B4" s="543"/>
      <c r="C4" s="544"/>
      <c r="D4" s="555"/>
      <c r="E4" s="556"/>
      <c r="AD4"/>
      <c r="AE4" s="82" t="s">
        <v>14</v>
      </c>
      <c r="AF4" s="38" t="s">
        <v>15</v>
      </c>
      <c r="AG4" s="1"/>
      <c r="AI4" s="197">
        <f>AI2*3</f>
        <v>4650</v>
      </c>
      <c r="AJ4" s="200">
        <f>AJ2*3</f>
        <v>1650</v>
      </c>
      <c r="AM4" s="14" t="s">
        <v>13</v>
      </c>
      <c r="AN4" s="16"/>
    </row>
    <row r="5" spans="1:40" ht="39" customHeight="1" thickBot="1" x14ac:dyDescent="0.35">
      <c r="A5" s="297" t="s">
        <v>16</v>
      </c>
      <c r="B5" s="299"/>
      <c r="C5" s="298" t="s">
        <v>17</v>
      </c>
      <c r="D5" s="93" t="s">
        <v>18</v>
      </c>
      <c r="E5" s="94">
        <v>7</v>
      </c>
      <c r="L5" s="198"/>
      <c r="AD5"/>
      <c r="AE5" s="83" t="s">
        <v>19</v>
      </c>
      <c r="AF5" s="38" t="s">
        <v>20</v>
      </c>
      <c r="AG5" s="1">
        <v>29</v>
      </c>
      <c r="AM5" s="14" t="s">
        <v>15</v>
      </c>
      <c r="AN5" s="16"/>
    </row>
    <row r="6" spans="1:40" ht="21.6" thickBot="1" x14ac:dyDescent="0.35">
      <c r="A6" s="537" t="s">
        <v>21</v>
      </c>
      <c r="B6" s="538"/>
      <c r="C6" s="538"/>
      <c r="D6" s="719"/>
      <c r="E6" s="719"/>
      <c r="F6" s="318"/>
      <c r="G6" s="318"/>
      <c r="H6" s="318"/>
      <c r="I6" s="318"/>
      <c r="Q6" s="39"/>
      <c r="R6" s="39"/>
      <c r="AD6"/>
      <c r="AE6" s="33" t="s">
        <v>22</v>
      </c>
      <c r="AF6" s="38" t="s">
        <v>23</v>
      </c>
      <c r="AG6" s="1">
        <v>30</v>
      </c>
      <c r="AM6" s="14" t="s">
        <v>20</v>
      </c>
      <c r="AN6" s="16"/>
    </row>
    <row r="7" spans="1:40" ht="45.6" x14ac:dyDescent="0.3">
      <c r="A7" s="85" t="s">
        <v>24</v>
      </c>
      <c r="B7" s="86" t="s">
        <v>331</v>
      </c>
      <c r="C7" s="90" t="s">
        <v>29</v>
      </c>
      <c r="D7" s="319" t="s">
        <v>6</v>
      </c>
      <c r="E7" s="320" t="s">
        <v>35</v>
      </c>
      <c r="F7" s="321" t="s">
        <v>36</v>
      </c>
      <c r="G7" s="322" t="s">
        <v>19</v>
      </c>
      <c r="H7" s="323" t="s">
        <v>40</v>
      </c>
      <c r="I7" s="324" t="s">
        <v>41</v>
      </c>
      <c r="J7" s="325" t="s">
        <v>22</v>
      </c>
      <c r="K7" s="326" t="s">
        <v>33</v>
      </c>
      <c r="L7" s="327" t="s">
        <v>37</v>
      </c>
      <c r="Q7" s="91"/>
      <c r="R7" s="91"/>
      <c r="AD7"/>
      <c r="AE7" s="250" t="s">
        <v>33</v>
      </c>
      <c r="AF7" s="38" t="s">
        <v>34</v>
      </c>
      <c r="AG7" s="1">
        <v>31</v>
      </c>
      <c r="AM7" s="14" t="s">
        <v>23</v>
      </c>
      <c r="AN7" s="16"/>
    </row>
    <row r="8" spans="1:40" ht="31.2" x14ac:dyDescent="0.3">
      <c r="A8" s="44">
        <v>1</v>
      </c>
      <c r="B8" s="317" t="s">
        <v>332</v>
      </c>
      <c r="C8" s="329" t="e">
        <f>SUMPRODUCT((MONTH('LIVRO CAIXA DIARIO'!$B$8:$B$144='PLANILA DE LIVRO CAIXA MENSAL'!B8)*('LIVRO CAIXA DIARIO'!$F$8:$F$144)))</f>
        <v>#DIV/0!</v>
      </c>
      <c r="D8" s="328">
        <f>SUMPRODUCT('LIVRO CAIXA DIARIO'!$H$8:$H$144)*('LIVRO CAIXA DIARIO'!$I$8:$I$144=$AE$1)</f>
        <v>10423.605000000003</v>
      </c>
      <c r="E8" s="328">
        <f>SUMPRODUCT('LIVRO CAIXA DIARIO'!$H$8:$H$144)*('LIVRO CAIXA DIARIO'!$I$8:$I$144=$AE$2)</f>
        <v>0</v>
      </c>
      <c r="F8" s="328">
        <f>SUMPRODUCT('LIVRO CAIXA DIARIO'!$H$8:$H$144)*('LIVRO CAIXA DIARIO'!$I$8:$I$144=$AE$3)</f>
        <v>0</v>
      </c>
      <c r="G8" s="328">
        <f>SUMPRODUCT('LIVRO CAIXA DIARIO'!$H$8:$H$144)*('LIVRO CAIXA DIARIO'!$I$8:$I$144=$AE$5)</f>
        <v>0</v>
      </c>
      <c r="H8" s="328" t="e">
        <f>SUMPRODUCT('LIVRO CAIXA DIARIO'!$H$8:$H$144)*('LIVRO CAIXA DIARIO'!$I$8:$I$144=#REF!)</f>
        <v>#REF!</v>
      </c>
      <c r="I8" s="328">
        <f>SUMPRODUCT('LIVRO CAIXA DIARIO'!$H$8:$H$144)*('LIVRO CAIXA DIARIO'!$I$8:$I$144=$AE$4)</f>
        <v>0</v>
      </c>
      <c r="J8" s="328">
        <f>SUMPRODUCT('LIVRO CAIXA DIARIO'!$H$8:$H$144)*('LIVRO CAIXA DIARIO'!$I$8:$I$144=$AE$6)</f>
        <v>0</v>
      </c>
      <c r="K8" s="328">
        <f>SUMPRODUCT('LIVRO CAIXA DIARIO'!$H$8:$H$144)*('LIVRO CAIXA DIARIO'!$I$8:$I$144=$AE$7)</f>
        <v>0</v>
      </c>
      <c r="L8" s="328" t="e">
        <f>SUMPRODUCT((MONTH('LIVRO CAIXA DIARIO'!B4:B140='PLANILA DE LIVRO CAIXA MENSAL'!A8)*('LIVRO CAIXA DIARIO'!H4:H140)))</f>
        <v>#VALUE!</v>
      </c>
      <c r="N8" s="91"/>
      <c r="O8" s="91"/>
      <c r="P8" s="91"/>
      <c r="Q8" s="91"/>
      <c r="R8" s="91"/>
      <c r="AD8"/>
      <c r="AF8" s="38" t="s">
        <v>38</v>
      </c>
      <c r="AG8" s="1">
        <v>32</v>
      </c>
      <c r="AM8" s="14" t="s">
        <v>34</v>
      </c>
      <c r="AN8" s="16"/>
    </row>
    <row r="9" spans="1:40" ht="46.95" customHeight="1" x14ac:dyDescent="0.3">
      <c r="A9" s="44">
        <v>2</v>
      </c>
      <c r="B9" s="317" t="s">
        <v>333</v>
      </c>
      <c r="C9" s="329" t="e">
        <f>SUMPRODUCT((MONTH('LIVRO CAIXA DIARIO'!$B$8:$B$144='PLANILA DE LIVRO CAIXA MENSAL'!B9)*('LIVRO CAIXA DIARIO'!$F$8:$F$144)))</f>
        <v>#DIV/0!</v>
      </c>
      <c r="D9" s="328">
        <f>SUMPRODUCT('LIVRO CAIXA DIARIO'!$H$8:$H$144)*('LIVRO CAIXA DIARIO'!$I$8:$I$144=$AE$1)</f>
        <v>0</v>
      </c>
      <c r="E9" s="328">
        <f>SUMPRODUCT('LIVRO CAIXA DIARIO'!$H$8:$H$144)*('LIVRO CAIXA DIARIO'!$I$8:$I$144=$AE$2)</f>
        <v>10423.605000000003</v>
      </c>
      <c r="F9" s="328">
        <f>SUMPRODUCT('LIVRO CAIXA DIARIO'!$H$8:$H$144)*('LIVRO CAIXA DIARIO'!$I$8:$I$144=$AE$3)</f>
        <v>0</v>
      </c>
      <c r="G9" s="328">
        <f>SUMPRODUCT('LIVRO CAIXA DIARIO'!$H$8:$H$144)*('LIVRO CAIXA DIARIO'!$I$8:$I$144=$AE$5)</f>
        <v>0</v>
      </c>
      <c r="H9" s="328" t="e">
        <f>SUMPRODUCT('LIVRO CAIXA DIARIO'!$H$8:$H$144)*('LIVRO CAIXA DIARIO'!$I$8:$I$144=#REF!)</f>
        <v>#REF!</v>
      </c>
      <c r="I9" s="328">
        <f>SUMPRODUCT('LIVRO CAIXA DIARIO'!$H$8:$H$144)*('LIVRO CAIXA DIARIO'!$I$8:$I$144=$AE$4)</f>
        <v>0</v>
      </c>
      <c r="J9" s="328">
        <f>SUMPRODUCT('LIVRO CAIXA DIARIO'!$H$8:$H$144)*('LIVRO CAIXA DIARIO'!$I$8:$I$144=$AE$6)</f>
        <v>0</v>
      </c>
      <c r="K9" s="328">
        <f>SUMPRODUCT('LIVRO CAIXA DIARIO'!$H$8:$H$144)*('LIVRO CAIXA DIARIO'!$I$8:$I$144=$AE$7)</f>
        <v>0</v>
      </c>
      <c r="L9" s="328" t="e">
        <f>SUMPRODUCT((MONTH('LIVRO CAIXA DIARIO'!B5:B141='PLANILA DE LIVRO CAIXA MENSAL'!A9)*('LIVRO CAIXA DIARIO'!H5:H141)))</f>
        <v>#VALUE!</v>
      </c>
      <c r="Q9" s="91"/>
      <c r="R9" s="91"/>
      <c r="AD9"/>
      <c r="AF9" s="38" t="s">
        <v>39</v>
      </c>
      <c r="AG9" s="1"/>
      <c r="AM9" s="14" t="s">
        <v>38</v>
      </c>
      <c r="AN9" s="16"/>
    </row>
    <row r="10" spans="1:40" ht="46.95" customHeight="1" x14ac:dyDescent="0.3">
      <c r="A10" s="44">
        <v>3</v>
      </c>
      <c r="B10" s="317" t="s">
        <v>334</v>
      </c>
      <c r="C10" s="329" t="e">
        <f>SUMPRODUCT((MONTH('LIVRO CAIXA DIARIO'!$B$8:$B$144='PLANILA DE LIVRO CAIXA MENSAL'!B10)*('LIVRO CAIXA DIARIO'!$F$8:$F$144)))</f>
        <v>#DIV/0!</v>
      </c>
      <c r="D10" s="328">
        <f>SUMPRODUCT('LIVRO CAIXA DIARIO'!$H$8:$H$144)*('LIVRO CAIXA DIARIO'!$I$8:$I$144=$AE$1)</f>
        <v>0</v>
      </c>
      <c r="E10" s="328">
        <f>SUMPRODUCT('LIVRO CAIXA DIARIO'!$H$8:$H$144)*('LIVRO CAIXA DIARIO'!$I$8:$I$144=$AE$2)</f>
        <v>10423.605000000003</v>
      </c>
      <c r="F10" s="328">
        <f>SUMPRODUCT('LIVRO CAIXA DIARIO'!$H$8:$H$144)*('LIVRO CAIXA DIARIO'!$I$8:$I$144=$AE$3)</f>
        <v>0</v>
      </c>
      <c r="G10" s="328">
        <f>SUMPRODUCT('LIVRO CAIXA DIARIO'!$H$8:$H$144)*('LIVRO CAIXA DIARIO'!$I$8:$I$144=$AE$5)</f>
        <v>0</v>
      </c>
      <c r="H10" s="328" t="e">
        <f>SUMPRODUCT('LIVRO CAIXA DIARIO'!$H$8:$H$144)*('LIVRO CAIXA DIARIO'!$I$8:$I$144=#REF!)</f>
        <v>#REF!</v>
      </c>
      <c r="I10" s="328">
        <f>SUMPRODUCT('LIVRO CAIXA DIARIO'!$H$8:$H$144)*('LIVRO CAIXA DIARIO'!$I$8:$I$144=$AE$4)</f>
        <v>0</v>
      </c>
      <c r="J10" s="328">
        <f>SUMPRODUCT('LIVRO CAIXA DIARIO'!$H$8:$H$144)*('LIVRO CAIXA DIARIO'!$I$8:$I$144=$AE$6)</f>
        <v>0</v>
      </c>
      <c r="K10" s="328">
        <f>SUMPRODUCT('LIVRO CAIXA DIARIO'!$H$8:$H$144)*('LIVRO CAIXA DIARIO'!$I$8:$I$144=$AE$7)</f>
        <v>0</v>
      </c>
      <c r="L10" s="328" t="e">
        <f>SUMPRODUCT((MONTH('LIVRO CAIXA DIARIO'!B6:B142='PLANILA DE LIVRO CAIXA MENSAL'!A10)*('LIVRO CAIXA DIARIO'!H6:H142)))</f>
        <v>#VALUE!</v>
      </c>
      <c r="Q10" s="91"/>
      <c r="R10" s="91"/>
      <c r="AD10"/>
      <c r="AF10" s="38" t="s">
        <v>42</v>
      </c>
      <c r="AM10" s="14" t="s">
        <v>39</v>
      </c>
      <c r="AN10" s="16"/>
    </row>
    <row r="11" spans="1:40" ht="31.2" x14ac:dyDescent="0.3">
      <c r="A11" s="44">
        <v>4</v>
      </c>
      <c r="B11" s="317" t="s">
        <v>335</v>
      </c>
      <c r="C11" s="329" t="e">
        <f>SUMPRODUCT((MONTH('LIVRO CAIXA DIARIO'!$B$8:$B$144='PLANILA DE LIVRO CAIXA MENSAL'!B11)*('LIVRO CAIXA DIARIO'!$F$8:$F$144)))</f>
        <v>#DIV/0!</v>
      </c>
      <c r="D11" s="328">
        <f>SUMPRODUCT('LIVRO CAIXA DIARIO'!$H$8:$H$144)*('LIVRO CAIXA DIARIO'!$I$8:$I$144=$AE$1)</f>
        <v>0</v>
      </c>
      <c r="E11" s="328">
        <f>SUMPRODUCT('LIVRO CAIXA DIARIO'!$H$8:$H$144)*('LIVRO CAIXA DIARIO'!$I$8:$I$144=$AE$2)</f>
        <v>10423.605000000003</v>
      </c>
      <c r="F11" s="328">
        <f>SUMPRODUCT('LIVRO CAIXA DIARIO'!$H$8:$H$144)*('LIVRO CAIXA DIARIO'!$I$8:$I$144=$AE$3)</f>
        <v>0</v>
      </c>
      <c r="G11" s="328">
        <f>SUMPRODUCT('LIVRO CAIXA DIARIO'!$H$8:$H$144)*('LIVRO CAIXA DIARIO'!$I$8:$I$144=$AE$5)</f>
        <v>0</v>
      </c>
      <c r="H11" s="328" t="e">
        <f>SUMPRODUCT('LIVRO CAIXA DIARIO'!$H$8:$H$144)*('LIVRO CAIXA DIARIO'!$I$8:$I$144=#REF!)</f>
        <v>#REF!</v>
      </c>
      <c r="I11" s="328">
        <f>SUMPRODUCT('LIVRO CAIXA DIARIO'!$H$8:$H$144)*('LIVRO CAIXA DIARIO'!$I$8:$I$144=$AE$4)</f>
        <v>0</v>
      </c>
      <c r="J11" s="328">
        <f>SUMPRODUCT('LIVRO CAIXA DIARIO'!$H$8:$H$144)*('LIVRO CAIXA DIARIO'!$I$8:$I$144=$AE$6)</f>
        <v>0</v>
      </c>
      <c r="K11" s="328">
        <f>SUMPRODUCT('LIVRO CAIXA DIARIO'!$H$8:$H$144)*('LIVRO CAIXA DIARIO'!$I$8:$I$144=$AE$7)</f>
        <v>0</v>
      </c>
      <c r="L11" s="328" t="e">
        <f>SUMPRODUCT((MONTH('LIVRO CAIXA DIARIO'!B7:B143='PLANILA DE LIVRO CAIXA MENSAL'!A11)*('LIVRO CAIXA DIARIO'!H7:H143)))</f>
        <v>#VALUE!</v>
      </c>
      <c r="Q11" s="91"/>
      <c r="R11" s="91"/>
      <c r="AD11"/>
      <c r="AF11" s="38" t="s">
        <v>43</v>
      </c>
      <c r="AM11" s="14" t="s">
        <v>42</v>
      </c>
      <c r="AN11" s="16"/>
    </row>
    <row r="12" spans="1:40" ht="40.200000000000003" customHeight="1" x14ac:dyDescent="0.3">
      <c r="A12" s="330">
        <v>5</v>
      </c>
      <c r="B12" s="331" t="s">
        <v>336</v>
      </c>
      <c r="C12" s="329" t="e">
        <f>SUMPRODUCT((MONTH('LIVRO CAIXA DIARIO'!$B$8:$B$144='PLANILA DE LIVRO CAIXA MENSAL'!B12)*('LIVRO CAIXA DIARIO'!$F$8:$F$144)))</f>
        <v>#DIV/0!</v>
      </c>
      <c r="D12" s="328">
        <f>SUMPRODUCT('LIVRO CAIXA DIARIO'!$H$8:$H$144)*('LIVRO CAIXA DIARIO'!$I$8:$I$144=$AE$1)</f>
        <v>0</v>
      </c>
      <c r="E12" s="328">
        <f>SUMPRODUCT('LIVRO CAIXA DIARIO'!$H$8:$H$144)*('LIVRO CAIXA DIARIO'!$I$8:$I$144=$AE$2)</f>
        <v>10423.605000000003</v>
      </c>
      <c r="F12" s="328">
        <f>SUMPRODUCT('LIVRO CAIXA DIARIO'!$H$8:$H$144)*('LIVRO CAIXA DIARIO'!$I$8:$I$144=$AE$3)</f>
        <v>0</v>
      </c>
      <c r="G12" s="328">
        <f>SUMPRODUCT('LIVRO CAIXA DIARIO'!$H$8:$H$144)*('LIVRO CAIXA DIARIO'!$I$8:$I$144=$AE$5)</f>
        <v>0</v>
      </c>
      <c r="H12" s="328">
        <f>SUMPRODUCT('LIVRO CAIXA DIARIO'!$H$8:$H$144)*('LIVRO CAIXA DIARIO'!$I$8:$I$144=$AE1)</f>
        <v>0</v>
      </c>
      <c r="I12" s="328">
        <f>SUMPRODUCT('LIVRO CAIXA DIARIO'!$H$8:$H$144)*('LIVRO CAIXA DIARIO'!$I$8:$I$144=$AE$4)</f>
        <v>0</v>
      </c>
      <c r="J12" s="328">
        <f>SUMPRODUCT('LIVRO CAIXA DIARIO'!$H$8:$H$144)*('LIVRO CAIXA DIARIO'!$I$8:$I$144=$AE$6)</f>
        <v>0</v>
      </c>
      <c r="K12" s="328">
        <f>SUMPRODUCT('LIVRO CAIXA DIARIO'!$H$8:$H$144)*('LIVRO CAIXA DIARIO'!$I$8:$I$144=$AE$7)</f>
        <v>0</v>
      </c>
      <c r="L12" s="328">
        <f>SUMPRODUCT((MONTH('LIVRO CAIXA DIARIO'!B8:B144='PLANILA DE LIVRO CAIXA MENSAL'!A12)*('LIVRO CAIXA DIARIO'!H8:H144)))</f>
        <v>10423.605000000003</v>
      </c>
      <c r="AD12"/>
      <c r="AM12" s="14" t="s">
        <v>44</v>
      </c>
      <c r="AN12" s="1"/>
    </row>
    <row r="13" spans="1:40" ht="40.200000000000003" customHeight="1" x14ac:dyDescent="0.3">
      <c r="A13" s="44">
        <v>6</v>
      </c>
      <c r="B13" s="317" t="s">
        <v>337</v>
      </c>
      <c r="C13" s="329" t="e">
        <f>SUMPRODUCT((MONTH('LIVRO CAIXA DIARIO'!$B$8:$B$144='PLANILA DE LIVRO CAIXA MENSAL'!B13)*('LIVRO CAIXA DIARIO'!$F$8:$F$144)))</f>
        <v>#DIV/0!</v>
      </c>
      <c r="D13" s="328">
        <f>SUMPRODUCT('LIVRO CAIXA DIARIO'!$H$8:$H$144)*('LIVRO CAIXA DIARIO'!$I$8:$I$144=$AE$1)</f>
        <v>0</v>
      </c>
      <c r="E13" s="328">
        <f>SUMPRODUCT('LIVRO CAIXA DIARIO'!$H$8:$H$144)*('LIVRO CAIXA DIARIO'!$I$8:$I$144=$AE$2)</f>
        <v>10423.605000000003</v>
      </c>
      <c r="F13" s="328">
        <f>SUMPRODUCT('LIVRO CAIXA DIARIO'!$H$8:$H$144)*('LIVRO CAIXA DIARIO'!$I$8:$I$144=$AE$3)</f>
        <v>0</v>
      </c>
      <c r="G13" s="328">
        <f>SUMPRODUCT('LIVRO CAIXA DIARIO'!$H$8:$H$144)*('LIVRO CAIXA DIARIO'!$I$8:$I$144=$AE$5)</f>
        <v>0</v>
      </c>
      <c r="H13" s="328">
        <f>SUMPRODUCT('LIVRO CAIXA DIARIO'!$H$8:$H$144)*('LIVRO CAIXA DIARIO'!$I$8:$I$144=$AE2)</f>
        <v>10423.605000000003</v>
      </c>
      <c r="I13" s="328">
        <f>SUMPRODUCT('LIVRO CAIXA DIARIO'!$H$8:$H$144)*('LIVRO CAIXA DIARIO'!$I$8:$I$144=$AE$4)</f>
        <v>0</v>
      </c>
      <c r="J13" s="328">
        <f>SUMPRODUCT('LIVRO CAIXA DIARIO'!$H$8:$H$144)*('LIVRO CAIXA DIARIO'!$I$8:$I$144=$AE$6)</f>
        <v>0</v>
      </c>
      <c r="K13" s="328">
        <f>SUMPRODUCT('LIVRO CAIXA DIARIO'!$H$8:$H$144)*('LIVRO CAIXA DIARIO'!$I$8:$I$144=$AE$7)</f>
        <v>0</v>
      </c>
      <c r="L13" s="328">
        <f>SUMPRODUCT((MONTH('LIVRO CAIXA DIARIO'!B9:B145='PLANILA DE LIVRO CAIXA MENSAL'!A13)*('LIVRO CAIXA DIARIO'!H9:H145)))</f>
        <v>10312.995000000003</v>
      </c>
      <c r="AD13"/>
      <c r="AN13" s="1"/>
    </row>
    <row r="14" spans="1:40" ht="40.200000000000003" customHeight="1" x14ac:dyDescent="0.3">
      <c r="A14" s="44">
        <v>7</v>
      </c>
      <c r="B14" s="317" t="s">
        <v>338</v>
      </c>
      <c r="C14" s="329" t="e">
        <f>SUMPRODUCT((MONTH('LIVRO CAIXA DIARIO'!$B$8:$B$144='PLANILA DE LIVRO CAIXA MENSAL'!B14)*('LIVRO CAIXA DIARIO'!$F$8:$F$144)))</f>
        <v>#DIV/0!</v>
      </c>
      <c r="D14" s="328">
        <f>SUMPRODUCT('LIVRO CAIXA DIARIO'!$H$8:$H$144)*('LIVRO CAIXA DIARIO'!$I$8:$I$144=$AE$1)</f>
        <v>0</v>
      </c>
      <c r="E14" s="328">
        <f>SUMPRODUCT('LIVRO CAIXA DIARIO'!$H$8:$H$144)*('LIVRO CAIXA DIARIO'!$I$8:$I$144=$AE$2)</f>
        <v>10423.605000000003</v>
      </c>
      <c r="F14" s="328">
        <f>SUMPRODUCT('LIVRO CAIXA DIARIO'!$H$8:$H$144)*('LIVRO CAIXA DIARIO'!$I$8:$I$144=$AE$3)</f>
        <v>0</v>
      </c>
      <c r="G14" s="328">
        <f>SUMPRODUCT('LIVRO CAIXA DIARIO'!$H$8:$H$144)*('LIVRO CAIXA DIARIO'!$I$8:$I$144=$AE$5)</f>
        <v>0</v>
      </c>
      <c r="H14" s="328">
        <f>SUMPRODUCT('LIVRO CAIXA DIARIO'!$H$8:$H$144)*('LIVRO CAIXA DIARIO'!$I$8:$I$144=$AE3)</f>
        <v>0</v>
      </c>
      <c r="I14" s="328">
        <f>SUMPRODUCT('LIVRO CAIXA DIARIO'!$H$8:$H$144)*('LIVRO CAIXA DIARIO'!$I$8:$I$144=$AE$4)</f>
        <v>0</v>
      </c>
      <c r="J14" s="328">
        <f>SUMPRODUCT('LIVRO CAIXA DIARIO'!$H$8:$H$144)*('LIVRO CAIXA DIARIO'!$I$8:$I$144=$AE$6)</f>
        <v>0</v>
      </c>
      <c r="K14" s="328">
        <f>SUMPRODUCT('LIVRO CAIXA DIARIO'!$H$8:$H$144)*('LIVRO CAIXA DIARIO'!$I$8:$I$144=$AE$7)</f>
        <v>0</v>
      </c>
      <c r="L14" s="328">
        <f>SUMPRODUCT((MONTH('LIVRO CAIXA DIARIO'!B10:B146='PLANILA DE LIVRO CAIXA MENSAL'!A14)*('LIVRO CAIXA DIARIO'!H10:H146)))</f>
        <v>10398.595000000001</v>
      </c>
      <c r="AD14"/>
      <c r="AN14" s="1"/>
    </row>
    <row r="15" spans="1:40" ht="40.200000000000003" customHeight="1" x14ac:dyDescent="0.3">
      <c r="A15" s="44">
        <v>8</v>
      </c>
      <c r="B15" s="317" t="s">
        <v>339</v>
      </c>
      <c r="C15" s="329" t="e">
        <f>SUMPRODUCT((MONTH('LIVRO CAIXA DIARIO'!$B$8:$B$144='PLANILA DE LIVRO CAIXA MENSAL'!B15)*('LIVRO CAIXA DIARIO'!$F$8:$F$144)))</f>
        <v>#DIV/0!</v>
      </c>
      <c r="D15" s="328">
        <f>SUMPRODUCT('LIVRO CAIXA DIARIO'!$H$8:$H$144)*('LIVRO CAIXA DIARIO'!$I$8:$I$144=$AE$1)</f>
        <v>0</v>
      </c>
      <c r="E15" s="328">
        <f>SUMPRODUCT('LIVRO CAIXA DIARIO'!$H$8:$H$144)*('LIVRO CAIXA DIARIO'!$I$8:$I$144=$AE$2)</f>
        <v>0</v>
      </c>
      <c r="F15" s="328">
        <f>SUMPRODUCT('LIVRO CAIXA DIARIO'!$H$8:$H$144)*('LIVRO CAIXA DIARIO'!$I$8:$I$144=$AE$3)</f>
        <v>0</v>
      </c>
      <c r="G15" s="328">
        <f>SUMPRODUCT('LIVRO CAIXA DIARIO'!$H$8:$H$144)*('LIVRO CAIXA DIARIO'!$I$8:$I$144=$AE$5)</f>
        <v>10423.605000000003</v>
      </c>
      <c r="H15" s="328">
        <f>SUMPRODUCT('LIVRO CAIXA DIARIO'!$H$8:$H$144)*('LIVRO CAIXA DIARIO'!$I$8:$I$144=$AE4)</f>
        <v>0</v>
      </c>
      <c r="I15" s="328">
        <f>SUMPRODUCT('LIVRO CAIXA DIARIO'!$H$8:$H$144)*('LIVRO CAIXA DIARIO'!$I$8:$I$144=$AE$4)</f>
        <v>0</v>
      </c>
      <c r="J15" s="328">
        <f>SUMPRODUCT('LIVRO CAIXA DIARIO'!$H$8:$H$144)*('LIVRO CAIXA DIARIO'!$I$8:$I$144=$AE$6)</f>
        <v>0</v>
      </c>
      <c r="K15" s="328">
        <f>SUMPRODUCT('LIVRO CAIXA DIARIO'!$H$8:$H$144)*('LIVRO CAIXA DIARIO'!$I$8:$I$144=$AE$7)</f>
        <v>0</v>
      </c>
      <c r="L15" s="328">
        <f>SUMPRODUCT((MONTH('LIVRO CAIXA DIARIO'!B11:B147='PLANILA DE LIVRO CAIXA MENSAL'!A15)*('LIVRO CAIXA DIARIO'!H11:H147)))</f>
        <v>10520.585000000003</v>
      </c>
      <c r="AD15"/>
      <c r="AN15" s="1"/>
    </row>
    <row r="16" spans="1:40" ht="40.200000000000003" customHeight="1" x14ac:dyDescent="0.3">
      <c r="A16" s="44">
        <v>9</v>
      </c>
      <c r="B16" s="317" t="s">
        <v>340</v>
      </c>
      <c r="C16" s="329" t="e">
        <f>SUMPRODUCT((MONTH('LIVRO CAIXA DIARIO'!$B$8:$B$144='PLANILA DE LIVRO CAIXA MENSAL'!B16)*('LIVRO CAIXA DIARIO'!$F$8:$F$144)))</f>
        <v>#DIV/0!</v>
      </c>
      <c r="D16" s="328">
        <f>SUMPRODUCT('LIVRO CAIXA DIARIO'!$H$8:$H$144)*('LIVRO CAIXA DIARIO'!$I$8:$I$144=$AE$1)</f>
        <v>10423.605000000003</v>
      </c>
      <c r="E16" s="328">
        <f>SUMPRODUCT('LIVRO CAIXA DIARIO'!$H$8:$H$144)*('LIVRO CAIXA DIARIO'!$I$8:$I$144=$AE$2)</f>
        <v>0</v>
      </c>
      <c r="F16" s="328">
        <f>SUMPRODUCT('LIVRO CAIXA DIARIO'!$H$8:$H$144)*('LIVRO CAIXA DIARIO'!$I$8:$I$144=$AE$3)</f>
        <v>0</v>
      </c>
      <c r="G16" s="328">
        <f>SUMPRODUCT('LIVRO CAIXA DIARIO'!$H$8:$H$144)*('LIVRO CAIXA DIARIO'!$I$8:$I$144=$AE$5)</f>
        <v>0</v>
      </c>
      <c r="H16" s="328">
        <f>SUMPRODUCT('LIVRO CAIXA DIARIO'!$H$8:$H$144)*('LIVRO CAIXA DIARIO'!$I$8:$I$144=$AE5)</f>
        <v>0</v>
      </c>
      <c r="I16" s="328">
        <f>SUMPRODUCT('LIVRO CAIXA DIARIO'!$H$8:$H$144)*('LIVRO CAIXA DIARIO'!$I$8:$I$144=$AE$4)</f>
        <v>0</v>
      </c>
      <c r="J16" s="328">
        <f>SUMPRODUCT('LIVRO CAIXA DIARIO'!$H$8:$H$144)*('LIVRO CAIXA DIARIO'!$I$8:$I$144=$AE$6)</f>
        <v>0</v>
      </c>
      <c r="K16" s="328">
        <f>SUMPRODUCT('LIVRO CAIXA DIARIO'!$H$8:$H$144)*('LIVRO CAIXA DIARIO'!$I$8:$I$144=$AE$7)</f>
        <v>0</v>
      </c>
      <c r="L16" s="328">
        <f>SUMPRODUCT((MONTH('LIVRO CAIXA DIARIO'!B12:B148='PLANILA DE LIVRO CAIXA MENSAL'!A16)*('LIVRO CAIXA DIARIO'!H12:H148)))</f>
        <v>10508.605000000001</v>
      </c>
      <c r="AD16"/>
      <c r="AN16" s="1"/>
    </row>
    <row r="17" spans="1:30" ht="40.200000000000003" customHeight="1" x14ac:dyDescent="0.3">
      <c r="A17" s="44">
        <v>10</v>
      </c>
      <c r="B17" s="317" t="s">
        <v>341</v>
      </c>
      <c r="C17" s="329" t="e">
        <f>SUMPRODUCT((MONTH('LIVRO CAIXA DIARIO'!$B$8:$B$144='PLANILA DE LIVRO CAIXA MENSAL'!B17)*('LIVRO CAIXA DIARIO'!$F$8:$F$144)))</f>
        <v>#DIV/0!</v>
      </c>
      <c r="D17" s="328">
        <f>SUMPRODUCT('LIVRO CAIXA DIARIO'!$H$8:$H$144)*('LIVRO CAIXA DIARIO'!$I$8:$I$144=$AE$1)</f>
        <v>10423.605000000003</v>
      </c>
      <c r="E17" s="328">
        <f>SUMPRODUCT('LIVRO CAIXA DIARIO'!$H$8:$H$144)*('LIVRO CAIXA DIARIO'!$I$8:$I$144=$AE$2)</f>
        <v>0</v>
      </c>
      <c r="F17" s="328">
        <f>SUMPRODUCT('LIVRO CAIXA DIARIO'!$H$8:$H$144)*('LIVRO CAIXA DIARIO'!$I$8:$I$144=$AE$3)</f>
        <v>0</v>
      </c>
      <c r="G17" s="328">
        <f>SUMPRODUCT('LIVRO CAIXA DIARIO'!$H$8:$H$144)*('LIVRO CAIXA DIARIO'!$I$8:$I$144=$AE$5)</f>
        <v>0</v>
      </c>
      <c r="H17" s="328">
        <f>SUMPRODUCT('LIVRO CAIXA DIARIO'!$H$8:$H$144)*('LIVRO CAIXA DIARIO'!$I$8:$I$144=$AE6)</f>
        <v>0</v>
      </c>
      <c r="I17" s="328">
        <f>SUMPRODUCT('LIVRO CAIXA DIARIO'!$H$8:$H$144)*('LIVRO CAIXA DIARIO'!$I$8:$I$144=$AE$4)</f>
        <v>0</v>
      </c>
      <c r="J17" s="328">
        <f>SUMPRODUCT('LIVRO CAIXA DIARIO'!$H$8:$H$144)*('LIVRO CAIXA DIARIO'!$I$8:$I$144=$AE$6)</f>
        <v>0</v>
      </c>
      <c r="K17" s="328">
        <f>SUMPRODUCT('LIVRO CAIXA DIARIO'!$H$8:$H$144)*('LIVRO CAIXA DIARIO'!$I$8:$I$144=$AE$7)</f>
        <v>0</v>
      </c>
      <c r="L17" s="328">
        <f>SUMPRODUCT((MONTH('LIVRO CAIXA DIARIO'!B13:B149='PLANILA DE LIVRO CAIXA MENSAL'!A17)*('LIVRO CAIXA DIARIO'!H13:H149)))</f>
        <v>11129.855000000001</v>
      </c>
      <c r="AD17"/>
    </row>
    <row r="18" spans="1:30" ht="40.200000000000003" customHeight="1" x14ac:dyDescent="0.3">
      <c r="A18" s="44">
        <v>11</v>
      </c>
      <c r="B18" s="317" t="s">
        <v>342</v>
      </c>
      <c r="C18" s="329" t="e">
        <f>SUMPRODUCT((MONTH('LIVRO CAIXA DIARIO'!$B$8:$B$144='PLANILA DE LIVRO CAIXA MENSAL'!B18)*('LIVRO CAIXA DIARIO'!$F$8:$F$144)))</f>
        <v>#DIV/0!</v>
      </c>
      <c r="D18" s="328">
        <f>SUMPRODUCT('LIVRO CAIXA DIARIO'!$H$8:$H$144)*('LIVRO CAIXA DIARIO'!$I$8:$I$144=$AE$1)</f>
        <v>0</v>
      </c>
      <c r="E18" s="328">
        <f>SUMPRODUCT('LIVRO CAIXA DIARIO'!$H$8:$H$144)*('LIVRO CAIXA DIARIO'!$I$8:$I$144=$AE$2)</f>
        <v>0</v>
      </c>
      <c r="F18" s="328">
        <f>SUMPRODUCT('LIVRO CAIXA DIARIO'!$H$8:$H$144)*('LIVRO CAIXA DIARIO'!$I$8:$I$144=$AE$3)</f>
        <v>10423.605000000003</v>
      </c>
      <c r="G18" s="328">
        <f>SUMPRODUCT('LIVRO CAIXA DIARIO'!$H$8:$H$144)*('LIVRO CAIXA DIARIO'!$I$8:$I$144=$AE$5)</f>
        <v>0</v>
      </c>
      <c r="H18" s="328">
        <f>SUMPRODUCT('LIVRO CAIXA DIARIO'!$H$8:$H$144)*('LIVRO CAIXA DIARIO'!$I$8:$I$144=$AE7)</f>
        <v>0</v>
      </c>
      <c r="I18" s="328">
        <f>SUMPRODUCT('LIVRO CAIXA DIARIO'!$H$8:$H$144)*('LIVRO CAIXA DIARIO'!$I$8:$I$144=$AE$4)</f>
        <v>0</v>
      </c>
      <c r="J18" s="328">
        <f>SUMPRODUCT('LIVRO CAIXA DIARIO'!$H$8:$H$144)*('LIVRO CAIXA DIARIO'!$I$8:$I$144=$AE$6)</f>
        <v>0</v>
      </c>
      <c r="K18" s="328">
        <f>SUMPRODUCT('LIVRO CAIXA DIARIO'!$H$8:$H$144)*('LIVRO CAIXA DIARIO'!$I$8:$I$144=$AE$7)</f>
        <v>0</v>
      </c>
      <c r="L18" s="328">
        <f>SUMPRODUCT((MONTH('LIVRO CAIXA DIARIO'!B14:B150='PLANILA DE LIVRO CAIXA MENSAL'!A18)*('LIVRO CAIXA DIARIO'!H14:H150)))</f>
        <v>11176.575000000001</v>
      </c>
      <c r="AD18"/>
    </row>
    <row r="19" spans="1:30" ht="40.200000000000003" customHeight="1" x14ac:dyDescent="0.3">
      <c r="A19" s="44">
        <v>12</v>
      </c>
      <c r="B19" s="317" t="s">
        <v>343</v>
      </c>
      <c r="C19" s="329" t="e">
        <f>SUMPRODUCT((MONTH('LIVRO CAIXA DIARIO'!$B$8:$B$144='PLANILA DE LIVRO CAIXA MENSAL'!B19)*('LIVRO CAIXA DIARIO'!$F$8:$F$144)))</f>
        <v>#DIV/0!</v>
      </c>
      <c r="D19" s="328">
        <f>SUMPRODUCT('LIVRO CAIXA DIARIO'!$H$8:$H$144)*('LIVRO CAIXA DIARIO'!$I$8:$I$144=$AE$1)</f>
        <v>10423.605000000003</v>
      </c>
      <c r="E19" s="328">
        <f>SUMPRODUCT('LIVRO CAIXA DIARIO'!$H$8:$H$144)*('LIVRO CAIXA DIARIO'!$I$8:$I$144=$AE$2)</f>
        <v>0</v>
      </c>
      <c r="F19" s="328">
        <f>SUMPRODUCT('LIVRO CAIXA DIARIO'!$H$8:$H$144)*('LIVRO CAIXA DIARIO'!$I$8:$I$144=$AE$3)</f>
        <v>0</v>
      </c>
      <c r="G19" s="328">
        <f>SUMPRODUCT('LIVRO CAIXA DIARIO'!$H$8:$H$144)*('LIVRO CAIXA DIARIO'!$I$8:$I$144=$AE$5)</f>
        <v>0</v>
      </c>
      <c r="H19" s="328">
        <f>SUMPRODUCT('LIVRO CAIXA DIARIO'!$H$8:$H$144)*('LIVRO CAIXA DIARIO'!$I$8:$I$144=$AE8)</f>
        <v>0</v>
      </c>
      <c r="I19" s="328">
        <f>SUMPRODUCT('LIVRO CAIXA DIARIO'!$H$8:$H$144)*('LIVRO CAIXA DIARIO'!$I$8:$I$144=$AE$4)</f>
        <v>0</v>
      </c>
      <c r="J19" s="328">
        <f>SUMPRODUCT('LIVRO CAIXA DIARIO'!$H$8:$H$144)*('LIVRO CAIXA DIARIO'!$I$8:$I$144=$AE$6)</f>
        <v>0</v>
      </c>
      <c r="K19" s="328">
        <f>SUMPRODUCT('LIVRO CAIXA DIARIO'!$H$8:$H$144)*('LIVRO CAIXA DIARIO'!$I$8:$I$144=$AE$7)</f>
        <v>0</v>
      </c>
      <c r="L19" s="328">
        <f>SUMPRODUCT((MONTH('LIVRO CAIXA DIARIO'!B15:B151='PLANILA DE LIVRO CAIXA MENSAL'!A19)*('LIVRO CAIXA DIARIO'!H15:H151)))</f>
        <v>11144.83</v>
      </c>
      <c r="AD19"/>
    </row>
    <row r="20" spans="1:30" ht="40.200000000000003" customHeight="1" x14ac:dyDescent="0.3">
      <c r="AD20"/>
    </row>
    <row r="21" spans="1:30" ht="40.200000000000003" customHeight="1" x14ac:dyDescent="0.3">
      <c r="AD21"/>
    </row>
    <row r="22" spans="1:30" ht="40.200000000000003" customHeight="1" x14ac:dyDescent="0.3">
      <c r="AD22"/>
    </row>
    <row r="23" spans="1:30" ht="40.200000000000003" customHeight="1" x14ac:dyDescent="0.3">
      <c r="AD23"/>
    </row>
    <row r="24" spans="1:30" ht="40.200000000000003" customHeight="1" x14ac:dyDescent="0.3">
      <c r="AD24"/>
    </row>
    <row r="25" spans="1:30" ht="40.200000000000003" customHeight="1" x14ac:dyDescent="0.3">
      <c r="AD25"/>
    </row>
    <row r="26" spans="1:30" ht="40.200000000000003" customHeight="1" x14ac:dyDescent="0.3">
      <c r="AD26"/>
    </row>
    <row r="27" spans="1:30" ht="40.200000000000003" customHeight="1" x14ac:dyDescent="0.3">
      <c r="AD27"/>
    </row>
    <row r="46" spans="30:30" ht="40.200000000000003" customHeight="1" x14ac:dyDescent="0.3">
      <c r="AD46" s="1">
        <v>34</v>
      </c>
    </row>
    <row r="47" spans="30:30" ht="40.200000000000003" customHeight="1" x14ac:dyDescent="0.3">
      <c r="AD47" s="1">
        <v>35</v>
      </c>
    </row>
    <row r="48" spans="30:30" ht="40.200000000000003" customHeight="1" x14ac:dyDescent="0.3">
      <c r="AD48" s="1">
        <v>36</v>
      </c>
    </row>
    <row r="107" spans="10:14" ht="40.200000000000003" customHeight="1" thickBot="1" x14ac:dyDescent="0.35"/>
    <row r="108" spans="10:14" ht="40.200000000000003" customHeight="1" thickBot="1" x14ac:dyDescent="0.35">
      <c r="J108" s="254" t="s">
        <v>6</v>
      </c>
      <c r="K108" s="255" t="s">
        <v>35</v>
      </c>
      <c r="L108" s="256" t="s">
        <v>36</v>
      </c>
      <c r="M108" s="257" t="s">
        <v>19</v>
      </c>
      <c r="N108" s="258" t="s">
        <v>37</v>
      </c>
    </row>
    <row r="109" spans="10:14" ht="40.200000000000003" customHeight="1" thickBot="1" x14ac:dyDescent="0.55000000000000004">
      <c r="J109" s="265">
        <f>SUMPRODUCT($H110:$H159*($I110:$I159=$AE$1))</f>
        <v>0</v>
      </c>
      <c r="K109" s="266">
        <f>SUMPRODUCT($H110:$H159*($I110:$I159=$AE$2))</f>
        <v>0</v>
      </c>
      <c r="L109" s="266">
        <f>SUMPRODUCT($H110:$H159*($I110:$I159=$AE$3))</f>
        <v>0</v>
      </c>
      <c r="M109" s="264">
        <f>SUMPRODUCT($H110:$H159*($I110:$I159=$AE$5))</f>
        <v>0</v>
      </c>
      <c r="N109" s="253">
        <f>SUM(H110:H159)</f>
        <v>0</v>
      </c>
    </row>
    <row r="110" spans="10:14" ht="40.200000000000003" customHeight="1" thickBot="1" x14ac:dyDescent="0.35">
      <c r="J110" s="259" t="s">
        <v>40</v>
      </c>
      <c r="K110" s="260" t="s">
        <v>41</v>
      </c>
      <c r="L110" s="261" t="s">
        <v>22</v>
      </c>
      <c r="M110" s="262" t="s">
        <v>33</v>
      </c>
      <c r="N110" s="91"/>
    </row>
    <row r="111" spans="10:14" ht="40.200000000000003" customHeight="1" thickBot="1" x14ac:dyDescent="0.35">
      <c r="J111" s="263">
        <f>IF(J109&gt;=$AI$4,J109-$AJ$4,IF(J109&gt;=$AI$3,J109-$AJ$3,IF(J109&gt;=$AI$2,J109-$AJ$2,J109)))</f>
        <v>0</v>
      </c>
      <c r="K111" s="251">
        <f>SUMPRODUCT($H110:$H159*($I110:$I159=$AE$4))</f>
        <v>0</v>
      </c>
      <c r="L111" s="251">
        <f>SUMPRODUCT($H110:$H159*($I110:$I159=$AE$2))</f>
        <v>0</v>
      </c>
      <c r="M111" s="252">
        <f>SUMPRODUCT($H112:$H161*($I112:$I161=$AE$7))</f>
        <v>0</v>
      </c>
    </row>
  </sheetData>
  <mergeCells count="8">
    <mergeCell ref="A6:E6"/>
    <mergeCell ref="A1:C2"/>
    <mergeCell ref="F1:G1"/>
    <mergeCell ref="H1:I1"/>
    <mergeCell ref="F2:G2"/>
    <mergeCell ref="H2:I2"/>
    <mergeCell ref="A3:C4"/>
    <mergeCell ref="D3:E4"/>
  </mergeCells>
  <phoneticPr fontId="42" type="noConversion"/>
  <conditionalFormatting sqref="A9:A19">
    <cfRule type="expression" dxfId="63" priority="9">
      <formula>$I9="ENTRADA TROCO"</formula>
    </cfRule>
    <cfRule type="expression" dxfId="62" priority="10">
      <formula>$I9="VALE"</formula>
    </cfRule>
    <cfRule type="expression" dxfId="61" priority="11">
      <formula>$I9="SAIDA"</formula>
    </cfRule>
    <cfRule type="expression" dxfId="60" priority="12">
      <formula>$I9="PIX"</formula>
    </cfRule>
    <cfRule type="expression" dxfId="59" priority="13">
      <formula>$I9="CRED"</formula>
    </cfRule>
    <cfRule type="expression" dxfId="58" priority="14">
      <formula>$I9="DEB"</formula>
    </cfRule>
    <cfRule type="expression" dxfId="57" priority="15">
      <formula>$I9="DIN"</formula>
    </cfRule>
  </conditionalFormatting>
  <conditionalFormatting sqref="B8:B10 B13:B19">
    <cfRule type="expression" dxfId="56" priority="95">
      <formula>$I4="ENTRADA TROCO"</formula>
    </cfRule>
    <cfRule type="expression" dxfId="55" priority="96">
      <formula>$I4="VALE"</formula>
    </cfRule>
    <cfRule type="expression" dxfId="54" priority="97">
      <formula>$I4="SAIDA"</formula>
    </cfRule>
    <cfRule type="expression" dxfId="53" priority="98">
      <formula>$I4="PIX"</formula>
    </cfRule>
    <cfRule type="expression" dxfId="52" priority="99">
      <formula>$I4="CRED"</formula>
    </cfRule>
    <cfRule type="expression" dxfId="51" priority="100">
      <formula>$I4="DEB"</formula>
    </cfRule>
    <cfRule type="expression" dxfId="50" priority="101">
      <formula>$I4="DIN"</formula>
    </cfRule>
  </conditionalFormatting>
  <conditionalFormatting sqref="A8">
    <cfRule type="expression" dxfId="49" priority="109">
      <formula>#REF!="ENTRADA TROCO"</formula>
    </cfRule>
    <cfRule type="expression" dxfId="48" priority="110">
      <formula>#REF!="VALE"</formula>
    </cfRule>
    <cfRule type="expression" dxfId="47" priority="111">
      <formula>#REF!="SAIDA"</formula>
    </cfRule>
    <cfRule type="expression" dxfId="46" priority="112">
      <formula>#REF!="PIX"</formula>
    </cfRule>
    <cfRule type="expression" dxfId="45" priority="113">
      <formula>#REF!="CRED"</formula>
    </cfRule>
    <cfRule type="expression" dxfId="44" priority="114">
      <formula>#REF!="DEB"</formula>
    </cfRule>
    <cfRule type="expression" dxfId="43" priority="115">
      <formula>#REF!="DIN"</formula>
    </cfRule>
  </conditionalFormatting>
  <conditionalFormatting sqref="B11:B12">
    <cfRule type="expression" dxfId="42" priority="137">
      <formula>#REF!="ENTRADA TROCO"</formula>
    </cfRule>
    <cfRule type="expression" dxfId="41" priority="138">
      <formula>#REF!="VALE"</formula>
    </cfRule>
    <cfRule type="expression" dxfId="40" priority="139">
      <formula>#REF!="SAIDA"</formula>
    </cfRule>
    <cfRule type="expression" dxfId="39" priority="140">
      <formula>#REF!="PIX"</formula>
    </cfRule>
    <cfRule type="expression" dxfId="38" priority="141">
      <formula>#REF!="CRED"</formula>
    </cfRule>
    <cfRule type="expression" dxfId="37" priority="142">
      <formula>#REF!="DEB"</formula>
    </cfRule>
    <cfRule type="expression" dxfId="36" priority="143">
      <formula>#REF!="DIN"</formula>
    </cfRule>
  </conditionalFormatting>
  <dataValidations count="1">
    <dataValidation type="list" allowBlank="1" showInputMessage="1" showErrorMessage="1" sqref="AM2:AM12 AF1:AF10" xr:uid="{53176BA2-08E0-4786-861A-69A0EE62DA53}">
      <formula1>$AM$2:$AM$12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FD9FCE8C-FC10-438B-BC63-791C2A2E4580}">
            <xm:f>$A8=LISTA!$G$16</xm:f>
            <x14:dxf>
              <font>
                <b/>
                <i val="0"/>
              </font>
              <fill>
                <patternFill>
                  <bgColor rgb="FFFF7C80"/>
                </patternFill>
              </fill>
            </x14:dxf>
          </x14:cfRule>
          <xm:sqref>A8:L19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0"/>
  <dimension ref="A1:AD11"/>
  <sheetViews>
    <sheetView showGridLines="0" workbookViewId="0">
      <selection activeCell="H12" sqref="H12"/>
    </sheetView>
  </sheetViews>
  <sheetFormatPr defaultRowHeight="40.200000000000003" customHeight="1" x14ac:dyDescent="0.3"/>
  <cols>
    <col min="1" max="1" width="14" bestFit="1" customWidth="1"/>
    <col min="2" max="2" width="21" customWidth="1"/>
    <col min="3" max="3" width="22.33203125" bestFit="1" customWidth="1"/>
    <col min="4" max="4" width="40.5546875" customWidth="1"/>
    <col min="5" max="5" width="26.33203125" customWidth="1"/>
    <col min="6" max="6" width="16" bestFit="1" customWidth="1"/>
    <col min="7" max="7" width="18.33203125" bestFit="1" customWidth="1"/>
    <col min="8" max="8" width="19.109375" bestFit="1" customWidth="1"/>
    <col min="9" max="9" width="14.109375" bestFit="1" customWidth="1"/>
    <col min="10" max="10" width="16.5546875" bestFit="1" customWidth="1"/>
    <col min="11" max="11" width="16.109375" customWidth="1"/>
    <col min="13" max="13" width="15.88671875" bestFit="1" customWidth="1"/>
    <col min="14" max="14" width="16.33203125" customWidth="1"/>
    <col min="15" max="15" width="22" customWidth="1"/>
    <col min="26" max="26" width="3.88671875" hidden="1" customWidth="1"/>
    <col min="27" max="27" width="6.88671875" hidden="1" customWidth="1"/>
    <col min="28" max="28" width="0" hidden="1" customWidth="1"/>
    <col min="29" max="29" width="8" hidden="1" customWidth="1"/>
    <col min="30" max="30" width="4" hidden="1" customWidth="1"/>
    <col min="44" max="44" width="23.33203125" customWidth="1"/>
    <col min="45" max="45" width="24" bestFit="1" customWidth="1"/>
    <col min="46" max="46" width="9" bestFit="1" customWidth="1"/>
    <col min="47" max="47" width="17.6640625" bestFit="1" customWidth="1"/>
    <col min="48" max="48" width="16.6640625" bestFit="1" customWidth="1"/>
    <col min="49" max="49" width="17.88671875" bestFit="1" customWidth="1"/>
    <col min="50" max="51" width="20.6640625" bestFit="1" customWidth="1"/>
  </cols>
  <sheetData>
    <row r="1" spans="1:9" ht="34.200000000000003" customHeight="1" x14ac:dyDescent="0.3">
      <c r="A1" s="545" t="s">
        <v>0</v>
      </c>
      <c r="B1" s="546"/>
      <c r="C1" s="547"/>
      <c r="D1" s="300" t="s">
        <v>1</v>
      </c>
      <c r="E1" s="301"/>
      <c r="F1" s="551" t="s">
        <v>2</v>
      </c>
      <c r="G1" s="552"/>
      <c r="H1" s="533" t="s">
        <v>3</v>
      </c>
      <c r="I1" s="533"/>
    </row>
    <row r="2" spans="1:9" ht="15" thickBot="1" x14ac:dyDescent="0.35">
      <c r="A2" s="548"/>
      <c r="B2" s="549"/>
      <c r="C2" s="550"/>
      <c r="D2" s="302"/>
      <c r="E2" s="303"/>
      <c r="F2" s="534"/>
      <c r="G2" s="535"/>
      <c r="H2" s="536"/>
      <c r="I2" s="536"/>
    </row>
    <row r="3" spans="1:9" ht="14.4" x14ac:dyDescent="0.3">
      <c r="A3" s="539" t="s">
        <v>10</v>
      </c>
      <c r="B3" s="540"/>
      <c r="C3" s="541"/>
      <c r="D3" s="553" t="s">
        <v>11</v>
      </c>
      <c r="E3" s="554"/>
      <c r="G3" s="341"/>
    </row>
    <row r="4" spans="1:9" ht="15" thickBot="1" x14ac:dyDescent="0.35">
      <c r="A4" s="542"/>
      <c r="B4" s="543"/>
      <c r="C4" s="544"/>
      <c r="D4" s="555"/>
      <c r="E4" s="556"/>
    </row>
    <row r="5" spans="1:9" ht="23.4" thickBot="1" x14ac:dyDescent="0.35">
      <c r="A5" s="335" t="s">
        <v>16</v>
      </c>
      <c r="B5" s="336"/>
      <c r="C5" s="337" t="s">
        <v>17</v>
      </c>
      <c r="D5" s="338" t="s">
        <v>18</v>
      </c>
      <c r="E5" s="339">
        <v>7</v>
      </c>
    </row>
    <row r="6" spans="1:9" ht="15" thickBot="1" x14ac:dyDescent="0.35">
      <c r="A6" s="725" t="s">
        <v>344</v>
      </c>
      <c r="B6" s="726"/>
      <c r="C6" s="726"/>
      <c r="D6" s="726"/>
      <c r="E6" s="726"/>
      <c r="F6" s="726"/>
      <c r="G6" s="727"/>
      <c r="H6" s="368" t="s">
        <v>345</v>
      </c>
      <c r="I6" s="316" t="s">
        <v>201</v>
      </c>
    </row>
    <row r="7" spans="1:9" ht="21.6" thickBot="1" x14ac:dyDescent="0.45">
      <c r="A7" s="720" t="s">
        <v>299</v>
      </c>
      <c r="B7" s="721"/>
      <c r="C7" s="722"/>
      <c r="D7" s="723" t="s">
        <v>216</v>
      </c>
      <c r="E7" s="724"/>
      <c r="F7" s="724"/>
      <c r="G7" s="365" t="s">
        <v>346</v>
      </c>
      <c r="H7" s="240"/>
      <c r="I7" s="240"/>
    </row>
    <row r="8" spans="1:9" ht="18.600000000000001" thickBot="1" x14ac:dyDescent="0.35">
      <c r="A8" s="350" t="s">
        <v>347</v>
      </c>
      <c r="B8" s="351" t="s">
        <v>348</v>
      </c>
      <c r="C8" s="352" t="s">
        <v>349</v>
      </c>
      <c r="D8" s="353" t="s">
        <v>347</v>
      </c>
      <c r="E8" s="354" t="s">
        <v>348</v>
      </c>
      <c r="F8" s="355" t="s">
        <v>350</v>
      </c>
      <c r="G8" s="364" t="s">
        <v>351</v>
      </c>
      <c r="H8" s="241"/>
      <c r="I8" s="241"/>
    </row>
    <row r="9" spans="1:9" ht="18.600000000000001" thickBot="1" x14ac:dyDescent="0.35">
      <c r="A9" s="346">
        <v>43221</v>
      </c>
      <c r="B9" s="340" t="s">
        <v>352</v>
      </c>
      <c r="C9" s="345">
        <f>'PLANILA DE LIVRO CAIXA MENSAL'!L12</f>
        <v>10423.605000000003</v>
      </c>
      <c r="D9" s="347">
        <v>43221</v>
      </c>
      <c r="E9" s="14" t="s">
        <v>353</v>
      </c>
      <c r="F9" s="348">
        <f>SAIDA!I3</f>
        <v>0</v>
      </c>
      <c r="G9" s="349">
        <f>C9-F9</f>
        <v>10423.605000000003</v>
      </c>
      <c r="H9" s="242"/>
      <c r="I9" s="242"/>
    </row>
    <row r="10" spans="1:9" ht="14.4" x14ac:dyDescent="0.3"/>
    <row r="11" spans="1:9" ht="14.4" x14ac:dyDescent="0.3"/>
  </sheetData>
  <mergeCells count="10">
    <mergeCell ref="A7:C7"/>
    <mergeCell ref="D7:F7"/>
    <mergeCell ref="A3:C4"/>
    <mergeCell ref="D3:E4"/>
    <mergeCell ref="A6:G6"/>
    <mergeCell ref="A1:C2"/>
    <mergeCell ref="F1:G1"/>
    <mergeCell ref="H1:I1"/>
    <mergeCell ref="F2:G2"/>
    <mergeCell ref="H2:I2"/>
  </mergeCells>
  <dataValidations count="1">
    <dataValidation type="list" allowBlank="1" showInputMessage="1" showErrorMessage="1" sqref="A9 D9" xr:uid="{7DE7B734-427D-44EC-9175-5A6352781E24}">
      <formula1>MESSS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4"/>
  <dimension ref="A1:R206"/>
  <sheetViews>
    <sheetView topLeftCell="C1" workbookViewId="0">
      <selection activeCell="P8" sqref="P8"/>
    </sheetView>
  </sheetViews>
  <sheetFormatPr defaultRowHeight="14.4" x14ac:dyDescent="0.3"/>
  <cols>
    <col min="1" max="1" width="10.5546875" style="127" bestFit="1" customWidth="1"/>
    <col min="4" max="4" width="26.88671875" bestFit="1" customWidth="1"/>
    <col min="5" max="5" width="9.33203125" bestFit="1" customWidth="1"/>
    <col min="7" max="7" width="16.5546875" bestFit="1" customWidth="1"/>
    <col min="9" max="9" width="18.33203125" bestFit="1" customWidth="1"/>
    <col min="13" max="13" width="17.6640625" customWidth="1"/>
    <col min="16" max="17" width="15.33203125" bestFit="1" customWidth="1"/>
  </cols>
  <sheetData>
    <row r="1" spans="1:18" ht="42" x14ac:dyDescent="0.4">
      <c r="A1" s="125" t="s">
        <v>354</v>
      </c>
      <c r="D1" s="96" t="s">
        <v>355</v>
      </c>
      <c r="E1" s="101">
        <v>70</v>
      </c>
      <c r="G1" s="106" t="s">
        <v>356</v>
      </c>
      <c r="H1">
        <v>2</v>
      </c>
      <c r="K1" s="122" t="s">
        <v>357</v>
      </c>
      <c r="M1" s="30" t="s">
        <v>4</v>
      </c>
      <c r="P1" s="496" t="s">
        <v>6</v>
      </c>
      <c r="Q1" s="496" t="s">
        <v>7</v>
      </c>
      <c r="R1" s="496" t="s">
        <v>386</v>
      </c>
    </row>
    <row r="2" spans="1:18" ht="18" x14ac:dyDescent="0.3">
      <c r="A2" s="126">
        <v>0.29166666666666669</v>
      </c>
      <c r="D2" s="97">
        <v>70</v>
      </c>
      <c r="G2" s="105" t="s">
        <v>358</v>
      </c>
      <c r="H2" s="51">
        <v>1</v>
      </c>
      <c r="K2" s="340" t="s">
        <v>359</v>
      </c>
      <c r="M2" s="31" t="s">
        <v>8</v>
      </c>
      <c r="P2" s="494">
        <v>800</v>
      </c>
      <c r="Q2" s="494">
        <v>300</v>
      </c>
      <c r="R2" s="497">
        <v>0</v>
      </c>
    </row>
    <row r="3" spans="1:18" ht="18.600000000000001" thickBot="1" x14ac:dyDescent="0.35">
      <c r="A3" s="126">
        <v>0.2951388888888889</v>
      </c>
      <c r="D3" s="98">
        <v>100</v>
      </c>
      <c r="G3" s="105" t="s">
        <v>360</v>
      </c>
      <c r="H3" s="51">
        <v>0</v>
      </c>
      <c r="K3" s="340" t="s">
        <v>361</v>
      </c>
      <c r="M3" s="32" t="s">
        <v>12</v>
      </c>
      <c r="P3" s="494">
        <f>1550*R3</f>
        <v>1550</v>
      </c>
      <c r="Q3" s="494">
        <v>550</v>
      </c>
      <c r="R3" s="497">
        <v>1</v>
      </c>
    </row>
    <row r="4" spans="1:18" ht="18.600000000000001" thickBot="1" x14ac:dyDescent="0.35">
      <c r="A4" s="126">
        <v>0.2986111111111111</v>
      </c>
      <c r="K4" s="340" t="s">
        <v>362</v>
      </c>
      <c r="M4" s="82" t="s">
        <v>14</v>
      </c>
      <c r="P4" s="494">
        <f t="shared" ref="P4:P7" si="0">1550*R4</f>
        <v>3100</v>
      </c>
      <c r="Q4" s="495">
        <f>$Q$3*R4</f>
        <v>1100</v>
      </c>
      <c r="R4" s="497">
        <v>2</v>
      </c>
    </row>
    <row r="5" spans="1:18" ht="18" x14ac:dyDescent="0.35">
      <c r="A5" s="126">
        <v>0.30208333333333298</v>
      </c>
      <c r="D5" s="96" t="s">
        <v>363</v>
      </c>
      <c r="E5" t="s">
        <v>229</v>
      </c>
      <c r="G5" s="96" t="s">
        <v>257</v>
      </c>
      <c r="K5" s="340" t="s">
        <v>364</v>
      </c>
      <c r="M5" s="83" t="s">
        <v>19</v>
      </c>
      <c r="P5" s="494">
        <f t="shared" si="0"/>
        <v>4650</v>
      </c>
      <c r="Q5" s="495">
        <f t="shared" ref="Q5:Q7" si="1">$Q$3*R5</f>
        <v>1650</v>
      </c>
      <c r="R5" s="497">
        <v>3</v>
      </c>
    </row>
    <row r="6" spans="1:18" ht="18.600000000000001" thickBot="1" x14ac:dyDescent="0.35">
      <c r="A6" s="126">
        <v>0.30555555555555503</v>
      </c>
      <c r="D6" s="99" t="s">
        <v>227</v>
      </c>
      <c r="G6" s="107" t="s">
        <v>258</v>
      </c>
      <c r="H6" s="51">
        <v>0</v>
      </c>
      <c r="K6" s="340" t="s">
        <v>365</v>
      </c>
      <c r="M6" s="33" t="s">
        <v>22</v>
      </c>
      <c r="P6" s="494">
        <f t="shared" si="0"/>
        <v>6200</v>
      </c>
      <c r="Q6" s="495">
        <f t="shared" si="1"/>
        <v>2200</v>
      </c>
      <c r="R6" s="497">
        <v>4</v>
      </c>
    </row>
    <row r="7" spans="1:18" ht="27.6" x14ac:dyDescent="0.3">
      <c r="A7" s="126">
        <v>0.30902777777777801</v>
      </c>
      <c r="D7" s="99" t="s">
        <v>229</v>
      </c>
      <c r="G7" s="107" t="s">
        <v>316</v>
      </c>
      <c r="H7" s="51">
        <v>1</v>
      </c>
      <c r="K7" s="340" t="s">
        <v>366</v>
      </c>
      <c r="M7" s="492" t="s">
        <v>33</v>
      </c>
      <c r="P7" s="494">
        <f t="shared" si="0"/>
        <v>7750</v>
      </c>
      <c r="Q7" s="495">
        <f t="shared" si="1"/>
        <v>2750</v>
      </c>
      <c r="R7" s="497">
        <v>5</v>
      </c>
    </row>
    <row r="8" spans="1:18" x14ac:dyDescent="0.3">
      <c r="A8" s="126">
        <v>0.3125</v>
      </c>
      <c r="D8" s="99" t="s">
        <v>231</v>
      </c>
      <c r="G8" s="107" t="s">
        <v>257</v>
      </c>
      <c r="H8" s="51">
        <v>0</v>
      </c>
      <c r="K8" s="340" t="s">
        <v>367</v>
      </c>
      <c r="M8" s="493" t="s">
        <v>385</v>
      </c>
    </row>
    <row r="9" spans="1:18" ht="15" thickBot="1" x14ac:dyDescent="0.35">
      <c r="A9" s="126">
        <v>0.31597222222222199</v>
      </c>
      <c r="D9" s="100" t="s">
        <v>230</v>
      </c>
      <c r="K9" s="340" t="s">
        <v>368</v>
      </c>
    </row>
    <row r="10" spans="1:18" x14ac:dyDescent="0.3">
      <c r="A10" s="126">
        <v>0.31944444444444398</v>
      </c>
      <c r="G10" s="122" t="s">
        <v>369</v>
      </c>
      <c r="K10" s="340" t="s">
        <v>370</v>
      </c>
    </row>
    <row r="11" spans="1:18" ht="15" thickBot="1" x14ac:dyDescent="0.35">
      <c r="A11" s="126">
        <v>0.32291666666666702</v>
      </c>
      <c r="G11" s="123">
        <v>0.33333333333333331</v>
      </c>
      <c r="K11" s="340" t="s">
        <v>371</v>
      </c>
    </row>
    <row r="12" spans="1:18" ht="18.600000000000001" thickBot="1" x14ac:dyDescent="0.4">
      <c r="A12" s="126">
        <v>0.32638888888888901</v>
      </c>
      <c r="D12" s="96" t="s">
        <v>372</v>
      </c>
    </row>
    <row r="13" spans="1:18" x14ac:dyDescent="0.3">
      <c r="A13" s="126">
        <v>0.32986111111111099</v>
      </c>
      <c r="D13" s="99" t="s">
        <v>373</v>
      </c>
      <c r="G13" s="122" t="s">
        <v>374</v>
      </c>
    </row>
    <row r="14" spans="1:18" ht="15" thickBot="1" x14ac:dyDescent="0.35">
      <c r="A14" s="126">
        <v>0.33333333333333298</v>
      </c>
      <c r="D14" s="99" t="s">
        <v>375</v>
      </c>
      <c r="G14" s="333">
        <f ca="1">TODAY()</f>
        <v>43245</v>
      </c>
    </row>
    <row r="15" spans="1:18" ht="15" thickBot="1" x14ac:dyDescent="0.35">
      <c r="A15" s="126">
        <v>0.33680555555555503</v>
      </c>
      <c r="D15" t="s">
        <v>376</v>
      </c>
      <c r="G15" s="334" t="s">
        <v>377</v>
      </c>
    </row>
    <row r="16" spans="1:18" ht="15" thickBot="1" x14ac:dyDescent="0.35">
      <c r="A16" s="126">
        <v>0.34027777777777801</v>
      </c>
      <c r="D16" t="s">
        <v>378</v>
      </c>
      <c r="G16" s="315">
        <f ca="1">MONTH(G14)</f>
        <v>5</v>
      </c>
    </row>
    <row r="17" spans="1:8" x14ac:dyDescent="0.3">
      <c r="A17" s="126">
        <v>0.34375</v>
      </c>
    </row>
    <row r="18" spans="1:8" ht="15" thickBot="1" x14ac:dyDescent="0.35">
      <c r="A18" s="126">
        <v>0.34722222222222199</v>
      </c>
    </row>
    <row r="19" spans="1:8" x14ac:dyDescent="0.3">
      <c r="A19" s="126">
        <v>0.35069444444444398</v>
      </c>
      <c r="G19" s="342" t="s">
        <v>379</v>
      </c>
      <c r="H19" s="343" t="s">
        <v>380</v>
      </c>
    </row>
    <row r="20" spans="1:8" x14ac:dyDescent="0.3">
      <c r="A20" s="126">
        <v>0.35416666666666602</v>
      </c>
      <c r="G20" s="344">
        <v>43100</v>
      </c>
      <c r="H20" s="340">
        <f>MONTH(G20)</f>
        <v>1</v>
      </c>
    </row>
    <row r="21" spans="1:8" x14ac:dyDescent="0.3">
      <c r="A21" s="126">
        <v>0.35763888888888901</v>
      </c>
      <c r="G21" s="344">
        <v>43132</v>
      </c>
      <c r="H21" s="340">
        <f t="shared" ref="H21:H31" si="2">MONTH(G21)</f>
        <v>2</v>
      </c>
    </row>
    <row r="22" spans="1:8" x14ac:dyDescent="0.3">
      <c r="A22" s="126">
        <v>0.36111111111111099</v>
      </c>
      <c r="G22" s="344">
        <v>43161</v>
      </c>
      <c r="H22" s="340">
        <f t="shared" si="2"/>
        <v>3</v>
      </c>
    </row>
    <row r="23" spans="1:8" x14ac:dyDescent="0.3">
      <c r="A23" s="126">
        <v>0.36458333333333298</v>
      </c>
      <c r="G23" s="344">
        <v>43190</v>
      </c>
      <c r="H23" s="340">
        <f t="shared" si="2"/>
        <v>4</v>
      </c>
    </row>
    <row r="24" spans="1:8" x14ac:dyDescent="0.3">
      <c r="A24" s="126">
        <v>0.36805555555555503</v>
      </c>
      <c r="G24" s="344">
        <v>43221</v>
      </c>
      <c r="H24" s="340">
        <f t="shared" si="2"/>
        <v>5</v>
      </c>
    </row>
    <row r="25" spans="1:8" x14ac:dyDescent="0.3">
      <c r="A25" s="126">
        <v>0.37152777777777701</v>
      </c>
      <c r="G25" s="344">
        <v>43253</v>
      </c>
      <c r="H25" s="340">
        <f t="shared" si="2"/>
        <v>6</v>
      </c>
    </row>
    <row r="26" spans="1:8" x14ac:dyDescent="0.3">
      <c r="A26" s="126">
        <v>0.375</v>
      </c>
      <c r="G26" s="344">
        <v>43281</v>
      </c>
      <c r="H26" s="340">
        <f t="shared" si="2"/>
        <v>7</v>
      </c>
    </row>
    <row r="27" spans="1:8" x14ac:dyDescent="0.3">
      <c r="A27" s="126">
        <v>0.37847222222222199</v>
      </c>
      <c r="G27" s="344">
        <v>43313</v>
      </c>
      <c r="H27" s="340">
        <f t="shared" si="2"/>
        <v>8</v>
      </c>
    </row>
    <row r="28" spans="1:8" x14ac:dyDescent="0.3">
      <c r="A28" s="126">
        <v>0.38194444444444398</v>
      </c>
      <c r="G28" s="344">
        <v>43345</v>
      </c>
      <c r="H28" s="340">
        <f t="shared" si="2"/>
        <v>9</v>
      </c>
    </row>
    <row r="29" spans="1:8" x14ac:dyDescent="0.3">
      <c r="A29" s="126">
        <v>0.38541666666666602</v>
      </c>
      <c r="G29" s="344">
        <v>43373</v>
      </c>
      <c r="H29" s="340">
        <f t="shared" si="2"/>
        <v>10</v>
      </c>
    </row>
    <row r="30" spans="1:8" x14ac:dyDescent="0.3">
      <c r="A30" s="126">
        <v>0.38888888888888901</v>
      </c>
      <c r="G30" s="344">
        <v>43405</v>
      </c>
      <c r="H30" s="340">
        <f t="shared" si="2"/>
        <v>11</v>
      </c>
    </row>
    <row r="31" spans="1:8" x14ac:dyDescent="0.3">
      <c r="A31" s="126">
        <v>0.39236111111111099</v>
      </c>
      <c r="G31" s="344">
        <v>43436</v>
      </c>
      <c r="H31" s="340">
        <f t="shared" si="2"/>
        <v>12</v>
      </c>
    </row>
    <row r="32" spans="1:8" x14ac:dyDescent="0.3">
      <c r="A32" s="126">
        <v>0.39583333333333298</v>
      </c>
    </row>
    <row r="33" spans="1:1" x14ac:dyDescent="0.3">
      <c r="A33" s="126">
        <v>0.39930555555555602</v>
      </c>
    </row>
    <row r="34" spans="1:1" x14ac:dyDescent="0.3">
      <c r="A34" s="126">
        <v>0.40277777777777801</v>
      </c>
    </row>
    <row r="35" spans="1:1" x14ac:dyDescent="0.3">
      <c r="A35" s="126">
        <v>0.40625</v>
      </c>
    </row>
    <row r="36" spans="1:1" x14ac:dyDescent="0.3">
      <c r="A36" s="126">
        <v>0.40972222222222199</v>
      </c>
    </row>
    <row r="37" spans="1:1" x14ac:dyDescent="0.3">
      <c r="A37" s="126">
        <v>0.41319444444444398</v>
      </c>
    </row>
    <row r="38" spans="1:1" x14ac:dyDescent="0.3">
      <c r="A38" s="126">
        <v>0.41666666666666702</v>
      </c>
    </row>
    <row r="39" spans="1:1" x14ac:dyDescent="0.3">
      <c r="A39" s="126">
        <v>0.42013888888888901</v>
      </c>
    </row>
    <row r="40" spans="1:1" x14ac:dyDescent="0.3">
      <c r="A40" s="126">
        <v>0.42361111111111099</v>
      </c>
    </row>
    <row r="41" spans="1:1" x14ac:dyDescent="0.3">
      <c r="A41" s="126">
        <v>0.42708333333333298</v>
      </c>
    </row>
    <row r="42" spans="1:1" x14ac:dyDescent="0.3">
      <c r="A42" s="126">
        <v>0.43055555555555503</v>
      </c>
    </row>
    <row r="43" spans="1:1" x14ac:dyDescent="0.3">
      <c r="A43" s="126">
        <v>0.43402777777777801</v>
      </c>
    </row>
    <row r="44" spans="1:1" x14ac:dyDescent="0.3">
      <c r="A44" s="126">
        <v>0.4375</v>
      </c>
    </row>
    <row r="45" spans="1:1" x14ac:dyDescent="0.3">
      <c r="A45" s="126">
        <v>0.44097222222222199</v>
      </c>
    </row>
    <row r="46" spans="1:1" x14ac:dyDescent="0.3">
      <c r="A46" s="126">
        <v>0.44444444444444398</v>
      </c>
    </row>
    <row r="47" spans="1:1" x14ac:dyDescent="0.3">
      <c r="A47" s="126">
        <v>0.44791666666666602</v>
      </c>
    </row>
    <row r="48" spans="1:1" x14ac:dyDescent="0.3">
      <c r="A48" s="126">
        <v>0.45138888888888901</v>
      </c>
    </row>
    <row r="49" spans="1:1" x14ac:dyDescent="0.3">
      <c r="A49" s="126">
        <v>0.45486111111111099</v>
      </c>
    </row>
    <row r="50" spans="1:1" x14ac:dyDescent="0.3">
      <c r="A50" s="126">
        <v>0.45833333333333298</v>
      </c>
    </row>
    <row r="51" spans="1:1" x14ac:dyDescent="0.3">
      <c r="A51" s="126">
        <v>0.46180555555555503</v>
      </c>
    </row>
    <row r="52" spans="1:1" x14ac:dyDescent="0.3">
      <c r="A52" s="126">
        <v>0.46527777777777701</v>
      </c>
    </row>
    <row r="53" spans="1:1" x14ac:dyDescent="0.3">
      <c r="A53" s="126">
        <v>0.46875</v>
      </c>
    </row>
    <row r="54" spans="1:1" x14ac:dyDescent="0.3">
      <c r="A54" s="126">
        <v>0.47222222222222199</v>
      </c>
    </row>
    <row r="55" spans="1:1" x14ac:dyDescent="0.3">
      <c r="A55" s="126">
        <v>0.47569444444444398</v>
      </c>
    </row>
    <row r="56" spans="1:1" x14ac:dyDescent="0.3">
      <c r="A56" s="126">
        <v>0.47916666666666602</v>
      </c>
    </row>
    <row r="57" spans="1:1" x14ac:dyDescent="0.3">
      <c r="A57" s="126">
        <v>0.48263888888888901</v>
      </c>
    </row>
    <row r="58" spans="1:1" x14ac:dyDescent="0.3">
      <c r="A58" s="126">
        <v>0.48611111111111099</v>
      </c>
    </row>
    <row r="59" spans="1:1" x14ac:dyDescent="0.3">
      <c r="A59" s="126">
        <v>0.48958333333333298</v>
      </c>
    </row>
    <row r="60" spans="1:1" x14ac:dyDescent="0.3">
      <c r="A60" s="126">
        <v>0.49305555555555503</v>
      </c>
    </row>
    <row r="61" spans="1:1" x14ac:dyDescent="0.3">
      <c r="A61" s="126">
        <v>0.49652777777777701</v>
      </c>
    </row>
    <row r="62" spans="1:1" x14ac:dyDescent="0.3">
      <c r="A62" s="126">
        <v>0.5</v>
      </c>
    </row>
    <row r="63" spans="1:1" x14ac:dyDescent="0.3">
      <c r="A63" s="126">
        <v>0.50347222222222199</v>
      </c>
    </row>
    <row r="64" spans="1:1" x14ac:dyDescent="0.3">
      <c r="A64" s="126">
        <v>0.50694444444444398</v>
      </c>
    </row>
    <row r="65" spans="1:1" x14ac:dyDescent="0.3">
      <c r="A65" s="126">
        <v>0.51041666666666596</v>
      </c>
    </row>
    <row r="66" spans="1:1" x14ac:dyDescent="0.3">
      <c r="A66" s="126">
        <v>0.51388888888888795</v>
      </c>
    </row>
    <row r="67" spans="1:1" x14ac:dyDescent="0.3">
      <c r="A67" s="126">
        <v>0.51736111111111105</v>
      </c>
    </row>
    <row r="68" spans="1:1" x14ac:dyDescent="0.3">
      <c r="A68" s="126">
        <v>0.52083333333333304</v>
      </c>
    </row>
    <row r="69" spans="1:1" x14ac:dyDescent="0.3">
      <c r="A69" s="126">
        <v>0.52430555555555503</v>
      </c>
    </row>
    <row r="70" spans="1:1" x14ac:dyDescent="0.3">
      <c r="A70" s="126">
        <v>0.52777777777777701</v>
      </c>
    </row>
    <row r="71" spans="1:1" x14ac:dyDescent="0.3">
      <c r="A71" s="126">
        <v>0.531249999999999</v>
      </c>
    </row>
    <row r="72" spans="1:1" x14ac:dyDescent="0.3">
      <c r="A72" s="126">
        <v>0.53472222222222199</v>
      </c>
    </row>
    <row r="73" spans="1:1" x14ac:dyDescent="0.3">
      <c r="A73" s="126">
        <v>0.53819444444444398</v>
      </c>
    </row>
    <row r="74" spans="1:1" x14ac:dyDescent="0.3">
      <c r="A74" s="126">
        <v>0.54166666666666596</v>
      </c>
    </row>
    <row r="75" spans="1:1" x14ac:dyDescent="0.3">
      <c r="A75" s="126">
        <v>0.54513888888888795</v>
      </c>
    </row>
    <row r="76" spans="1:1" x14ac:dyDescent="0.3">
      <c r="A76" s="126">
        <v>0.54861111111111105</v>
      </c>
    </row>
    <row r="77" spans="1:1" x14ac:dyDescent="0.3">
      <c r="A77" s="126">
        <v>0.55208333333333304</v>
      </c>
    </row>
    <row r="78" spans="1:1" x14ac:dyDescent="0.3">
      <c r="A78" s="126">
        <v>0.55555555555555503</v>
      </c>
    </row>
    <row r="79" spans="1:1" x14ac:dyDescent="0.3">
      <c r="A79" s="126">
        <v>0.55902777777777701</v>
      </c>
    </row>
    <row r="80" spans="1:1" x14ac:dyDescent="0.3">
      <c r="A80" s="126">
        <v>0.562499999999999</v>
      </c>
    </row>
    <row r="81" spans="1:1" x14ac:dyDescent="0.3">
      <c r="A81" s="126">
        <v>0.56597222222222199</v>
      </c>
    </row>
    <row r="82" spans="1:1" x14ac:dyDescent="0.3">
      <c r="A82" s="126">
        <v>0.56944444444444398</v>
      </c>
    </row>
    <row r="83" spans="1:1" x14ac:dyDescent="0.3">
      <c r="A83" s="126">
        <v>0.57291666666666596</v>
      </c>
    </row>
    <row r="84" spans="1:1" x14ac:dyDescent="0.3">
      <c r="A84" s="126">
        <v>0.57638888888888795</v>
      </c>
    </row>
    <row r="85" spans="1:1" x14ac:dyDescent="0.3">
      <c r="A85" s="126">
        <v>0.57986111111111005</v>
      </c>
    </row>
    <row r="86" spans="1:1" x14ac:dyDescent="0.3">
      <c r="A86" s="126">
        <v>0.58333333333333304</v>
      </c>
    </row>
    <row r="87" spans="1:1" x14ac:dyDescent="0.3">
      <c r="A87" s="126">
        <v>0.58680555555555503</v>
      </c>
    </row>
    <row r="88" spans="1:1" x14ac:dyDescent="0.3">
      <c r="A88" s="126">
        <v>0.59027777777777701</v>
      </c>
    </row>
    <row r="89" spans="1:1" x14ac:dyDescent="0.3">
      <c r="A89" s="126">
        <v>0.593749999999999</v>
      </c>
    </row>
    <row r="90" spans="1:1" x14ac:dyDescent="0.3">
      <c r="A90" s="126">
        <v>0.59722222222222099</v>
      </c>
    </row>
    <row r="91" spans="1:1" x14ac:dyDescent="0.3">
      <c r="A91" s="126">
        <v>0.60069444444444398</v>
      </c>
    </row>
    <row r="92" spans="1:1" x14ac:dyDescent="0.3">
      <c r="A92" s="126">
        <v>0.60416666666666596</v>
      </c>
    </row>
    <row r="93" spans="1:1" x14ac:dyDescent="0.3">
      <c r="A93" s="126">
        <v>0.60763888888888795</v>
      </c>
    </row>
    <row r="94" spans="1:1" x14ac:dyDescent="0.3">
      <c r="A94" s="126">
        <v>0.61111111111111005</v>
      </c>
    </row>
    <row r="95" spans="1:1" x14ac:dyDescent="0.3">
      <c r="A95" s="126">
        <v>0.61458333333333304</v>
      </c>
    </row>
    <row r="96" spans="1:1" x14ac:dyDescent="0.3">
      <c r="A96" s="126">
        <v>0.61805555555555503</v>
      </c>
    </row>
    <row r="97" spans="1:1" x14ac:dyDescent="0.3">
      <c r="A97" s="126">
        <v>0.62152777777777701</v>
      </c>
    </row>
    <row r="98" spans="1:1" x14ac:dyDescent="0.3">
      <c r="A98" s="126">
        <v>0.624999999999999</v>
      </c>
    </row>
    <row r="99" spans="1:1" x14ac:dyDescent="0.3">
      <c r="A99" s="126">
        <v>0.62847222222222099</v>
      </c>
    </row>
    <row r="100" spans="1:1" x14ac:dyDescent="0.3">
      <c r="A100" s="126">
        <v>0.63194444444444398</v>
      </c>
    </row>
    <row r="101" spans="1:1" x14ac:dyDescent="0.3">
      <c r="A101" s="126">
        <v>0.63541666666666596</v>
      </c>
    </row>
    <row r="102" spans="1:1" x14ac:dyDescent="0.3">
      <c r="A102" s="126">
        <v>0.63888888888888795</v>
      </c>
    </row>
    <row r="103" spans="1:1" x14ac:dyDescent="0.3">
      <c r="A103" s="126">
        <v>0.64236111111111005</v>
      </c>
    </row>
    <row r="104" spans="1:1" x14ac:dyDescent="0.3">
      <c r="A104" s="126">
        <v>0.64583333333333204</v>
      </c>
    </row>
    <row r="105" spans="1:1" x14ac:dyDescent="0.3">
      <c r="A105" s="126">
        <v>0.64930555555555503</v>
      </c>
    </row>
    <row r="106" spans="1:1" x14ac:dyDescent="0.3">
      <c r="A106" s="126">
        <v>0.65277777777777701</v>
      </c>
    </row>
    <row r="107" spans="1:1" x14ac:dyDescent="0.3">
      <c r="A107" s="126">
        <v>0.656249999999999</v>
      </c>
    </row>
    <row r="108" spans="1:1" x14ac:dyDescent="0.3">
      <c r="A108" s="126">
        <v>0.65972222222222099</v>
      </c>
    </row>
    <row r="109" spans="1:1" x14ac:dyDescent="0.3">
      <c r="A109" s="126">
        <v>0.66319444444444298</v>
      </c>
    </row>
    <row r="110" spans="1:1" x14ac:dyDescent="0.3">
      <c r="A110" s="126">
        <v>0.66666666666666596</v>
      </c>
    </row>
    <row r="111" spans="1:1" x14ac:dyDescent="0.3">
      <c r="A111" s="126">
        <v>0.67013888888888795</v>
      </c>
    </row>
    <row r="112" spans="1:1" x14ac:dyDescent="0.3">
      <c r="A112" s="126">
        <v>0.67361111111111005</v>
      </c>
    </row>
    <row r="113" spans="1:1" x14ac:dyDescent="0.3">
      <c r="A113" s="126">
        <v>0.67708333333333204</v>
      </c>
    </row>
    <row r="114" spans="1:1" x14ac:dyDescent="0.3">
      <c r="A114" s="126">
        <v>0.68055555555555503</v>
      </c>
    </row>
    <row r="115" spans="1:1" x14ac:dyDescent="0.3">
      <c r="A115" s="126">
        <v>0.68402777777777701</v>
      </c>
    </row>
    <row r="116" spans="1:1" x14ac:dyDescent="0.3">
      <c r="A116" s="126">
        <v>0.687499999999999</v>
      </c>
    </row>
    <row r="117" spans="1:1" x14ac:dyDescent="0.3">
      <c r="A117" s="126">
        <v>0.69097222222222099</v>
      </c>
    </row>
    <row r="118" spans="1:1" x14ac:dyDescent="0.3">
      <c r="A118" s="126">
        <v>0.69444444444444298</v>
      </c>
    </row>
    <row r="119" spans="1:1" x14ac:dyDescent="0.3">
      <c r="A119" s="126">
        <v>0.69791666666666596</v>
      </c>
    </row>
    <row r="120" spans="1:1" x14ac:dyDescent="0.3">
      <c r="A120" s="126">
        <v>0.70138888888888795</v>
      </c>
    </row>
    <row r="121" spans="1:1" x14ac:dyDescent="0.3">
      <c r="A121" s="126">
        <v>0.70486111111111005</v>
      </c>
    </row>
    <row r="122" spans="1:1" x14ac:dyDescent="0.3">
      <c r="A122" s="126">
        <v>0.70833333333333204</v>
      </c>
    </row>
    <row r="123" spans="1:1" x14ac:dyDescent="0.3">
      <c r="A123" s="126">
        <v>0.71180555555555403</v>
      </c>
    </row>
    <row r="124" spans="1:1" x14ac:dyDescent="0.3">
      <c r="A124" s="126">
        <v>0.71527777777777701</v>
      </c>
    </row>
    <row r="125" spans="1:1" x14ac:dyDescent="0.3">
      <c r="A125" s="126">
        <v>0.718749999999999</v>
      </c>
    </row>
    <row r="126" spans="1:1" x14ac:dyDescent="0.3">
      <c r="A126" s="126">
        <v>0.72222222222222099</v>
      </c>
    </row>
    <row r="127" spans="1:1" x14ac:dyDescent="0.3">
      <c r="A127" s="126">
        <v>0.72569444444444298</v>
      </c>
    </row>
    <row r="128" spans="1:1" x14ac:dyDescent="0.3">
      <c r="A128" s="126">
        <v>0.72916666666666496</v>
      </c>
    </row>
    <row r="129" spans="1:1" x14ac:dyDescent="0.3">
      <c r="A129" s="126">
        <v>0.73263888888888795</v>
      </c>
    </row>
    <row r="130" spans="1:1" x14ac:dyDescent="0.3">
      <c r="A130" s="126">
        <v>0.73611111111111005</v>
      </c>
    </row>
    <row r="131" spans="1:1" x14ac:dyDescent="0.3">
      <c r="A131" s="126">
        <v>0.73958333333333204</v>
      </c>
    </row>
    <row r="132" spans="1:1" x14ac:dyDescent="0.3">
      <c r="A132" s="126">
        <v>0.74305555555555403</v>
      </c>
    </row>
    <row r="133" spans="1:1" x14ac:dyDescent="0.3">
      <c r="A133" s="126">
        <v>0.74652777777777601</v>
      </c>
    </row>
    <row r="134" spans="1:1" x14ac:dyDescent="0.3">
      <c r="A134" s="126">
        <v>0.749999999999999</v>
      </c>
    </row>
    <row r="135" spans="1:1" x14ac:dyDescent="0.3">
      <c r="A135" s="126">
        <v>0.75347222222222099</v>
      </c>
    </row>
    <row r="136" spans="1:1" x14ac:dyDescent="0.3">
      <c r="A136" s="126">
        <v>0.75694444444444298</v>
      </c>
    </row>
    <row r="137" spans="1:1" x14ac:dyDescent="0.3">
      <c r="A137" s="126">
        <v>0.76041666666666496</v>
      </c>
    </row>
    <row r="138" spans="1:1" x14ac:dyDescent="0.3">
      <c r="A138" s="126">
        <v>0.76388888888888795</v>
      </c>
    </row>
    <row r="139" spans="1:1" x14ac:dyDescent="0.3">
      <c r="A139" s="126">
        <v>0.76736111111111005</v>
      </c>
    </row>
    <row r="140" spans="1:1" x14ac:dyDescent="0.3">
      <c r="A140" s="126">
        <v>0.77083333333333204</v>
      </c>
    </row>
    <row r="141" spans="1:1" x14ac:dyDescent="0.3">
      <c r="A141" s="126">
        <v>0.77430555555555403</v>
      </c>
    </row>
    <row r="142" spans="1:1" x14ac:dyDescent="0.3">
      <c r="A142" s="126">
        <v>0.77777777777777601</v>
      </c>
    </row>
    <row r="143" spans="1:1" x14ac:dyDescent="0.3">
      <c r="A143" s="126">
        <v>0.781249999999999</v>
      </c>
    </row>
    <row r="144" spans="1:1" x14ac:dyDescent="0.3">
      <c r="A144" s="126">
        <v>0.78472222222222099</v>
      </c>
    </row>
    <row r="145" spans="1:1" x14ac:dyDescent="0.3">
      <c r="A145" s="126">
        <v>0.78819444444444298</v>
      </c>
    </row>
    <row r="146" spans="1:1" x14ac:dyDescent="0.3">
      <c r="A146" s="126">
        <v>0.79166666666666496</v>
      </c>
    </row>
    <row r="147" spans="1:1" x14ac:dyDescent="0.3">
      <c r="A147" s="126">
        <v>0.79513888888888695</v>
      </c>
    </row>
    <row r="148" spans="1:1" x14ac:dyDescent="0.3">
      <c r="A148" s="126">
        <v>0.79861111111111005</v>
      </c>
    </row>
    <row r="149" spans="1:1" x14ac:dyDescent="0.3">
      <c r="A149" s="126">
        <v>0.80208333333333204</v>
      </c>
    </row>
    <row r="150" spans="1:1" x14ac:dyDescent="0.3">
      <c r="A150" s="126">
        <v>0.80555555555555403</v>
      </c>
    </row>
    <row r="151" spans="1:1" x14ac:dyDescent="0.3">
      <c r="A151" s="126">
        <v>0.80902777777777601</v>
      </c>
    </row>
    <row r="152" spans="1:1" x14ac:dyDescent="0.3">
      <c r="A152" s="126">
        <v>0.812499999999998</v>
      </c>
    </row>
    <row r="153" spans="1:1" x14ac:dyDescent="0.3">
      <c r="A153" s="126">
        <v>0.81597222222222099</v>
      </c>
    </row>
    <row r="154" spans="1:1" x14ac:dyDescent="0.3">
      <c r="A154" s="126">
        <v>0.81944444444444298</v>
      </c>
    </row>
    <row r="155" spans="1:1" x14ac:dyDescent="0.3">
      <c r="A155" s="126">
        <v>0.82291666666666496</v>
      </c>
    </row>
    <row r="156" spans="1:1" x14ac:dyDescent="0.3">
      <c r="A156" s="126">
        <v>0.82638888888888695</v>
      </c>
    </row>
    <row r="157" spans="1:1" x14ac:dyDescent="0.3">
      <c r="A157" s="126">
        <v>0.82986111111111005</v>
      </c>
    </row>
    <row r="158" spans="1:1" x14ac:dyDescent="0.3">
      <c r="A158" s="126">
        <v>0.83333333333333204</v>
      </c>
    </row>
    <row r="159" spans="1:1" x14ac:dyDescent="0.3">
      <c r="A159" s="126">
        <v>0.83680555555555403</v>
      </c>
    </row>
    <row r="160" spans="1:1" x14ac:dyDescent="0.3">
      <c r="A160" s="126">
        <v>0.84027777777777601</v>
      </c>
    </row>
    <row r="161" spans="1:1" x14ac:dyDescent="0.3">
      <c r="A161" s="126">
        <v>0.843749999999998</v>
      </c>
    </row>
    <row r="162" spans="1:1" x14ac:dyDescent="0.3">
      <c r="A162" s="126">
        <v>0.84722222222222099</v>
      </c>
    </row>
    <row r="163" spans="1:1" x14ac:dyDescent="0.3">
      <c r="A163" s="126">
        <v>0.85069444444444298</v>
      </c>
    </row>
    <row r="164" spans="1:1" x14ac:dyDescent="0.3">
      <c r="A164" s="126">
        <v>0.85416666666666496</v>
      </c>
    </row>
    <row r="165" spans="1:1" x14ac:dyDescent="0.3">
      <c r="A165" s="126">
        <v>0.85763888888888695</v>
      </c>
    </row>
    <row r="166" spans="1:1" x14ac:dyDescent="0.3">
      <c r="A166" s="126">
        <v>0.86111111111110905</v>
      </c>
    </row>
    <row r="167" spans="1:1" x14ac:dyDescent="0.3">
      <c r="A167" s="126">
        <v>0.86458333333333204</v>
      </c>
    </row>
    <row r="168" spans="1:1" x14ac:dyDescent="0.3">
      <c r="A168" s="126">
        <v>0.86805555555555403</v>
      </c>
    </row>
    <row r="169" spans="1:1" x14ac:dyDescent="0.3">
      <c r="A169" s="126">
        <v>0.87152777777777601</v>
      </c>
    </row>
    <row r="170" spans="1:1" x14ac:dyDescent="0.3">
      <c r="A170" s="126">
        <v>0.874999999999998</v>
      </c>
    </row>
    <row r="171" spans="1:1" x14ac:dyDescent="0.3">
      <c r="A171" s="126">
        <v>0.87847222222221999</v>
      </c>
    </row>
    <row r="172" spans="1:1" x14ac:dyDescent="0.3">
      <c r="A172" s="126">
        <v>0.88194444444444298</v>
      </c>
    </row>
    <row r="173" spans="1:1" x14ac:dyDescent="0.3">
      <c r="A173" s="126">
        <v>0.88541666666666496</v>
      </c>
    </row>
    <row r="174" spans="1:1" x14ac:dyDescent="0.3">
      <c r="A174" s="126">
        <v>0.88888888888888695</v>
      </c>
    </row>
    <row r="175" spans="1:1" x14ac:dyDescent="0.3">
      <c r="A175" s="126">
        <v>0.89236111111110905</v>
      </c>
    </row>
    <row r="176" spans="1:1" x14ac:dyDescent="0.3">
      <c r="A176" s="126">
        <v>0.89583333333333204</v>
      </c>
    </row>
    <row r="177" spans="1:1" x14ac:dyDescent="0.3">
      <c r="A177" s="126">
        <v>0.89930555555555403</v>
      </c>
    </row>
    <row r="178" spans="1:1" x14ac:dyDescent="0.3">
      <c r="A178" s="126">
        <v>0.90277777777777601</v>
      </c>
    </row>
    <row r="179" spans="1:1" x14ac:dyDescent="0.3">
      <c r="A179" s="126">
        <v>0.906249999999998</v>
      </c>
    </row>
    <row r="180" spans="1:1" x14ac:dyDescent="0.3">
      <c r="A180" s="126">
        <v>0.90972222222221999</v>
      </c>
    </row>
    <row r="181" spans="1:1" x14ac:dyDescent="0.3">
      <c r="A181" s="126">
        <v>0.91319444444444298</v>
      </c>
    </row>
    <row r="182" spans="1:1" x14ac:dyDescent="0.3">
      <c r="A182" s="126">
        <v>0.91666666666666496</v>
      </c>
    </row>
    <row r="183" spans="1:1" x14ac:dyDescent="0.3">
      <c r="A183" s="126">
        <v>0.92013888888888695</v>
      </c>
    </row>
    <row r="184" spans="1:1" x14ac:dyDescent="0.3">
      <c r="A184" s="126">
        <v>0.92361111111110905</v>
      </c>
    </row>
    <row r="185" spans="1:1" x14ac:dyDescent="0.3">
      <c r="A185" s="126">
        <v>0.92708333333333104</v>
      </c>
    </row>
    <row r="186" spans="1:1" x14ac:dyDescent="0.3">
      <c r="A186" s="126">
        <v>0.93055555555555403</v>
      </c>
    </row>
    <row r="187" spans="1:1" x14ac:dyDescent="0.3">
      <c r="A187" s="126">
        <v>0.93402777777777601</v>
      </c>
    </row>
    <row r="188" spans="1:1" x14ac:dyDescent="0.3">
      <c r="A188" s="126">
        <v>0.937499999999998</v>
      </c>
    </row>
    <row r="189" spans="1:1" x14ac:dyDescent="0.3">
      <c r="A189" s="126">
        <v>0.94097222222221999</v>
      </c>
    </row>
    <row r="190" spans="1:1" x14ac:dyDescent="0.3">
      <c r="A190" s="126">
        <v>0.94444444444444198</v>
      </c>
    </row>
    <row r="191" spans="1:1" x14ac:dyDescent="0.3">
      <c r="A191" s="126">
        <v>0.94791666666666496</v>
      </c>
    </row>
    <row r="192" spans="1:1" x14ac:dyDescent="0.3">
      <c r="A192" s="126">
        <v>0.95138888888888695</v>
      </c>
    </row>
    <row r="193" spans="1:1" x14ac:dyDescent="0.3">
      <c r="A193" s="126">
        <v>0.95486111111110905</v>
      </c>
    </row>
    <row r="194" spans="1:1" x14ac:dyDescent="0.3">
      <c r="A194" s="126">
        <v>0.95833333333333104</v>
      </c>
    </row>
    <row r="195" spans="1:1" x14ac:dyDescent="0.3">
      <c r="A195" s="126">
        <v>0.96180555555555403</v>
      </c>
    </row>
    <row r="196" spans="1:1" x14ac:dyDescent="0.3">
      <c r="A196" s="126">
        <v>0.96527777777777601</v>
      </c>
    </row>
    <row r="197" spans="1:1" x14ac:dyDescent="0.3">
      <c r="A197" s="126">
        <v>0.968749999999998</v>
      </c>
    </row>
    <row r="198" spans="1:1" x14ac:dyDescent="0.3">
      <c r="A198" s="126">
        <v>0.97222222222221999</v>
      </c>
    </row>
    <row r="199" spans="1:1" x14ac:dyDescent="0.3">
      <c r="A199" s="126">
        <v>0.97569444444444198</v>
      </c>
    </row>
    <row r="200" spans="1:1" x14ac:dyDescent="0.3">
      <c r="A200" s="126">
        <v>0.97916666666666496</v>
      </c>
    </row>
    <row r="201" spans="1:1" x14ac:dyDescent="0.3">
      <c r="A201" s="126">
        <v>0.98263888888888695</v>
      </c>
    </row>
    <row r="202" spans="1:1" x14ac:dyDescent="0.3">
      <c r="A202" s="126">
        <v>0.98611111111110905</v>
      </c>
    </row>
    <row r="203" spans="1:1" x14ac:dyDescent="0.3">
      <c r="A203" s="126">
        <v>0.98958333333333104</v>
      </c>
    </row>
    <row r="204" spans="1:1" x14ac:dyDescent="0.3">
      <c r="A204" s="126">
        <v>0.99305555555555303</v>
      </c>
    </row>
    <row r="205" spans="1:1" x14ac:dyDescent="0.3">
      <c r="A205" s="126">
        <v>0.99652777777777601</v>
      </c>
    </row>
    <row r="206" spans="1:1" x14ac:dyDescent="0.3">
      <c r="A206" s="126">
        <v>0.999999999999998</v>
      </c>
    </row>
  </sheetData>
  <phoneticPr fontId="42" type="noConversion"/>
  <dataValidations count="2">
    <dataValidation type="list" allowBlank="1" showInputMessage="1" showErrorMessage="1" sqref="E1" xr:uid="{00000000-0002-0000-0F00-000000000000}">
      <formula1>VALORDIARISTA</formula1>
    </dataValidation>
    <dataValidation type="list" allowBlank="1" showInputMessage="1" showErrorMessage="1" sqref="E5" xr:uid="{00000000-0002-0000-0F00-000001000000}">
      <formula1>NOMEDIRISTA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9" r:id="rId4" name="Drop Down 5">
              <controlPr defaultSize="0" autoLine="0" autoPict="0">
                <anchor moveWithCells="1">
                  <from>
                    <xdr:col>8</xdr:col>
                    <xdr:colOff>175260</xdr:colOff>
                    <xdr:row>0</xdr:row>
                    <xdr:rowOff>38100</xdr:rowOff>
                  </from>
                  <to>
                    <xdr:col>8</xdr:col>
                    <xdr:colOff>754380</xdr:colOff>
                    <xdr:row>0</xdr:row>
                    <xdr:rowOff>243840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3"/>
  <dimension ref="A1:A11"/>
  <sheetViews>
    <sheetView workbookViewId="0">
      <selection activeCell="D12" sqref="D12"/>
    </sheetView>
  </sheetViews>
  <sheetFormatPr defaultRowHeight="40.200000000000003" customHeight="1" x14ac:dyDescent="0.3"/>
  <cols>
    <col min="1" max="1" width="8.5546875" bestFit="1" customWidth="1"/>
    <col min="2" max="2" width="38.6640625" bestFit="1" customWidth="1"/>
    <col min="3" max="3" width="54.5546875" customWidth="1"/>
    <col min="4" max="4" width="14.109375" bestFit="1" customWidth="1"/>
    <col min="5" max="5" width="17.109375" bestFit="1" customWidth="1"/>
    <col min="6" max="6" width="22.33203125" bestFit="1" customWidth="1"/>
    <col min="7" max="7" width="26" bestFit="1" customWidth="1"/>
    <col min="8" max="9" width="22.33203125" bestFit="1" customWidth="1"/>
    <col min="10" max="10" width="16.5546875" bestFit="1" customWidth="1"/>
    <col min="11" max="11" width="23.5546875" customWidth="1"/>
    <col min="12" max="12" width="21" customWidth="1"/>
    <col min="13" max="13" width="7.33203125" customWidth="1"/>
    <col min="14" max="14" width="16.33203125" customWidth="1"/>
    <col min="15" max="15" width="22" customWidth="1"/>
    <col min="26" max="27" width="6.88671875" bestFit="1" customWidth="1"/>
    <col min="28" max="28" width="2.88671875" customWidth="1"/>
    <col min="29" max="29" width="8" bestFit="1" customWidth="1"/>
    <col min="30" max="30" width="3.6640625" bestFit="1" customWidth="1"/>
    <col min="33" max="33" width="12.6640625" customWidth="1"/>
    <col min="44" max="44" width="23.33203125" customWidth="1"/>
    <col min="45" max="45" width="24" bestFit="1" customWidth="1"/>
    <col min="46" max="46" width="9" bestFit="1" customWidth="1"/>
    <col min="47" max="47" width="17.6640625" bestFit="1" customWidth="1"/>
    <col min="48" max="48" width="16.6640625" bestFit="1" customWidth="1"/>
    <col min="49" max="49" width="17.88671875" bestFit="1" customWidth="1"/>
    <col min="50" max="51" width="20.6640625" bestFit="1" customWidth="1"/>
  </cols>
  <sheetData>
    <row r="1" ht="34.200000000000003" customHeight="1" x14ac:dyDescent="0.3"/>
    <row r="2" ht="14.4" x14ac:dyDescent="0.3"/>
    <row r="3" ht="14.4" x14ac:dyDescent="0.3"/>
    <row r="4" ht="14.4" x14ac:dyDescent="0.3"/>
    <row r="5" ht="14.4" x14ac:dyDescent="0.3"/>
    <row r="6" ht="14.4" x14ac:dyDescent="0.3"/>
    <row r="7" ht="14.4" x14ac:dyDescent="0.3"/>
    <row r="8" ht="14.4" x14ac:dyDescent="0.3"/>
    <row r="9" ht="15" customHeight="1" x14ac:dyDescent="0.3"/>
    <row r="10" ht="14.4" x14ac:dyDescent="0.3"/>
    <row r="11" ht="14.4" x14ac:dyDescent="0.3"/>
  </sheetData>
  <pageMargins left="0.511811024" right="0.511811024" top="0.78740157499999996" bottom="0.78740157499999996" header="0.31496062000000002" footer="0.31496062000000002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76961-E5E2-4C4B-A18C-03D2B862E18C}">
  <dimension ref="A1:AO158"/>
  <sheetViews>
    <sheetView zoomScale="53" zoomScaleNormal="53" workbookViewId="0">
      <selection sqref="A1:C2"/>
    </sheetView>
  </sheetViews>
  <sheetFormatPr defaultRowHeight="40.200000000000003" customHeight="1" x14ac:dyDescent="0.3"/>
  <cols>
    <col min="1" max="1" width="8.5546875" bestFit="1" customWidth="1"/>
    <col min="2" max="2" width="38.6640625" bestFit="1" customWidth="1"/>
    <col min="3" max="3" width="42.5546875" bestFit="1" customWidth="1"/>
    <col min="4" max="4" width="78.33203125" bestFit="1" customWidth="1"/>
    <col min="5" max="5" width="17.109375" bestFit="1" customWidth="1"/>
    <col min="6" max="6" width="23.33203125" bestFit="1" customWidth="1"/>
    <col min="7" max="7" width="24.5546875" customWidth="1"/>
    <col min="8" max="8" width="19.5546875" bestFit="1" customWidth="1"/>
    <col min="9" max="9" width="29.33203125" bestFit="1" customWidth="1"/>
    <col min="10" max="10" width="34.44140625" bestFit="1" customWidth="1"/>
    <col min="11" max="11" width="32.33203125" customWidth="1"/>
    <col min="12" max="12" width="21.5546875" bestFit="1" customWidth="1"/>
    <col min="13" max="13" width="24.5546875" customWidth="1"/>
    <col min="14" max="14" width="31.6640625" bestFit="1" customWidth="1"/>
    <col min="15" max="15" width="21.5546875" customWidth="1"/>
    <col min="16" max="16" width="22" customWidth="1"/>
    <col min="17" max="17" width="28" customWidth="1"/>
    <col min="27" max="28" width="6.88671875" bestFit="1" customWidth="1"/>
    <col min="29" max="29" width="2.88671875" customWidth="1"/>
    <col min="30" max="30" width="13.44140625" customWidth="1"/>
    <col min="31" max="31" width="4.109375" style="1" bestFit="1" customWidth="1"/>
    <col min="32" max="32" width="16.5546875" customWidth="1"/>
    <col min="33" max="33" width="19.44140625" customWidth="1"/>
    <col min="34" max="34" width="11.33203125" customWidth="1"/>
    <col min="35" max="35" width="11.88671875" customWidth="1"/>
    <col min="36" max="36" width="11.6640625" customWidth="1"/>
    <col min="37" max="37" width="11.88671875" customWidth="1"/>
    <col min="38" max="38" width="9.6640625" customWidth="1"/>
    <col min="39" max="39" width="10.6640625" customWidth="1"/>
    <col min="40" max="40" width="10.6640625" bestFit="1" customWidth="1"/>
    <col min="41" max="41" width="6.44140625" customWidth="1"/>
    <col min="45" max="45" width="23.33203125" customWidth="1"/>
    <col min="46" max="46" width="24" bestFit="1" customWidth="1"/>
    <col min="47" max="47" width="9" bestFit="1" customWidth="1"/>
    <col min="48" max="48" width="17.6640625" bestFit="1" customWidth="1"/>
    <col min="49" max="49" width="16.6640625" bestFit="1" customWidth="1"/>
    <col min="50" max="50" width="17.88671875" bestFit="1" customWidth="1"/>
    <col min="51" max="52" width="20.6640625" bestFit="1" customWidth="1"/>
  </cols>
  <sheetData>
    <row r="1" spans="1:41" ht="34.200000000000003" customHeight="1" x14ac:dyDescent="0.4">
      <c r="A1" s="734" t="s">
        <v>0</v>
      </c>
      <c r="B1" s="735"/>
      <c r="C1" s="736"/>
      <c r="D1" s="300" t="s">
        <v>1</v>
      </c>
      <c r="E1" s="301"/>
      <c r="F1" s="746" t="s">
        <v>2</v>
      </c>
      <c r="G1" s="747"/>
      <c r="H1" s="551"/>
      <c r="I1" s="748" t="s">
        <v>3</v>
      </c>
      <c r="J1" s="749"/>
      <c r="AE1"/>
      <c r="AF1" s="30" t="s">
        <v>4</v>
      </c>
      <c r="AG1" s="38" t="s">
        <v>5</v>
      </c>
      <c r="AH1" s="29">
        <f>MATCH('LIVRO CAIXA DIARIO'!C8,IND,0)</f>
        <v>4</v>
      </c>
      <c r="AJ1" s="196" t="s">
        <v>6</v>
      </c>
      <c r="AK1" s="196" t="s">
        <v>7</v>
      </c>
      <c r="AO1" s="1"/>
    </row>
    <row r="2" spans="1:41" ht="21.6" thickBot="1" x14ac:dyDescent="0.45">
      <c r="A2" s="737"/>
      <c r="B2" s="738"/>
      <c r="C2" s="739"/>
      <c r="D2" s="302"/>
      <c r="E2" s="303"/>
      <c r="F2" s="750"/>
      <c r="G2" s="751"/>
      <c r="H2" s="534"/>
      <c r="I2" s="752"/>
      <c r="J2" s="753"/>
      <c r="AE2"/>
      <c r="AF2" s="31" t="s">
        <v>8</v>
      </c>
      <c r="AG2" s="38" t="s">
        <v>9</v>
      </c>
      <c r="AH2" s="1">
        <v>28</v>
      </c>
      <c r="AJ2" s="197">
        <v>1550</v>
      </c>
      <c r="AK2" s="199">
        <v>550</v>
      </c>
      <c r="AN2" s="14" t="s">
        <v>5</v>
      </c>
      <c r="AO2" s="15"/>
    </row>
    <row r="3" spans="1:41" ht="21.6" thickBot="1" x14ac:dyDescent="0.45">
      <c r="A3" s="728" t="s">
        <v>10</v>
      </c>
      <c r="B3" s="729"/>
      <c r="C3" s="730"/>
      <c r="D3" s="553" t="s">
        <v>11</v>
      </c>
      <c r="E3" s="554"/>
      <c r="AE3"/>
      <c r="AF3" s="32" t="s">
        <v>12</v>
      </c>
      <c r="AG3" s="38" t="s">
        <v>13</v>
      </c>
      <c r="AH3" s="1"/>
      <c r="AJ3" s="197">
        <f>AJ2*2</f>
        <v>3100</v>
      </c>
      <c r="AK3" s="200">
        <f>AK2*2</f>
        <v>1100</v>
      </c>
      <c r="AN3" s="14" t="s">
        <v>9</v>
      </c>
      <c r="AO3" s="16"/>
    </row>
    <row r="4" spans="1:41" ht="21.6" thickBot="1" x14ac:dyDescent="0.45">
      <c r="A4" s="731"/>
      <c r="B4" s="732"/>
      <c r="C4" s="733"/>
      <c r="D4" s="555"/>
      <c r="E4" s="556"/>
      <c r="AE4"/>
      <c r="AF4" s="82" t="s">
        <v>14</v>
      </c>
      <c r="AG4" s="38" t="s">
        <v>15</v>
      </c>
      <c r="AH4" s="1"/>
      <c r="AJ4" s="197">
        <f>AJ2*3</f>
        <v>4650</v>
      </c>
      <c r="AK4" s="200">
        <f>AK2*3</f>
        <v>1650</v>
      </c>
      <c r="AN4" s="14" t="s">
        <v>13</v>
      </c>
      <c r="AO4" s="16"/>
    </row>
    <row r="5" spans="1:41" ht="39" customHeight="1" thickBot="1" x14ac:dyDescent="0.35">
      <c r="A5" s="297" t="s">
        <v>16</v>
      </c>
      <c r="B5" s="299"/>
      <c r="C5" s="298" t="s">
        <v>17</v>
      </c>
      <c r="D5" s="93" t="s">
        <v>18</v>
      </c>
      <c r="E5" s="94">
        <v>7</v>
      </c>
      <c r="M5" s="409"/>
      <c r="AE5"/>
      <c r="AF5" s="83" t="s">
        <v>19</v>
      </c>
      <c r="AG5" s="38" t="s">
        <v>20</v>
      </c>
      <c r="AH5" s="1">
        <v>29</v>
      </c>
      <c r="AN5" s="14" t="s">
        <v>15</v>
      </c>
      <c r="AO5" s="16"/>
    </row>
    <row r="6" spans="1:41" ht="21.6" thickBot="1" x14ac:dyDescent="0.35">
      <c r="A6" s="537" t="s">
        <v>21</v>
      </c>
      <c r="B6" s="538"/>
      <c r="C6" s="538"/>
      <c r="D6" s="538"/>
      <c r="E6" s="538"/>
      <c r="F6" s="92"/>
      <c r="G6" s="92"/>
      <c r="H6" s="92"/>
      <c r="I6" s="92"/>
      <c r="J6" s="318"/>
      <c r="R6" s="39"/>
      <c r="S6" s="39"/>
      <c r="AE6"/>
      <c r="AF6" s="33" t="s">
        <v>22</v>
      </c>
      <c r="AG6" s="38" t="s">
        <v>23</v>
      </c>
      <c r="AH6" s="1">
        <v>30</v>
      </c>
      <c r="AN6" s="14" t="s">
        <v>20</v>
      </c>
      <c r="AO6" s="16"/>
    </row>
    <row r="7" spans="1:41" ht="69" thickBot="1" x14ac:dyDescent="0.35">
      <c r="A7" s="85" t="s">
        <v>24</v>
      </c>
      <c r="B7" s="86" t="s">
        <v>25</v>
      </c>
      <c r="C7" s="87" t="s">
        <v>26</v>
      </c>
      <c r="D7" s="88" t="s">
        <v>27</v>
      </c>
      <c r="E7" s="89" t="s">
        <v>28</v>
      </c>
      <c r="F7" s="89" t="s">
        <v>29</v>
      </c>
      <c r="G7" s="421" t="s">
        <v>381</v>
      </c>
      <c r="H7" s="89" t="s">
        <v>30</v>
      </c>
      <c r="I7" s="90" t="s">
        <v>31</v>
      </c>
      <c r="J7" s="47" t="s">
        <v>382</v>
      </c>
      <c r="K7" s="408" t="s">
        <v>383</v>
      </c>
      <c r="M7" s="420"/>
      <c r="R7" s="91"/>
      <c r="S7" s="91"/>
      <c r="AE7"/>
      <c r="AF7" s="362" t="s">
        <v>33</v>
      </c>
      <c r="AG7" s="38" t="s">
        <v>34</v>
      </c>
      <c r="AH7" s="1">
        <v>31</v>
      </c>
      <c r="AN7" s="14" t="s">
        <v>23</v>
      </c>
      <c r="AO7" s="16"/>
    </row>
    <row r="8" spans="1:41" ht="29.4" thickBot="1" x14ac:dyDescent="0.35">
      <c r="A8" s="463">
        <v>1</v>
      </c>
      <c r="B8" s="464">
        <v>43226</v>
      </c>
      <c r="C8" s="465">
        <v>132</v>
      </c>
      <c r="D8" s="466" t="str">
        <f>INDEX('CADASTRO DE PRODUTO '!$B$13:$B$171,MATCH(C8,IND,0))</f>
        <v>ENTRADA TROCO</v>
      </c>
      <c r="E8" s="467" t="str">
        <f>INDEX('CADASTRO DE PRODUTO '!$C$13:$C$171,MATCH(C8,IND,0))</f>
        <v>unidade</v>
      </c>
      <c r="F8" s="468">
        <v>2.0249999999999999</v>
      </c>
      <c r="G8" s="469">
        <v>1</v>
      </c>
      <c r="H8" s="470">
        <v>16</v>
      </c>
      <c r="I8" s="471">
        <f>F8*H8</f>
        <v>32.4</v>
      </c>
      <c r="J8" s="471">
        <f>I8</f>
        <v>32.4</v>
      </c>
      <c r="K8" s="472">
        <v>1</v>
      </c>
      <c r="P8" s="91"/>
      <c r="Q8" s="91"/>
      <c r="R8" s="91"/>
      <c r="S8" s="91"/>
      <c r="AE8"/>
      <c r="AF8" s="315" t="s">
        <v>38</v>
      </c>
      <c r="AG8" s="361" t="s">
        <v>38</v>
      </c>
      <c r="AH8" s="1">
        <v>32</v>
      </c>
      <c r="AN8" s="14" t="s">
        <v>34</v>
      </c>
      <c r="AO8" s="16"/>
    </row>
    <row r="9" spans="1:41" ht="46.95" customHeight="1" thickBot="1" x14ac:dyDescent="0.35">
      <c r="A9" s="453">
        <v>2</v>
      </c>
      <c r="B9" s="454">
        <f>B8</f>
        <v>43226</v>
      </c>
      <c r="C9" s="455">
        <v>137</v>
      </c>
      <c r="D9" s="456" t="str">
        <f>INDEX('CADASTRO DE PRODUTO '!$B$13:$B$171,MATCH(C9,IND,0))</f>
        <v>PACU PERCA CONGELAMENTO</v>
      </c>
      <c r="E9" s="457" t="str">
        <f>INDEX('CADASTRO DE PRODUTO '!$C$13:$C$171,MATCH(C9,IND,0))</f>
        <v>Kg</v>
      </c>
      <c r="F9" s="458">
        <f>F8*G9</f>
        <v>2.0250000000000001E-2</v>
      </c>
      <c r="G9" s="459">
        <v>0.01</v>
      </c>
      <c r="H9" s="460">
        <f>F9*H10</f>
        <v>0.53662500000000002</v>
      </c>
      <c r="I9" s="461">
        <f>H9</f>
        <v>0.53662500000000002</v>
      </c>
      <c r="J9" s="462">
        <f>I9</f>
        <v>0.53662500000000002</v>
      </c>
      <c r="K9" s="473">
        <f>G9</f>
        <v>0.01</v>
      </c>
      <c r="L9" s="744" t="s">
        <v>384</v>
      </c>
      <c r="M9" s="745"/>
      <c r="R9" s="91"/>
      <c r="S9" s="91"/>
      <c r="AE9"/>
      <c r="AG9" s="38" t="s">
        <v>39</v>
      </c>
      <c r="AH9" s="1"/>
      <c r="AN9" s="14" t="s">
        <v>38</v>
      </c>
      <c r="AO9" s="16"/>
    </row>
    <row r="10" spans="1:41" ht="46.95" customHeight="1" x14ac:dyDescent="0.3">
      <c r="A10" s="44">
        <v>3</v>
      </c>
      <c r="B10" s="84">
        <f>B9</f>
        <v>43226</v>
      </c>
      <c r="C10" s="40">
        <v>3</v>
      </c>
      <c r="D10" s="41" t="str">
        <f>INDEX('CADASTRO DE PRODUTO '!$B$13:$B$171,MATCH(C10,IND,0))</f>
        <v xml:space="preserve">Pacu inteiro </v>
      </c>
      <c r="E10" s="42" t="str">
        <f>INDEX('CADASTRO DE PRODUTO '!$C$13:$C$171,MATCH(C10,IND,0))</f>
        <v>Kg</v>
      </c>
      <c r="F10" s="418">
        <f>F8+F9</f>
        <v>2.0452499999999998</v>
      </c>
      <c r="G10" s="419">
        <v>1</v>
      </c>
      <c r="H10" s="43">
        <f>INDEX('CADASTRO DE PRODUTO '!$E$13:$E$171,MATCH(C10,IND,0))</f>
        <v>26.5</v>
      </c>
      <c r="I10" s="45">
        <f t="shared" ref="I10:I74" si="0">F10*H10</f>
        <v>54.199124999999995</v>
      </c>
      <c r="J10" s="410">
        <f>I10-J8</f>
        <v>21.799124999999997</v>
      </c>
      <c r="K10" s="474">
        <f>(J10*$K$8)/$J$8</f>
        <v>0.67281249999999992</v>
      </c>
      <c r="L10" s="740">
        <f>(J10-J11)*-1</f>
        <v>-8.2241249999999937</v>
      </c>
      <c r="M10" s="742">
        <f>L10+J12</f>
        <v>-10.748249999999985</v>
      </c>
      <c r="R10" s="91"/>
      <c r="S10" s="91"/>
      <c r="AE10"/>
      <c r="AG10" s="38" t="s">
        <v>42</v>
      </c>
      <c r="AN10" s="14" t="s">
        <v>39</v>
      </c>
      <c r="AO10" s="16"/>
    </row>
    <row r="11" spans="1:41" ht="46.95" customHeight="1" thickBot="1" x14ac:dyDescent="0.35">
      <c r="A11" s="422">
        <v>5</v>
      </c>
      <c r="B11" s="423">
        <f>B10</f>
        <v>43226</v>
      </c>
      <c r="C11" s="424">
        <v>135</v>
      </c>
      <c r="D11" s="425" t="str">
        <f>INDEX('CADASTRO DE PRODUTO '!$B$13:$B$171,MATCH(C11,IND,0))</f>
        <v>PACU INTEIRO ANALIZE CONGELADO</v>
      </c>
      <c r="E11" s="426" t="str">
        <f>INDEX('CADASTRO DE PRODUTO '!$C$13:$C$171,MATCH(C11,IND,0))</f>
        <v>Kg</v>
      </c>
      <c r="F11" s="427">
        <f>SUM(F13:F15)</f>
        <v>1.9500000000000002</v>
      </c>
      <c r="G11" s="428">
        <v>1</v>
      </c>
      <c r="H11" s="476">
        <v>25.053999999999998</v>
      </c>
      <c r="I11" s="429">
        <f>SUM(I13:I15)</f>
        <v>45.975000000000001</v>
      </c>
      <c r="J11" s="430">
        <f>I11-$I$8</f>
        <v>13.575000000000003</v>
      </c>
      <c r="K11" s="475">
        <f>(J11*$K$8)/$J$8</f>
        <v>0.41898148148148157</v>
      </c>
      <c r="L11" s="741"/>
      <c r="M11" s="743"/>
      <c r="R11" s="91"/>
      <c r="S11" s="91"/>
      <c r="AE11"/>
      <c r="AG11" s="38"/>
      <c r="AN11" s="14"/>
      <c r="AO11" s="16"/>
    </row>
    <row r="12" spans="1:41" ht="31.2" x14ac:dyDescent="0.3">
      <c r="A12" s="442" t="s">
        <v>359</v>
      </c>
      <c r="B12" s="443">
        <f>B10</f>
        <v>43226</v>
      </c>
      <c r="C12" s="444">
        <v>138</v>
      </c>
      <c r="D12" s="445" t="str">
        <f>INDEX('CADASTRO DE PRODUTO '!$B$13:$B$171,MATCH(C12,IND,0))</f>
        <v>GANHO DE POR CONGELAMENTO POR SACO</v>
      </c>
      <c r="E12" s="446" t="str">
        <f>INDEX('CADASTRO DE PRODUTO '!$C$13:$C$171,MATCH(C12,IND,0))</f>
        <v>Kg</v>
      </c>
      <c r="F12" s="447">
        <f>F11-F10</f>
        <v>-9.5249999999999613E-2</v>
      </c>
      <c r="G12" s="448">
        <f>(F12*G10)/F10</f>
        <v>-4.6571323799046389E-2</v>
      </c>
      <c r="H12" s="449">
        <f>F12*H10</f>
        <v>-2.52412499999999</v>
      </c>
      <c r="I12" s="450">
        <f>H12</f>
        <v>-2.52412499999999</v>
      </c>
      <c r="J12" s="451">
        <f>I12</f>
        <v>-2.52412499999999</v>
      </c>
      <c r="K12" s="452">
        <f>G12*-1</f>
        <v>4.6571323799046389E-2</v>
      </c>
      <c r="R12" s="91"/>
      <c r="S12" s="91"/>
      <c r="AE12"/>
      <c r="AG12" s="38" t="s">
        <v>43</v>
      </c>
      <c r="AN12" s="14" t="s">
        <v>42</v>
      </c>
      <c r="AO12" s="16"/>
    </row>
    <row r="13" spans="1:41" ht="40.200000000000003" customHeight="1" x14ac:dyDescent="0.3">
      <c r="A13" s="431" t="s">
        <v>361</v>
      </c>
      <c r="B13" s="432">
        <f>B11</f>
        <v>43226</v>
      </c>
      <c r="C13" s="433">
        <v>1</v>
      </c>
      <c r="D13" s="434" t="str">
        <f>INDEX('CADASTRO DE PRODUTO '!$B$13:$B$171,MATCH(C13,IND,0))</f>
        <v>Costela com espinha e com lombo</v>
      </c>
      <c r="E13" s="435" t="str">
        <f>INDEX('CADASTRO DE PRODUTO '!$C$13:$C$171,MATCH(C13,IND,0))</f>
        <v>Kg</v>
      </c>
      <c r="F13" s="440">
        <v>1.55</v>
      </c>
      <c r="G13" s="441">
        <f>(F13*$G$11)/$F$11</f>
        <v>0.79487179487179482</v>
      </c>
      <c r="H13" s="436">
        <v>27.5</v>
      </c>
      <c r="I13" s="437">
        <f t="shared" si="0"/>
        <v>42.625</v>
      </c>
      <c r="J13" s="438">
        <f>I13-$I$8</f>
        <v>10.225000000000001</v>
      </c>
      <c r="K13" s="439">
        <f>(J13*$K$8)/$J$8</f>
        <v>0.31558641975308649</v>
      </c>
      <c r="AE13"/>
      <c r="AN13" s="14" t="s">
        <v>44</v>
      </c>
      <c r="AO13" s="1"/>
    </row>
    <row r="14" spans="1:41" ht="40.200000000000003" customHeight="1" x14ac:dyDescent="0.3">
      <c r="A14" s="431" t="s">
        <v>362</v>
      </c>
      <c r="B14" s="432">
        <f t="shared" ref="B14:B58" si="1">B13</f>
        <v>43226</v>
      </c>
      <c r="C14" s="433">
        <v>8</v>
      </c>
      <c r="D14" s="434" t="str">
        <f>INDEX('CADASTRO DE PRODUTO '!$B$13:$B$171,MATCH(C14,IND,0))</f>
        <v>Cabeça de pacu</v>
      </c>
      <c r="E14" s="435" t="str">
        <f>INDEX('CADASTRO DE PRODUTO '!$C$13:$C$171,MATCH(C14,IND,0))</f>
        <v>Kg</v>
      </c>
      <c r="F14" s="440">
        <v>0.28999999999999998</v>
      </c>
      <c r="G14" s="441">
        <f>(F14*$G$11)/$F$11</f>
        <v>0.14871794871794869</v>
      </c>
      <c r="H14" s="436">
        <f>INDEX('CADASTRO DE PRODUTO '!$E$13:$E$171,MATCH(C14,IND,0))</f>
        <v>7</v>
      </c>
      <c r="I14" s="437">
        <f t="shared" si="0"/>
        <v>2.0299999999999998</v>
      </c>
      <c r="J14" s="438">
        <f>I14-$I$8</f>
        <v>-30.369999999999997</v>
      </c>
      <c r="K14" s="439">
        <f>(J14*$K$8)/$J$8</f>
        <v>-0.93734567901234567</v>
      </c>
      <c r="AE14"/>
      <c r="AO14" s="1"/>
    </row>
    <row r="15" spans="1:41" ht="40.200000000000003" customHeight="1" x14ac:dyDescent="0.3">
      <c r="A15" s="431" t="s">
        <v>364</v>
      </c>
      <c r="B15" s="432">
        <f t="shared" si="1"/>
        <v>43226</v>
      </c>
      <c r="C15" s="433">
        <v>11</v>
      </c>
      <c r="D15" s="434" t="str">
        <f>INDEX('CADASTRO DE PRODUTO '!$B$13:$B$171,MATCH(C15,IND,0))</f>
        <v>Rabo de pacu</v>
      </c>
      <c r="E15" s="435" t="str">
        <f>INDEX('CADASTRO DE PRODUTO '!$C$13:$C$171,MATCH(C15,IND,0))</f>
        <v>Kg</v>
      </c>
      <c r="F15" s="440">
        <v>0.11</v>
      </c>
      <c r="G15" s="441">
        <f>(F15*$G$11)/$F$11</f>
        <v>5.6410256410256404E-2</v>
      </c>
      <c r="H15" s="436">
        <f>INDEX('CADASTRO DE PRODUTO '!$E$13:$E$171,MATCH(C15,IND,0))</f>
        <v>12</v>
      </c>
      <c r="I15" s="437">
        <f t="shared" si="0"/>
        <v>1.32</v>
      </c>
      <c r="J15" s="438">
        <f>I15-$I$8</f>
        <v>-31.08</v>
      </c>
      <c r="K15" s="439">
        <f>(J15*$K$8)/$J$8</f>
        <v>-0.95925925925925926</v>
      </c>
      <c r="AE15"/>
      <c r="AO15" s="1"/>
    </row>
    <row r="16" spans="1:41" ht="40.200000000000003" customHeight="1" x14ac:dyDescent="0.3">
      <c r="A16" s="44">
        <v>4</v>
      </c>
      <c r="AE16"/>
      <c r="AO16" s="1"/>
    </row>
    <row r="17" spans="1:41" ht="40.200000000000003" customHeight="1" x14ac:dyDescent="0.3">
      <c r="A17" s="44">
        <v>9</v>
      </c>
      <c r="B17" s="84" t="e">
        <f>#REF!</f>
        <v>#REF!</v>
      </c>
      <c r="C17" s="40">
        <v>0</v>
      </c>
      <c r="D17" s="41" t="str">
        <f>INDEX('CADASTRO DE PRODUTO '!$B$13:$B$171,MATCH(C17,IND,0))</f>
        <v>AD</v>
      </c>
      <c r="E17" s="42" t="str">
        <f>INDEX('CADASTRO DE PRODUTO '!$C$13:$C$171,MATCH(C17,IND,0))</f>
        <v>-</v>
      </c>
      <c r="F17" s="46">
        <v>0</v>
      </c>
      <c r="G17" s="46"/>
      <c r="H17" s="43">
        <f>INDEX('CADASTRO DE PRODUTO '!$E$13:$E$171,MATCH(C17,IND,0))</f>
        <v>0</v>
      </c>
      <c r="I17" s="45">
        <f t="shared" si="0"/>
        <v>0</v>
      </c>
      <c r="J17">
        <v>5</v>
      </c>
      <c r="AE17"/>
      <c r="AO17" s="1"/>
    </row>
    <row r="18" spans="1:41" ht="40.200000000000003" customHeight="1" x14ac:dyDescent="0.3">
      <c r="A18" s="44">
        <v>10</v>
      </c>
      <c r="B18" s="84" t="e">
        <f t="shared" si="1"/>
        <v>#REF!</v>
      </c>
      <c r="C18" s="40">
        <v>0</v>
      </c>
      <c r="D18" s="41" t="str">
        <f>INDEX('CADASTRO DE PRODUTO '!$B$13:$B$171,MATCH(C18,IND,0))</f>
        <v>AD</v>
      </c>
      <c r="E18" s="42" t="str">
        <f>INDEX('CADASTRO DE PRODUTO '!$C$13:$C$171,MATCH(C18,IND,0))</f>
        <v>-</v>
      </c>
      <c r="F18" s="46">
        <v>0</v>
      </c>
      <c r="G18" s="46"/>
      <c r="H18" s="43">
        <f>INDEX('CADASTRO DE PRODUTO '!$E$13:$E$171,MATCH(C18,IND,0))</f>
        <v>0</v>
      </c>
      <c r="I18" s="45">
        <f t="shared" si="0"/>
        <v>0</v>
      </c>
      <c r="AE18"/>
    </row>
    <row r="19" spans="1:41" ht="40.200000000000003" customHeight="1" x14ac:dyDescent="0.3">
      <c r="A19" s="44">
        <v>11</v>
      </c>
      <c r="B19" s="84" t="e">
        <f t="shared" si="1"/>
        <v>#REF!</v>
      </c>
      <c r="C19" s="40">
        <v>0</v>
      </c>
      <c r="D19" s="41" t="str">
        <f>INDEX('CADASTRO DE PRODUTO '!$B$13:$B$171,MATCH(C19,IND,0))</f>
        <v>AD</v>
      </c>
      <c r="E19" s="42" t="str">
        <f>INDEX('CADASTRO DE PRODUTO '!$C$13:$C$171,MATCH(C19,IND,0))</f>
        <v>-</v>
      </c>
      <c r="F19" s="46">
        <v>0</v>
      </c>
      <c r="G19" s="46"/>
      <c r="H19" s="43">
        <f>INDEX('CADASTRO DE PRODUTO '!$E$13:$E$171,MATCH(C19,IND,0))</f>
        <v>0</v>
      </c>
      <c r="I19" s="45">
        <f t="shared" si="0"/>
        <v>0</v>
      </c>
      <c r="AE19"/>
    </row>
    <row r="20" spans="1:41" ht="40.200000000000003" customHeight="1" x14ac:dyDescent="0.3">
      <c r="A20" s="44">
        <v>12</v>
      </c>
      <c r="B20" s="84" t="e">
        <f t="shared" si="1"/>
        <v>#REF!</v>
      </c>
      <c r="C20" s="40">
        <v>0</v>
      </c>
      <c r="D20" s="41" t="str">
        <f>INDEX('CADASTRO DE PRODUTO '!$B$13:$B$171,MATCH(C20,IND,0))</f>
        <v>AD</v>
      </c>
      <c r="E20" s="42" t="str">
        <f>INDEX('CADASTRO DE PRODUTO '!$C$13:$C$171,MATCH(C20,IND,0))</f>
        <v>-</v>
      </c>
      <c r="F20" s="46">
        <v>0</v>
      </c>
      <c r="G20" s="46"/>
      <c r="H20" s="43">
        <f>INDEX('CADASTRO DE PRODUTO '!$E$13:$E$171,MATCH(C20,IND,0))</f>
        <v>0</v>
      </c>
      <c r="I20" s="45">
        <f t="shared" si="0"/>
        <v>0</v>
      </c>
      <c r="AE20"/>
    </row>
    <row r="21" spans="1:41" ht="40.200000000000003" customHeight="1" x14ac:dyDescent="0.3">
      <c r="A21" s="44">
        <v>13</v>
      </c>
      <c r="B21" s="84" t="e">
        <f t="shared" si="1"/>
        <v>#REF!</v>
      </c>
      <c r="C21" s="40">
        <v>0</v>
      </c>
      <c r="D21" s="41" t="str">
        <f>INDEX('CADASTRO DE PRODUTO '!$B$13:$B$171,MATCH(C21,IND,0))</f>
        <v>AD</v>
      </c>
      <c r="E21" s="42" t="str">
        <f>INDEX('CADASTRO DE PRODUTO '!$C$13:$C$171,MATCH(C21,IND,0))</f>
        <v>-</v>
      </c>
      <c r="F21" s="46">
        <v>0</v>
      </c>
      <c r="G21" s="46"/>
      <c r="H21" s="43">
        <f>INDEX('CADASTRO DE PRODUTO '!$E$13:$E$171,MATCH(C21,IND,0))</f>
        <v>0</v>
      </c>
      <c r="I21" s="45">
        <f t="shared" si="0"/>
        <v>0</v>
      </c>
      <c r="AE21"/>
    </row>
    <row r="22" spans="1:41" ht="40.200000000000003" customHeight="1" x14ac:dyDescent="0.3">
      <c r="A22" s="44">
        <v>14</v>
      </c>
      <c r="B22" s="84" t="e">
        <f t="shared" si="1"/>
        <v>#REF!</v>
      </c>
      <c r="C22" s="40">
        <v>0</v>
      </c>
      <c r="D22" s="41" t="str">
        <f>INDEX('CADASTRO DE PRODUTO '!$B$13:$B$171,MATCH(C22,IND,0))</f>
        <v>AD</v>
      </c>
      <c r="E22" s="42" t="str">
        <f>INDEX('CADASTRO DE PRODUTO '!$C$13:$C$171,MATCH(C22,IND,0))</f>
        <v>-</v>
      </c>
      <c r="F22" s="46">
        <v>0</v>
      </c>
      <c r="G22" s="46"/>
      <c r="H22" s="43">
        <f>INDEX('CADASTRO DE PRODUTO '!$E$13:$E$171,MATCH(C22,IND,0))</f>
        <v>0</v>
      </c>
      <c r="I22" s="45">
        <f t="shared" si="0"/>
        <v>0</v>
      </c>
      <c r="AE22"/>
    </row>
    <row r="23" spans="1:41" ht="40.200000000000003" customHeight="1" x14ac:dyDescent="0.3">
      <c r="A23" s="44">
        <v>15</v>
      </c>
      <c r="B23" s="84" t="e">
        <f t="shared" si="1"/>
        <v>#REF!</v>
      </c>
      <c r="C23" s="40">
        <v>0</v>
      </c>
      <c r="D23" s="41" t="str">
        <f>INDEX('CADASTRO DE PRODUTO '!$B$13:$B$171,MATCH(C23,IND,0))</f>
        <v>AD</v>
      </c>
      <c r="E23" s="42" t="str">
        <f>INDEX('CADASTRO DE PRODUTO '!$C$13:$C$171,MATCH(C23,IND,0))</f>
        <v>-</v>
      </c>
      <c r="F23" s="46">
        <v>0</v>
      </c>
      <c r="G23" s="46"/>
      <c r="H23" s="43">
        <f>INDEX('CADASTRO DE PRODUTO '!$E$13:$E$171,MATCH(C23,IND,0))</f>
        <v>0</v>
      </c>
      <c r="I23" s="45">
        <f t="shared" si="0"/>
        <v>0</v>
      </c>
      <c r="AE23"/>
    </row>
    <row r="24" spans="1:41" ht="40.200000000000003" customHeight="1" x14ac:dyDescent="0.3">
      <c r="A24" s="44">
        <v>16</v>
      </c>
      <c r="B24" s="84" t="e">
        <f t="shared" si="1"/>
        <v>#REF!</v>
      </c>
      <c r="C24" s="40">
        <v>0</v>
      </c>
      <c r="D24" s="41" t="str">
        <f>INDEX('CADASTRO DE PRODUTO '!$B$13:$B$171,MATCH(C24,IND,0))</f>
        <v>AD</v>
      </c>
      <c r="E24" s="42" t="str">
        <f>INDEX('CADASTRO DE PRODUTO '!$C$13:$C$171,MATCH(C24,IND,0))</f>
        <v>-</v>
      </c>
      <c r="F24" s="46">
        <v>0</v>
      </c>
      <c r="G24" s="46"/>
      <c r="H24" s="43">
        <f>INDEX('CADASTRO DE PRODUTO '!$E$13:$E$171,MATCH(C24,IND,0))</f>
        <v>0</v>
      </c>
      <c r="I24" s="45">
        <f t="shared" si="0"/>
        <v>0</v>
      </c>
      <c r="AE24"/>
    </row>
    <row r="25" spans="1:41" ht="40.200000000000003" customHeight="1" x14ac:dyDescent="0.3">
      <c r="A25" s="44">
        <v>17</v>
      </c>
      <c r="B25" s="84" t="e">
        <f t="shared" si="1"/>
        <v>#REF!</v>
      </c>
      <c r="C25" s="40">
        <v>0</v>
      </c>
      <c r="D25" s="41" t="str">
        <f>INDEX('CADASTRO DE PRODUTO '!$B$13:$B$171,MATCH(C25,IND,0))</f>
        <v>AD</v>
      </c>
      <c r="E25" s="42" t="str">
        <f>INDEX('CADASTRO DE PRODUTO '!$C$13:$C$171,MATCH(C25,IND,0))</f>
        <v>-</v>
      </c>
      <c r="F25" s="46">
        <v>0</v>
      </c>
      <c r="G25" s="46"/>
      <c r="H25" s="43">
        <f>INDEX('CADASTRO DE PRODUTO '!$E$13:$E$171,MATCH(C25,IND,0))</f>
        <v>0</v>
      </c>
      <c r="I25" s="45">
        <f t="shared" si="0"/>
        <v>0</v>
      </c>
      <c r="AE25"/>
    </row>
    <row r="26" spans="1:41" ht="40.200000000000003" customHeight="1" x14ac:dyDescent="0.3">
      <c r="A26" s="44">
        <v>18</v>
      </c>
      <c r="B26" s="84" t="e">
        <f t="shared" si="1"/>
        <v>#REF!</v>
      </c>
      <c r="C26" s="40">
        <v>0</v>
      </c>
      <c r="D26" s="41" t="str">
        <f>INDEX('CADASTRO DE PRODUTO '!$B$13:$B$171,MATCH(C26,IND,0))</f>
        <v>AD</v>
      </c>
      <c r="E26" s="42" t="str">
        <f>INDEX('CADASTRO DE PRODUTO '!$C$13:$C$171,MATCH(C26,IND,0))</f>
        <v>-</v>
      </c>
      <c r="F26" s="46">
        <v>0</v>
      </c>
      <c r="G26" s="46"/>
      <c r="H26" s="43">
        <f>INDEX('CADASTRO DE PRODUTO '!$E$13:$E$171,MATCH(C26,IND,0))</f>
        <v>0</v>
      </c>
      <c r="I26" s="45">
        <f t="shared" si="0"/>
        <v>0</v>
      </c>
      <c r="AE26"/>
    </row>
    <row r="27" spans="1:41" ht="40.200000000000003" customHeight="1" x14ac:dyDescent="0.3">
      <c r="A27" s="44">
        <v>19</v>
      </c>
      <c r="B27" s="84" t="e">
        <f t="shared" si="1"/>
        <v>#REF!</v>
      </c>
      <c r="C27" s="40">
        <v>0</v>
      </c>
      <c r="D27" s="41" t="str">
        <f>INDEX('CADASTRO DE PRODUTO '!$B$13:$B$171,MATCH(C27,IND,0))</f>
        <v>AD</v>
      </c>
      <c r="E27" s="42" t="str">
        <f>INDEX('CADASTRO DE PRODUTO '!$C$13:$C$171,MATCH(C27,IND,0))</f>
        <v>-</v>
      </c>
      <c r="F27" s="46">
        <v>0</v>
      </c>
      <c r="G27" s="46"/>
      <c r="H27" s="43">
        <f>INDEX('CADASTRO DE PRODUTO '!$E$13:$E$171,MATCH(C27,IND,0))</f>
        <v>0</v>
      </c>
      <c r="I27" s="45">
        <f t="shared" si="0"/>
        <v>0</v>
      </c>
      <c r="AE27"/>
    </row>
    <row r="28" spans="1:41" ht="40.200000000000003" customHeight="1" x14ac:dyDescent="0.3">
      <c r="A28" s="44">
        <v>20</v>
      </c>
      <c r="B28" s="84" t="e">
        <f t="shared" si="1"/>
        <v>#REF!</v>
      </c>
      <c r="C28" s="40">
        <v>0</v>
      </c>
      <c r="D28" s="41" t="str">
        <f>INDEX('CADASTRO DE PRODUTO '!$B$13:$B$171,MATCH(C28,IND,0))</f>
        <v>AD</v>
      </c>
      <c r="E28" s="42" t="str">
        <f>INDEX('CADASTRO DE PRODUTO '!$C$13:$C$171,MATCH(C28,IND,0))</f>
        <v>-</v>
      </c>
      <c r="F28" s="46">
        <v>0</v>
      </c>
      <c r="G28" s="46"/>
      <c r="H28" s="43">
        <f>INDEX('CADASTRO DE PRODUTO '!$E$13:$E$171,MATCH(C28,IND,0))</f>
        <v>0</v>
      </c>
      <c r="I28" s="45">
        <f t="shared" si="0"/>
        <v>0</v>
      </c>
      <c r="AE28"/>
    </row>
    <row r="29" spans="1:41" ht="40.200000000000003" customHeight="1" x14ac:dyDescent="0.3">
      <c r="A29" s="44">
        <v>21</v>
      </c>
      <c r="B29" s="84" t="e">
        <f t="shared" si="1"/>
        <v>#REF!</v>
      </c>
      <c r="C29" s="40">
        <v>0</v>
      </c>
      <c r="D29" s="41" t="str">
        <f>INDEX('CADASTRO DE PRODUTO '!$B$13:$B$171,MATCH(C29,IND,0))</f>
        <v>AD</v>
      </c>
      <c r="E29" s="42" t="str">
        <f>INDEX('CADASTRO DE PRODUTO '!$C$13:$C$171,MATCH(C29,IND,0))</f>
        <v>-</v>
      </c>
      <c r="F29" s="46">
        <v>0</v>
      </c>
      <c r="G29" s="46"/>
      <c r="H29" s="43">
        <f>INDEX('CADASTRO DE PRODUTO '!$E$13:$E$171,MATCH(C29,IND,0))</f>
        <v>0</v>
      </c>
      <c r="I29" s="45">
        <f t="shared" si="0"/>
        <v>0</v>
      </c>
    </row>
    <row r="30" spans="1:41" ht="40.200000000000003" customHeight="1" x14ac:dyDescent="0.3">
      <c r="A30" s="44">
        <v>22</v>
      </c>
      <c r="B30" s="84" t="e">
        <f t="shared" si="1"/>
        <v>#REF!</v>
      </c>
      <c r="C30" s="40">
        <v>0</v>
      </c>
      <c r="D30" s="41" t="str">
        <f>INDEX('CADASTRO DE PRODUTO '!$B$13:$B$171,MATCH(C30,IND,0))</f>
        <v>AD</v>
      </c>
      <c r="E30" s="42" t="str">
        <f>INDEX('CADASTRO DE PRODUTO '!$C$13:$C$171,MATCH(C30,IND,0))</f>
        <v>-</v>
      </c>
      <c r="F30" s="46">
        <v>0</v>
      </c>
      <c r="G30" s="46"/>
      <c r="H30" s="43">
        <f>INDEX('CADASTRO DE PRODUTO '!$E$13:$E$171,MATCH(C30,IND,0))</f>
        <v>0</v>
      </c>
      <c r="I30" s="45">
        <f t="shared" si="0"/>
        <v>0</v>
      </c>
    </row>
    <row r="31" spans="1:41" ht="40.200000000000003" customHeight="1" x14ac:dyDescent="0.3">
      <c r="A31" s="44">
        <v>23</v>
      </c>
      <c r="B31" s="84" t="e">
        <f t="shared" si="1"/>
        <v>#REF!</v>
      </c>
      <c r="C31" s="40">
        <v>0</v>
      </c>
      <c r="D31" s="41" t="str">
        <f>INDEX('CADASTRO DE PRODUTO '!$B$13:$B$171,MATCH(C31,IND,0))</f>
        <v>AD</v>
      </c>
      <c r="E31" s="42" t="str">
        <f>INDEX('CADASTRO DE PRODUTO '!$C$13:$C$171,MATCH(C31,IND,0))</f>
        <v>-</v>
      </c>
      <c r="F31" s="46">
        <v>0</v>
      </c>
      <c r="G31" s="46"/>
      <c r="H31" s="43">
        <f>INDEX('CADASTRO DE PRODUTO '!$E$13:$E$171,MATCH(C31,IND,0))</f>
        <v>0</v>
      </c>
      <c r="I31" s="45">
        <f t="shared" si="0"/>
        <v>0</v>
      </c>
    </row>
    <row r="32" spans="1:41" ht="40.200000000000003" customHeight="1" x14ac:dyDescent="0.3">
      <c r="A32" s="44">
        <v>24</v>
      </c>
      <c r="B32" s="84" t="e">
        <f t="shared" si="1"/>
        <v>#REF!</v>
      </c>
      <c r="C32" s="40">
        <v>0</v>
      </c>
      <c r="D32" s="41" t="str">
        <f>INDEX('CADASTRO DE PRODUTO '!$B$13:$B$171,MATCH(C32,IND,0))</f>
        <v>AD</v>
      </c>
      <c r="E32" s="42" t="str">
        <f>INDEX('CADASTRO DE PRODUTO '!$C$13:$C$171,MATCH(C32,IND,0))</f>
        <v>-</v>
      </c>
      <c r="F32" s="46">
        <v>0</v>
      </c>
      <c r="G32" s="46"/>
      <c r="H32" s="43">
        <f>INDEX('CADASTRO DE PRODUTO '!$E$13:$E$171,MATCH(C32,IND,0))</f>
        <v>0</v>
      </c>
      <c r="I32" s="45">
        <f t="shared" si="0"/>
        <v>0</v>
      </c>
    </row>
    <row r="33" spans="1:31" ht="40.200000000000003" customHeight="1" x14ac:dyDescent="0.3">
      <c r="A33" s="44">
        <v>25</v>
      </c>
      <c r="B33" s="84" t="e">
        <f t="shared" si="1"/>
        <v>#REF!</v>
      </c>
      <c r="C33" s="40">
        <v>0</v>
      </c>
      <c r="D33" s="41" t="str">
        <f>INDEX('CADASTRO DE PRODUTO '!$B$13:$B$171,MATCH(C33,IND,0))</f>
        <v>AD</v>
      </c>
      <c r="E33" s="42" t="str">
        <f>INDEX('CADASTRO DE PRODUTO '!$C$13:$C$171,MATCH(C33,IND,0))</f>
        <v>-</v>
      </c>
      <c r="F33" s="46">
        <v>0</v>
      </c>
      <c r="G33" s="46"/>
      <c r="H33" s="43">
        <f>INDEX('CADASTRO DE PRODUTO '!$E$13:$E$171,MATCH(C33,IND,0))</f>
        <v>0</v>
      </c>
      <c r="I33" s="45">
        <f t="shared" si="0"/>
        <v>0</v>
      </c>
    </row>
    <row r="34" spans="1:31" ht="40.200000000000003" customHeight="1" x14ac:dyDescent="0.3">
      <c r="A34" s="44">
        <v>26</v>
      </c>
      <c r="B34" s="84" t="e">
        <f t="shared" si="1"/>
        <v>#REF!</v>
      </c>
      <c r="C34" s="40">
        <v>0</v>
      </c>
      <c r="D34" s="41" t="str">
        <f>INDEX('CADASTRO DE PRODUTO '!$B$13:$B$171,MATCH(C34,IND,0))</f>
        <v>AD</v>
      </c>
      <c r="E34" s="42" t="str">
        <f>INDEX('CADASTRO DE PRODUTO '!$C$13:$C$171,MATCH(C34,IND,0))</f>
        <v>-</v>
      </c>
      <c r="F34" s="46">
        <v>0</v>
      </c>
      <c r="G34" s="46"/>
      <c r="H34" s="43">
        <f>INDEX('CADASTRO DE PRODUTO '!$E$13:$E$171,MATCH(C34,IND,0))</f>
        <v>0</v>
      </c>
      <c r="I34" s="45">
        <f t="shared" si="0"/>
        <v>0</v>
      </c>
    </row>
    <row r="35" spans="1:31" ht="40.200000000000003" customHeight="1" x14ac:dyDescent="0.3">
      <c r="A35" s="44">
        <v>27</v>
      </c>
      <c r="B35" s="84" t="e">
        <f t="shared" si="1"/>
        <v>#REF!</v>
      </c>
      <c r="C35" s="40">
        <v>0</v>
      </c>
      <c r="D35" s="41" t="str">
        <f>INDEX('CADASTRO DE PRODUTO '!$B$13:$B$171,MATCH(C35,IND,0))</f>
        <v>AD</v>
      </c>
      <c r="E35" s="42" t="str">
        <f>INDEX('CADASTRO DE PRODUTO '!$C$13:$C$171,MATCH(C35,IND,0))</f>
        <v>-</v>
      </c>
      <c r="F35" s="46">
        <v>0</v>
      </c>
      <c r="G35" s="46"/>
      <c r="H35" s="43">
        <f>INDEX('CADASTRO DE PRODUTO '!$E$13:$E$171,MATCH(C35,IND,0))</f>
        <v>0</v>
      </c>
      <c r="I35" s="45">
        <f t="shared" si="0"/>
        <v>0</v>
      </c>
    </row>
    <row r="36" spans="1:31" ht="40.200000000000003" customHeight="1" x14ac:dyDescent="0.3">
      <c r="A36" s="44">
        <v>28</v>
      </c>
      <c r="B36" s="84" t="e">
        <f t="shared" si="1"/>
        <v>#REF!</v>
      </c>
      <c r="C36" s="40">
        <v>0</v>
      </c>
      <c r="D36" s="41" t="str">
        <f>INDEX('CADASTRO DE PRODUTO '!$B$13:$B$171,MATCH(C36,IND,0))</f>
        <v>AD</v>
      </c>
      <c r="E36" s="42" t="str">
        <f>INDEX('CADASTRO DE PRODUTO '!$C$13:$C$171,MATCH(C36,IND,0))</f>
        <v>-</v>
      </c>
      <c r="F36" s="46">
        <v>0</v>
      </c>
      <c r="G36" s="46"/>
      <c r="H36" s="43">
        <f>INDEX('CADASTRO DE PRODUTO '!$E$13:$E$171,MATCH(C36,IND,0))</f>
        <v>0</v>
      </c>
      <c r="I36" s="45">
        <f t="shared" si="0"/>
        <v>0</v>
      </c>
    </row>
    <row r="37" spans="1:31" ht="40.200000000000003" customHeight="1" x14ac:dyDescent="0.3">
      <c r="A37" s="44">
        <v>29</v>
      </c>
      <c r="B37" s="84" t="e">
        <f t="shared" si="1"/>
        <v>#REF!</v>
      </c>
      <c r="C37" s="40">
        <v>0</v>
      </c>
      <c r="D37" s="41" t="str">
        <f>INDEX('CADASTRO DE PRODUTO '!$B$13:$B$171,MATCH(C37,IND,0))</f>
        <v>AD</v>
      </c>
      <c r="E37" s="42" t="str">
        <f>INDEX('CADASTRO DE PRODUTO '!$C$13:$C$171,MATCH(C37,IND,0))</f>
        <v>-</v>
      </c>
      <c r="F37" s="46">
        <v>0</v>
      </c>
      <c r="G37" s="46"/>
      <c r="H37" s="43">
        <f>INDEX('CADASTRO DE PRODUTO '!$E$13:$E$171,MATCH(C37,IND,0))</f>
        <v>0</v>
      </c>
      <c r="I37" s="45">
        <f t="shared" si="0"/>
        <v>0</v>
      </c>
    </row>
    <row r="38" spans="1:31" ht="40.200000000000003" customHeight="1" x14ac:dyDescent="0.3">
      <c r="A38" s="44">
        <v>30</v>
      </c>
      <c r="B38" s="84" t="e">
        <f t="shared" si="1"/>
        <v>#REF!</v>
      </c>
      <c r="C38" s="40">
        <v>0</v>
      </c>
      <c r="D38" s="41" t="str">
        <f>INDEX('CADASTRO DE PRODUTO '!$B$13:$B$171,MATCH(C38,IND,0))</f>
        <v>AD</v>
      </c>
      <c r="E38" s="42" t="str">
        <f>INDEX('CADASTRO DE PRODUTO '!$C$13:$C$171,MATCH(C38,IND,0))</f>
        <v>-</v>
      </c>
      <c r="F38" s="46">
        <v>0</v>
      </c>
      <c r="G38" s="46"/>
      <c r="H38" s="43">
        <f>INDEX('CADASTRO DE PRODUTO '!$E$13:$E$171,MATCH(C38,IND,0))</f>
        <v>0</v>
      </c>
      <c r="I38" s="45">
        <f t="shared" si="0"/>
        <v>0</v>
      </c>
    </row>
    <row r="39" spans="1:31" ht="40.200000000000003" customHeight="1" x14ac:dyDescent="0.3">
      <c r="A39" s="44">
        <v>31</v>
      </c>
      <c r="B39" s="84" t="e">
        <f t="shared" si="1"/>
        <v>#REF!</v>
      </c>
      <c r="C39" s="40">
        <v>0</v>
      </c>
      <c r="D39" s="41" t="str">
        <f>INDEX('CADASTRO DE PRODUTO '!$B$13:$B$171,MATCH(C39,IND,0))</f>
        <v>AD</v>
      </c>
      <c r="E39" s="42" t="str">
        <f>INDEX('CADASTRO DE PRODUTO '!$C$13:$C$171,MATCH(C39,IND,0))</f>
        <v>-</v>
      </c>
      <c r="F39" s="46">
        <v>0</v>
      </c>
      <c r="G39" s="46"/>
      <c r="H39" s="43">
        <f>INDEX('CADASTRO DE PRODUTO '!$E$13:$E$171,MATCH(C39,IND,0))</f>
        <v>0</v>
      </c>
      <c r="I39" s="45">
        <f t="shared" si="0"/>
        <v>0</v>
      </c>
    </row>
    <row r="40" spans="1:31" ht="40.200000000000003" customHeight="1" x14ac:dyDescent="0.3">
      <c r="A40" s="44">
        <v>32</v>
      </c>
      <c r="B40" s="84" t="e">
        <f t="shared" si="1"/>
        <v>#REF!</v>
      </c>
      <c r="C40" s="40">
        <v>0</v>
      </c>
      <c r="D40" s="41" t="str">
        <f>INDEX('CADASTRO DE PRODUTO '!$B$13:$B$171,MATCH(C40,IND,0))</f>
        <v>AD</v>
      </c>
      <c r="E40" s="42" t="str">
        <f>INDEX('CADASTRO DE PRODUTO '!$C$13:$C$171,MATCH(C40,IND,0))</f>
        <v>-</v>
      </c>
      <c r="F40" s="46">
        <v>0</v>
      </c>
      <c r="G40" s="46"/>
      <c r="H40" s="43">
        <f>INDEX('CADASTRO DE PRODUTO '!$E$13:$E$171,MATCH(C40,IND,0))</f>
        <v>0</v>
      </c>
      <c r="I40" s="45">
        <f t="shared" si="0"/>
        <v>0</v>
      </c>
    </row>
    <row r="41" spans="1:31" ht="40.200000000000003" customHeight="1" x14ac:dyDescent="0.3">
      <c r="A41" s="44">
        <v>33</v>
      </c>
      <c r="B41" s="84" t="e">
        <f t="shared" si="1"/>
        <v>#REF!</v>
      </c>
      <c r="C41" s="40">
        <v>0</v>
      </c>
      <c r="D41" s="41" t="str">
        <f>INDEX('CADASTRO DE PRODUTO '!$B$13:$B$171,MATCH(C41,IND,0))</f>
        <v>AD</v>
      </c>
      <c r="E41" s="42" t="str">
        <f>INDEX('CADASTRO DE PRODUTO '!$C$13:$C$171,MATCH(C41,IND,0))</f>
        <v>-</v>
      </c>
      <c r="F41" s="46">
        <v>0</v>
      </c>
      <c r="G41" s="46"/>
      <c r="H41" s="43">
        <f>INDEX('CADASTRO DE PRODUTO '!$E$13:$E$171,MATCH(C41,IND,0))</f>
        <v>0</v>
      </c>
      <c r="I41" s="45">
        <f t="shared" si="0"/>
        <v>0</v>
      </c>
    </row>
    <row r="42" spans="1:31" ht="40.200000000000003" customHeight="1" x14ac:dyDescent="0.3">
      <c r="A42" s="44">
        <v>34</v>
      </c>
      <c r="B42" s="84" t="e">
        <f t="shared" si="1"/>
        <v>#REF!</v>
      </c>
      <c r="C42" s="40">
        <v>0</v>
      </c>
      <c r="D42" s="41" t="str">
        <f>INDEX('CADASTRO DE PRODUTO '!$B$13:$B$171,MATCH(C42,IND,0))</f>
        <v>AD</v>
      </c>
      <c r="E42" s="42" t="str">
        <f>INDEX('CADASTRO DE PRODUTO '!$C$13:$C$171,MATCH(C42,IND,0))</f>
        <v>-</v>
      </c>
      <c r="F42" s="46">
        <v>0</v>
      </c>
      <c r="G42" s="46"/>
      <c r="H42" s="43">
        <f>INDEX('CADASTRO DE PRODUTO '!$E$13:$E$171,MATCH(C42,IND,0))</f>
        <v>0</v>
      </c>
      <c r="I42" s="45">
        <f t="shared" si="0"/>
        <v>0</v>
      </c>
    </row>
    <row r="43" spans="1:31" ht="40.200000000000003" customHeight="1" x14ac:dyDescent="0.3">
      <c r="A43" s="44">
        <v>35</v>
      </c>
      <c r="B43" s="84" t="e">
        <f t="shared" si="1"/>
        <v>#REF!</v>
      </c>
      <c r="C43" s="40">
        <v>0</v>
      </c>
      <c r="D43" s="41" t="str">
        <f>INDEX('CADASTRO DE PRODUTO '!$B$13:$B$171,MATCH(C43,IND,0))</f>
        <v>AD</v>
      </c>
      <c r="E43" s="42" t="str">
        <f>INDEX('CADASTRO DE PRODUTO '!$C$13:$C$171,MATCH(C43,IND,0))</f>
        <v>-</v>
      </c>
      <c r="F43" s="46">
        <v>0</v>
      </c>
      <c r="G43" s="46"/>
      <c r="H43" s="43">
        <f>INDEX('CADASTRO DE PRODUTO '!$E$13:$E$171,MATCH(C43,IND,0))</f>
        <v>0</v>
      </c>
      <c r="I43" s="45">
        <f t="shared" si="0"/>
        <v>0</v>
      </c>
    </row>
    <row r="44" spans="1:31" ht="40.200000000000003" customHeight="1" x14ac:dyDescent="0.3">
      <c r="A44" s="44">
        <v>36</v>
      </c>
      <c r="B44" s="84" t="e">
        <f t="shared" si="1"/>
        <v>#REF!</v>
      </c>
      <c r="C44" s="40">
        <v>0</v>
      </c>
      <c r="D44" s="41" t="str">
        <f>INDEX('CADASTRO DE PRODUTO '!$B$13:$B$171,MATCH(C44,IND,0))</f>
        <v>AD</v>
      </c>
      <c r="E44" s="42" t="str">
        <f>INDEX('CADASTRO DE PRODUTO '!$C$13:$C$171,MATCH(C44,IND,0))</f>
        <v>-</v>
      </c>
      <c r="F44" s="46">
        <v>0</v>
      </c>
      <c r="G44" s="46"/>
      <c r="H44" s="43">
        <f>INDEX('CADASTRO DE PRODUTO '!$E$13:$E$171,MATCH(C44,IND,0))</f>
        <v>0</v>
      </c>
      <c r="I44" s="45">
        <f t="shared" si="0"/>
        <v>0</v>
      </c>
    </row>
    <row r="45" spans="1:31" ht="40.200000000000003" customHeight="1" x14ac:dyDescent="0.3">
      <c r="A45" s="44">
        <v>37</v>
      </c>
      <c r="B45" s="84" t="e">
        <f t="shared" si="1"/>
        <v>#REF!</v>
      </c>
      <c r="C45" s="40">
        <v>0</v>
      </c>
      <c r="D45" s="41" t="str">
        <f>INDEX('CADASTRO DE PRODUTO '!$B$13:$B$171,MATCH(C45,IND,0))</f>
        <v>AD</v>
      </c>
      <c r="E45" s="42" t="str">
        <f>INDEX('CADASTRO DE PRODUTO '!$C$13:$C$171,MATCH(C45,IND,0))</f>
        <v>-</v>
      </c>
      <c r="F45" s="46">
        <v>0</v>
      </c>
      <c r="G45" s="46"/>
      <c r="H45" s="43">
        <f>INDEX('CADASTRO DE PRODUTO '!$E$13:$E$171,MATCH(C45,IND,0))</f>
        <v>0</v>
      </c>
      <c r="I45" s="45">
        <f t="shared" si="0"/>
        <v>0</v>
      </c>
    </row>
    <row r="46" spans="1:31" ht="40.200000000000003" customHeight="1" x14ac:dyDescent="0.3">
      <c r="A46" s="44">
        <v>38</v>
      </c>
      <c r="B46" s="84" t="e">
        <f t="shared" si="1"/>
        <v>#REF!</v>
      </c>
      <c r="C46" s="40">
        <v>0</v>
      </c>
      <c r="D46" s="41" t="str">
        <f>INDEX('CADASTRO DE PRODUTO '!$B$13:$B$171,MATCH(C46,IND,0))</f>
        <v>AD</v>
      </c>
      <c r="E46" s="42" t="str">
        <f>INDEX('CADASTRO DE PRODUTO '!$C$13:$C$171,MATCH(C46,IND,0))</f>
        <v>-</v>
      </c>
      <c r="F46" s="46">
        <v>0</v>
      </c>
      <c r="G46" s="46"/>
      <c r="H46" s="43">
        <f>INDEX('CADASTRO DE PRODUTO '!$E$13:$E$171,MATCH(C46,IND,0))</f>
        <v>0</v>
      </c>
      <c r="I46" s="45">
        <f t="shared" si="0"/>
        <v>0</v>
      </c>
    </row>
    <row r="47" spans="1:31" ht="40.200000000000003" customHeight="1" x14ac:dyDescent="0.3">
      <c r="A47" s="44">
        <v>39</v>
      </c>
      <c r="B47" s="84" t="e">
        <f t="shared" si="1"/>
        <v>#REF!</v>
      </c>
      <c r="C47" s="40">
        <v>0</v>
      </c>
      <c r="D47" s="41" t="str">
        <f>INDEX('CADASTRO DE PRODUTO '!$B$13:$B$171,MATCH(C47,IND,0))</f>
        <v>AD</v>
      </c>
      <c r="E47" s="42" t="str">
        <f>INDEX('CADASTRO DE PRODUTO '!$C$13:$C$171,MATCH(C47,IND,0))</f>
        <v>-</v>
      </c>
      <c r="F47" s="46">
        <v>0</v>
      </c>
      <c r="G47" s="46"/>
      <c r="H47" s="43">
        <f>INDEX('CADASTRO DE PRODUTO '!$E$13:$E$171,MATCH(C47,IND,0))</f>
        <v>0</v>
      </c>
      <c r="I47" s="45">
        <f t="shared" si="0"/>
        <v>0</v>
      </c>
      <c r="AE47" s="1">
        <v>34</v>
      </c>
    </row>
    <row r="48" spans="1:31" ht="40.200000000000003" customHeight="1" x14ac:dyDescent="0.3">
      <c r="A48" s="44">
        <v>40</v>
      </c>
      <c r="B48" s="84" t="e">
        <f t="shared" si="1"/>
        <v>#REF!</v>
      </c>
      <c r="C48" s="40">
        <v>0</v>
      </c>
      <c r="D48" s="41" t="str">
        <f>INDEX('CADASTRO DE PRODUTO '!$B$13:$B$171,MATCH(C48,IND,0))</f>
        <v>AD</v>
      </c>
      <c r="E48" s="42" t="str">
        <f>INDEX('CADASTRO DE PRODUTO '!$C$13:$C$171,MATCH(C48,IND,0))</f>
        <v>-</v>
      </c>
      <c r="F48" s="46">
        <v>0</v>
      </c>
      <c r="G48" s="46"/>
      <c r="H48" s="43">
        <f>INDEX('CADASTRO DE PRODUTO '!$E$13:$E$171,MATCH(C48,IND,0))</f>
        <v>0</v>
      </c>
      <c r="I48" s="45">
        <f t="shared" si="0"/>
        <v>0</v>
      </c>
      <c r="AE48" s="1">
        <v>35</v>
      </c>
    </row>
    <row r="49" spans="1:31" ht="40.200000000000003" customHeight="1" x14ac:dyDescent="0.3">
      <c r="A49" s="44">
        <v>41</v>
      </c>
      <c r="B49" s="84" t="e">
        <f t="shared" si="1"/>
        <v>#REF!</v>
      </c>
      <c r="C49" s="40">
        <v>0</v>
      </c>
      <c r="D49" s="41" t="str">
        <f>INDEX('CADASTRO DE PRODUTO '!$B$13:$B$171,MATCH(C49,IND,0))</f>
        <v>AD</v>
      </c>
      <c r="E49" s="42" t="str">
        <f>INDEX('CADASTRO DE PRODUTO '!$C$13:$C$171,MATCH(C49,IND,0))</f>
        <v>-</v>
      </c>
      <c r="F49" s="46">
        <v>0</v>
      </c>
      <c r="G49" s="46"/>
      <c r="H49" s="43">
        <f>INDEX('CADASTRO DE PRODUTO '!$E$13:$E$171,MATCH(C49,IND,0))</f>
        <v>0</v>
      </c>
      <c r="I49" s="45">
        <f t="shared" si="0"/>
        <v>0</v>
      </c>
      <c r="AE49" s="1">
        <v>36</v>
      </c>
    </row>
    <row r="50" spans="1:31" ht="40.200000000000003" customHeight="1" x14ac:dyDescent="0.3">
      <c r="A50" s="44">
        <v>42</v>
      </c>
      <c r="B50" s="84" t="e">
        <f t="shared" si="1"/>
        <v>#REF!</v>
      </c>
      <c r="C50" s="40">
        <v>0</v>
      </c>
      <c r="D50" s="41" t="str">
        <f>INDEX('CADASTRO DE PRODUTO '!$B$13:$B$171,MATCH(C50,IND,0))</f>
        <v>AD</v>
      </c>
      <c r="E50" s="42" t="str">
        <f>INDEX('CADASTRO DE PRODUTO '!$C$13:$C$171,MATCH(C50,IND,0))</f>
        <v>-</v>
      </c>
      <c r="F50" s="46">
        <v>0</v>
      </c>
      <c r="G50" s="46"/>
      <c r="H50" s="43">
        <f>INDEX('CADASTRO DE PRODUTO '!$E$13:$E$171,MATCH(C50,IND,0))</f>
        <v>0</v>
      </c>
      <c r="I50" s="45">
        <f t="shared" si="0"/>
        <v>0</v>
      </c>
    </row>
    <row r="51" spans="1:31" ht="40.200000000000003" customHeight="1" x14ac:dyDescent="0.3">
      <c r="A51" s="44">
        <v>43</v>
      </c>
      <c r="B51" s="84" t="e">
        <f t="shared" si="1"/>
        <v>#REF!</v>
      </c>
      <c r="C51" s="40">
        <v>0</v>
      </c>
      <c r="D51" s="41" t="str">
        <f>INDEX('CADASTRO DE PRODUTO '!$B$13:$B$171,MATCH(C51,IND,0))</f>
        <v>AD</v>
      </c>
      <c r="E51" s="42" t="str">
        <f>INDEX('CADASTRO DE PRODUTO '!$C$13:$C$171,MATCH(C51,IND,0))</f>
        <v>-</v>
      </c>
      <c r="F51" s="46">
        <v>0</v>
      </c>
      <c r="G51" s="46"/>
      <c r="H51" s="43">
        <f>INDEX('CADASTRO DE PRODUTO '!$E$13:$E$171,MATCH(C51,IND,0))</f>
        <v>0</v>
      </c>
      <c r="I51" s="45">
        <f t="shared" si="0"/>
        <v>0</v>
      </c>
    </row>
    <row r="52" spans="1:31" ht="40.200000000000003" customHeight="1" x14ac:dyDescent="0.3">
      <c r="A52" s="44">
        <v>44</v>
      </c>
      <c r="B52" s="84" t="e">
        <f t="shared" si="1"/>
        <v>#REF!</v>
      </c>
      <c r="C52" s="40">
        <v>0</v>
      </c>
      <c r="D52" s="41" t="str">
        <f>INDEX('CADASTRO DE PRODUTO '!$B$13:$B$171,MATCH(C52,IND,0))</f>
        <v>AD</v>
      </c>
      <c r="E52" s="42" t="str">
        <f>INDEX('CADASTRO DE PRODUTO '!$C$13:$C$171,MATCH(C52,IND,0))</f>
        <v>-</v>
      </c>
      <c r="F52" s="46">
        <v>0</v>
      </c>
      <c r="G52" s="46"/>
      <c r="H52" s="43">
        <f>INDEX('CADASTRO DE PRODUTO '!$E$13:$E$171,MATCH(C52,IND,0))</f>
        <v>0</v>
      </c>
      <c r="I52" s="45">
        <f t="shared" si="0"/>
        <v>0</v>
      </c>
    </row>
    <row r="53" spans="1:31" ht="40.200000000000003" customHeight="1" x14ac:dyDescent="0.3">
      <c r="A53" s="44">
        <v>45</v>
      </c>
      <c r="B53" s="84" t="e">
        <f t="shared" si="1"/>
        <v>#REF!</v>
      </c>
      <c r="C53" s="40">
        <v>0</v>
      </c>
      <c r="D53" s="41" t="str">
        <f>INDEX('CADASTRO DE PRODUTO '!$B$13:$B$171,MATCH(C53,IND,0))</f>
        <v>AD</v>
      </c>
      <c r="E53" s="42" t="str">
        <f>INDEX('CADASTRO DE PRODUTO '!$C$13:$C$171,MATCH(C53,IND,0))</f>
        <v>-</v>
      </c>
      <c r="F53" s="46">
        <v>0</v>
      </c>
      <c r="G53" s="46"/>
      <c r="H53" s="43">
        <f>INDEX('CADASTRO DE PRODUTO '!$E$13:$E$171,MATCH(C53,IND,0))</f>
        <v>0</v>
      </c>
      <c r="I53" s="45">
        <f t="shared" si="0"/>
        <v>0</v>
      </c>
    </row>
    <row r="54" spans="1:31" ht="40.200000000000003" customHeight="1" x14ac:dyDescent="0.3">
      <c r="A54" s="44">
        <v>46</v>
      </c>
      <c r="B54" s="84" t="e">
        <f t="shared" si="1"/>
        <v>#REF!</v>
      </c>
      <c r="C54" s="40">
        <v>0</v>
      </c>
      <c r="D54" s="41" t="str">
        <f>INDEX('CADASTRO DE PRODUTO '!$B$13:$B$171,MATCH(C54,IND,0))</f>
        <v>AD</v>
      </c>
      <c r="E54" s="42" t="str">
        <f>INDEX('CADASTRO DE PRODUTO '!$C$13:$C$171,MATCH(C54,IND,0))</f>
        <v>-</v>
      </c>
      <c r="F54" s="46">
        <v>0</v>
      </c>
      <c r="G54" s="46"/>
      <c r="H54" s="43">
        <f>INDEX('CADASTRO DE PRODUTO '!$E$13:$E$171,MATCH(C54,IND,0))</f>
        <v>0</v>
      </c>
      <c r="I54" s="45">
        <f t="shared" si="0"/>
        <v>0</v>
      </c>
    </row>
    <row r="55" spans="1:31" ht="40.200000000000003" customHeight="1" x14ac:dyDescent="0.3">
      <c r="A55" s="44">
        <v>47</v>
      </c>
      <c r="B55" s="84" t="e">
        <f t="shared" si="1"/>
        <v>#REF!</v>
      </c>
      <c r="C55" s="40">
        <v>0</v>
      </c>
      <c r="D55" s="41" t="str">
        <f>INDEX('CADASTRO DE PRODUTO '!$B$13:$B$171,MATCH(C55,IND,0))</f>
        <v>AD</v>
      </c>
      <c r="E55" s="42" t="str">
        <f>INDEX('CADASTRO DE PRODUTO '!$C$13:$C$171,MATCH(C55,IND,0))</f>
        <v>-</v>
      </c>
      <c r="F55" s="46">
        <v>0</v>
      </c>
      <c r="G55" s="46"/>
      <c r="H55" s="43">
        <f>INDEX('CADASTRO DE PRODUTO '!$E$13:$E$171,MATCH(C55,IND,0))</f>
        <v>0</v>
      </c>
      <c r="I55" s="45">
        <f t="shared" si="0"/>
        <v>0</v>
      </c>
    </row>
    <row r="56" spans="1:31" ht="40.200000000000003" customHeight="1" x14ac:dyDescent="0.3">
      <c r="A56" s="44">
        <v>48</v>
      </c>
      <c r="B56" s="84" t="e">
        <f t="shared" si="1"/>
        <v>#REF!</v>
      </c>
      <c r="C56" s="40">
        <v>0</v>
      </c>
      <c r="D56" s="41" t="str">
        <f>INDEX('CADASTRO DE PRODUTO '!$B$13:$B$171,MATCH(C56,IND,0))</f>
        <v>AD</v>
      </c>
      <c r="E56" s="42" t="str">
        <f>INDEX('CADASTRO DE PRODUTO '!$C$13:$C$171,MATCH(C56,IND,0))</f>
        <v>-</v>
      </c>
      <c r="F56" s="46">
        <v>0</v>
      </c>
      <c r="G56" s="46"/>
      <c r="H56" s="43">
        <f>INDEX('CADASTRO DE PRODUTO '!$E$13:$E$171,MATCH(C56,IND,0))</f>
        <v>0</v>
      </c>
      <c r="I56" s="45">
        <f t="shared" si="0"/>
        <v>0</v>
      </c>
    </row>
    <row r="57" spans="1:31" ht="40.200000000000003" customHeight="1" x14ac:dyDescent="0.3">
      <c r="A57" s="44">
        <v>49</v>
      </c>
      <c r="B57" s="84" t="e">
        <f t="shared" si="1"/>
        <v>#REF!</v>
      </c>
      <c r="C57" s="40">
        <v>0</v>
      </c>
      <c r="D57" s="41" t="str">
        <f>INDEX('CADASTRO DE PRODUTO '!$B$13:$B$171,MATCH(C57,IND,0))</f>
        <v>AD</v>
      </c>
      <c r="E57" s="42" t="str">
        <f>INDEX('CADASTRO DE PRODUTO '!$C$13:$C$171,MATCH(C57,IND,0))</f>
        <v>-</v>
      </c>
      <c r="F57" s="46">
        <v>0</v>
      </c>
      <c r="G57" s="46"/>
      <c r="H57" s="43">
        <f>INDEX('CADASTRO DE PRODUTO '!$E$13:$E$171,MATCH(C57,IND,0))</f>
        <v>0</v>
      </c>
      <c r="I57" s="45">
        <f t="shared" si="0"/>
        <v>0</v>
      </c>
    </row>
    <row r="58" spans="1:31" ht="40.200000000000003" customHeight="1" x14ac:dyDescent="0.3">
      <c r="A58" s="44">
        <v>50</v>
      </c>
      <c r="B58" s="84" t="e">
        <f t="shared" si="1"/>
        <v>#REF!</v>
      </c>
      <c r="C58" s="40">
        <v>0</v>
      </c>
      <c r="D58" s="41" t="str">
        <f>INDEX('CADASTRO DE PRODUTO '!$B$13:$B$171,MATCH(C58,IND,0))</f>
        <v>AD</v>
      </c>
      <c r="E58" s="42" t="str">
        <f>INDEX('CADASTRO DE PRODUTO '!$C$13:$C$171,MATCH(C58,IND,0))</f>
        <v>-</v>
      </c>
      <c r="F58" s="46">
        <v>0</v>
      </c>
      <c r="G58" s="46"/>
      <c r="H58" s="43">
        <f>INDEX('CADASTRO DE PRODUTO '!$E$13:$E$171,MATCH(C58,IND,0))</f>
        <v>0</v>
      </c>
      <c r="I58" s="45">
        <f t="shared" si="0"/>
        <v>0</v>
      </c>
    </row>
    <row r="59" spans="1:31" ht="40.200000000000003" customHeight="1" x14ac:dyDescent="0.3">
      <c r="A59" s="44">
        <v>1</v>
      </c>
      <c r="B59" s="84">
        <f>B9+1</f>
        <v>43227</v>
      </c>
      <c r="C59" s="40">
        <v>0</v>
      </c>
      <c r="D59" s="41" t="str">
        <f>INDEX('CADASTRO DE PRODUTO '!$B$13:$B$171,MATCH(C59,IND,0))</f>
        <v>AD</v>
      </c>
      <c r="E59" s="42" t="str">
        <f>INDEX('CADASTRO DE PRODUTO '!$C$13:$C$171,MATCH(C59,IND,0))</f>
        <v>-</v>
      </c>
      <c r="F59" s="46">
        <v>0</v>
      </c>
      <c r="G59" s="46"/>
      <c r="H59" s="43">
        <f>INDEX('CADASTRO DE PRODUTO '!$E$13:$E$171,MATCH(C59,IND,0))</f>
        <v>0</v>
      </c>
      <c r="I59" s="45">
        <f t="shared" si="0"/>
        <v>0</v>
      </c>
    </row>
    <row r="60" spans="1:31" ht="40.200000000000003" customHeight="1" x14ac:dyDescent="0.3">
      <c r="A60" s="44">
        <v>2</v>
      </c>
      <c r="B60" s="84">
        <f>B59</f>
        <v>43227</v>
      </c>
      <c r="C60" s="40"/>
      <c r="D60" s="41" t="str">
        <f>INDEX('CADASTRO DE PRODUTO '!$B$13:$B$171,MATCH(C60,IND,0))</f>
        <v>AD</v>
      </c>
      <c r="E60" s="42" t="str">
        <f>INDEX('CADASTRO DE PRODUTO '!$C$13:$C$171,MATCH(C60,IND,0))</f>
        <v>-</v>
      </c>
      <c r="F60" s="46">
        <v>0</v>
      </c>
      <c r="G60" s="46"/>
      <c r="H60" s="43">
        <f>INDEX('CADASTRO DE PRODUTO '!$E$13:$E$171,MATCH(C60,IND,0))</f>
        <v>0</v>
      </c>
      <c r="I60" s="45">
        <f t="shared" si="0"/>
        <v>0</v>
      </c>
    </row>
    <row r="61" spans="1:31" ht="40.200000000000003" customHeight="1" x14ac:dyDescent="0.3">
      <c r="A61" s="44">
        <v>3</v>
      </c>
      <c r="B61" s="84">
        <f>B60</f>
        <v>43227</v>
      </c>
      <c r="C61" s="40"/>
      <c r="D61" s="41" t="str">
        <f>INDEX('CADASTRO DE PRODUTO '!$B$13:$B$171,MATCH(C61,IND,0))</f>
        <v>AD</v>
      </c>
      <c r="E61" s="42" t="str">
        <f>INDEX('CADASTRO DE PRODUTO '!$C$13:$C$171,MATCH(C61,IND,0))</f>
        <v>-</v>
      </c>
      <c r="F61" s="46">
        <v>0</v>
      </c>
      <c r="G61" s="46"/>
      <c r="H61" s="43">
        <f>INDEX('CADASTRO DE PRODUTO '!$E$13:$E$171,MATCH(C61,IND,0))</f>
        <v>0</v>
      </c>
      <c r="I61" s="45">
        <f t="shared" si="0"/>
        <v>0</v>
      </c>
    </row>
    <row r="62" spans="1:31" ht="40.200000000000003" customHeight="1" x14ac:dyDescent="0.3">
      <c r="A62" s="44">
        <v>4</v>
      </c>
      <c r="B62" s="84">
        <f t="shared" ref="B62:B125" si="2">B61</f>
        <v>43227</v>
      </c>
      <c r="C62" s="40"/>
      <c r="D62" s="41" t="str">
        <f>INDEX('CADASTRO DE PRODUTO '!$B$13:$B$171,MATCH(C62,IND,0))</f>
        <v>AD</v>
      </c>
      <c r="E62" s="42" t="str">
        <f>INDEX('CADASTRO DE PRODUTO '!$C$13:$C$171,MATCH(C62,IND,0))</f>
        <v>-</v>
      </c>
      <c r="F62" s="46">
        <v>0</v>
      </c>
      <c r="G62" s="46"/>
      <c r="H62" s="43">
        <f>INDEX('CADASTRO DE PRODUTO '!$E$13:$E$171,MATCH(C62,IND,0))</f>
        <v>0</v>
      </c>
      <c r="I62" s="45">
        <f t="shared" si="0"/>
        <v>0</v>
      </c>
    </row>
    <row r="63" spans="1:31" ht="40.200000000000003" customHeight="1" x14ac:dyDescent="0.3">
      <c r="A63" s="44">
        <v>5</v>
      </c>
      <c r="B63" s="84">
        <f t="shared" si="2"/>
        <v>43227</v>
      </c>
      <c r="C63" s="40"/>
      <c r="D63" s="41" t="str">
        <f>INDEX('CADASTRO DE PRODUTO '!$B$13:$B$171,MATCH(C63,IND,0))</f>
        <v>AD</v>
      </c>
      <c r="E63" s="42" t="str">
        <f>INDEX('CADASTRO DE PRODUTO '!$C$13:$C$171,MATCH(C63,IND,0))</f>
        <v>-</v>
      </c>
      <c r="F63" s="46">
        <v>0</v>
      </c>
      <c r="G63" s="46"/>
      <c r="H63" s="43">
        <f>INDEX('CADASTRO DE PRODUTO '!$E$13:$E$171,MATCH(C63,IND,0))</f>
        <v>0</v>
      </c>
      <c r="I63" s="45">
        <f t="shared" si="0"/>
        <v>0</v>
      </c>
    </row>
    <row r="64" spans="1:31" ht="40.200000000000003" customHeight="1" x14ac:dyDescent="0.3">
      <c r="A64" s="44">
        <v>6</v>
      </c>
      <c r="B64" s="84">
        <f t="shared" si="2"/>
        <v>43227</v>
      </c>
      <c r="C64" s="40"/>
      <c r="D64" s="41" t="str">
        <f>INDEX('CADASTRO DE PRODUTO '!$B$13:$B$171,MATCH(C64,IND,0))</f>
        <v>AD</v>
      </c>
      <c r="E64" s="42" t="str">
        <f>INDEX('CADASTRO DE PRODUTO '!$C$13:$C$171,MATCH(C64,IND,0))</f>
        <v>-</v>
      </c>
      <c r="F64" s="46">
        <v>0</v>
      </c>
      <c r="G64" s="46"/>
      <c r="H64" s="43">
        <f>INDEX('CADASTRO DE PRODUTO '!$E$13:$E$171,MATCH(C64,IND,0))</f>
        <v>0</v>
      </c>
      <c r="I64" s="45">
        <f t="shared" si="0"/>
        <v>0</v>
      </c>
    </row>
    <row r="65" spans="1:9" ht="40.200000000000003" customHeight="1" x14ac:dyDescent="0.3">
      <c r="A65" s="44">
        <v>7</v>
      </c>
      <c r="B65" s="84">
        <f t="shared" si="2"/>
        <v>43227</v>
      </c>
      <c r="C65" s="40"/>
      <c r="D65" s="41" t="str">
        <f>INDEX('CADASTRO DE PRODUTO '!$B$13:$B$171,MATCH(C65,IND,0))</f>
        <v>AD</v>
      </c>
      <c r="E65" s="42" t="str">
        <f>INDEX('CADASTRO DE PRODUTO '!$C$13:$C$171,MATCH(C65,IND,0))</f>
        <v>-</v>
      </c>
      <c r="F65" s="46">
        <v>0</v>
      </c>
      <c r="G65" s="46"/>
      <c r="H65" s="43">
        <f>INDEX('CADASTRO DE PRODUTO '!$E$13:$E$171,MATCH(C65,IND,0))</f>
        <v>0</v>
      </c>
      <c r="I65" s="45">
        <f t="shared" si="0"/>
        <v>0</v>
      </c>
    </row>
    <row r="66" spans="1:9" ht="40.200000000000003" customHeight="1" x14ac:dyDescent="0.3">
      <c r="A66" s="44">
        <v>8</v>
      </c>
      <c r="B66" s="84">
        <f t="shared" si="2"/>
        <v>43227</v>
      </c>
      <c r="C66" s="40"/>
      <c r="D66" s="41" t="str">
        <f>INDEX('CADASTRO DE PRODUTO '!$B$13:$B$171,MATCH(C66,IND,0))</f>
        <v>AD</v>
      </c>
      <c r="E66" s="42" t="str">
        <f>INDEX('CADASTRO DE PRODUTO '!$C$13:$C$171,MATCH(C66,IND,0))</f>
        <v>-</v>
      </c>
      <c r="F66" s="46">
        <v>0</v>
      </c>
      <c r="G66" s="46"/>
      <c r="H66" s="43">
        <f>INDEX('CADASTRO DE PRODUTO '!$E$13:$E$171,MATCH(C66,IND,0))</f>
        <v>0</v>
      </c>
      <c r="I66" s="45">
        <f t="shared" si="0"/>
        <v>0</v>
      </c>
    </row>
    <row r="67" spans="1:9" ht="40.200000000000003" customHeight="1" x14ac:dyDescent="0.3">
      <c r="A67" s="44">
        <v>9</v>
      </c>
      <c r="B67" s="84">
        <f t="shared" si="2"/>
        <v>43227</v>
      </c>
      <c r="C67" s="40"/>
      <c r="D67" s="41" t="str">
        <f>INDEX('CADASTRO DE PRODUTO '!$B$13:$B$171,MATCH(C67,IND,0))</f>
        <v>AD</v>
      </c>
      <c r="E67" s="42" t="str">
        <f>INDEX('CADASTRO DE PRODUTO '!$C$13:$C$171,MATCH(C67,IND,0))</f>
        <v>-</v>
      </c>
      <c r="F67" s="46">
        <v>0</v>
      </c>
      <c r="G67" s="46"/>
      <c r="H67" s="43">
        <f>INDEX('CADASTRO DE PRODUTO '!$E$13:$E$171,MATCH(C67,IND,0))</f>
        <v>0</v>
      </c>
      <c r="I67" s="45">
        <f t="shared" si="0"/>
        <v>0</v>
      </c>
    </row>
    <row r="68" spans="1:9" ht="40.200000000000003" customHeight="1" x14ac:dyDescent="0.3">
      <c r="A68" s="44">
        <v>10</v>
      </c>
      <c r="B68" s="84">
        <f t="shared" si="2"/>
        <v>43227</v>
      </c>
      <c r="C68" s="40"/>
      <c r="D68" s="41" t="str">
        <f>INDEX('CADASTRO DE PRODUTO '!$B$13:$B$171,MATCH(C68,IND,0))</f>
        <v>AD</v>
      </c>
      <c r="E68" s="42" t="str">
        <f>INDEX('CADASTRO DE PRODUTO '!$C$13:$C$171,MATCH(C68,IND,0))</f>
        <v>-</v>
      </c>
      <c r="F68" s="46">
        <v>0</v>
      </c>
      <c r="G68" s="46"/>
      <c r="H68" s="43">
        <f>INDEX('CADASTRO DE PRODUTO '!$E$13:$E$171,MATCH(C68,IND,0))</f>
        <v>0</v>
      </c>
      <c r="I68" s="45">
        <f t="shared" si="0"/>
        <v>0</v>
      </c>
    </row>
    <row r="69" spans="1:9" ht="40.200000000000003" customHeight="1" x14ac:dyDescent="0.3">
      <c r="A69" s="44">
        <v>11</v>
      </c>
      <c r="B69" s="84">
        <f t="shared" si="2"/>
        <v>43227</v>
      </c>
      <c r="C69" s="40"/>
      <c r="D69" s="41" t="str">
        <f>INDEX('CADASTRO DE PRODUTO '!$B$13:$B$171,MATCH(C69,IND,0))</f>
        <v>AD</v>
      </c>
      <c r="E69" s="42" t="str">
        <f>INDEX('CADASTRO DE PRODUTO '!$C$13:$C$171,MATCH(C69,IND,0))</f>
        <v>-</v>
      </c>
      <c r="F69" s="46">
        <v>0</v>
      </c>
      <c r="G69" s="46"/>
      <c r="H69" s="43">
        <f>INDEX('CADASTRO DE PRODUTO '!$E$13:$E$171,MATCH(C69,IND,0))</f>
        <v>0</v>
      </c>
      <c r="I69" s="45">
        <f t="shared" si="0"/>
        <v>0</v>
      </c>
    </row>
    <row r="70" spans="1:9" ht="40.200000000000003" customHeight="1" x14ac:dyDescent="0.3">
      <c r="A70" s="44">
        <v>12</v>
      </c>
      <c r="B70" s="84">
        <f t="shared" si="2"/>
        <v>43227</v>
      </c>
      <c r="C70" s="40"/>
      <c r="D70" s="41" t="str">
        <f>INDEX('CADASTRO DE PRODUTO '!$B$13:$B$171,MATCH(C70,IND,0))</f>
        <v>AD</v>
      </c>
      <c r="E70" s="42" t="str">
        <f>INDEX('CADASTRO DE PRODUTO '!$C$13:$C$171,MATCH(C70,IND,0))</f>
        <v>-</v>
      </c>
      <c r="F70" s="46">
        <v>0</v>
      </c>
      <c r="G70" s="46"/>
      <c r="H70" s="43">
        <f>INDEX('CADASTRO DE PRODUTO '!$E$13:$E$171,MATCH(C70,IND,0))</f>
        <v>0</v>
      </c>
      <c r="I70" s="45">
        <f t="shared" si="0"/>
        <v>0</v>
      </c>
    </row>
    <row r="71" spans="1:9" ht="40.200000000000003" customHeight="1" x14ac:dyDescent="0.3">
      <c r="A71" s="44">
        <v>13</v>
      </c>
      <c r="B71" s="84">
        <f t="shared" si="2"/>
        <v>43227</v>
      </c>
      <c r="C71" s="40"/>
      <c r="D71" s="41" t="str">
        <f>INDEX('CADASTRO DE PRODUTO '!$B$13:$B$171,MATCH(C71,IND,0))</f>
        <v>AD</v>
      </c>
      <c r="E71" s="42" t="str">
        <f>INDEX('CADASTRO DE PRODUTO '!$C$13:$C$171,MATCH(C71,IND,0))</f>
        <v>-</v>
      </c>
      <c r="F71" s="46">
        <v>0</v>
      </c>
      <c r="G71" s="46"/>
      <c r="H71" s="43">
        <f>INDEX('CADASTRO DE PRODUTO '!$E$13:$E$171,MATCH(C71,IND,0))</f>
        <v>0</v>
      </c>
      <c r="I71" s="45">
        <f t="shared" si="0"/>
        <v>0</v>
      </c>
    </row>
    <row r="72" spans="1:9" ht="40.200000000000003" customHeight="1" x14ac:dyDescent="0.3">
      <c r="A72" s="44">
        <v>14</v>
      </c>
      <c r="B72" s="84">
        <f t="shared" si="2"/>
        <v>43227</v>
      </c>
      <c r="C72" s="40"/>
      <c r="D72" s="41" t="str">
        <f>INDEX('CADASTRO DE PRODUTO '!$B$13:$B$171,MATCH(C72,IND,0))</f>
        <v>AD</v>
      </c>
      <c r="E72" s="42" t="str">
        <f>INDEX('CADASTRO DE PRODUTO '!$C$13:$C$171,MATCH(C72,IND,0))</f>
        <v>-</v>
      </c>
      <c r="F72" s="46">
        <v>0</v>
      </c>
      <c r="G72" s="46"/>
      <c r="H72" s="43">
        <f>INDEX('CADASTRO DE PRODUTO '!$E$13:$E$171,MATCH(C72,IND,0))</f>
        <v>0</v>
      </c>
      <c r="I72" s="45">
        <f t="shared" si="0"/>
        <v>0</v>
      </c>
    </row>
    <row r="73" spans="1:9" ht="40.200000000000003" customHeight="1" x14ac:dyDescent="0.3">
      <c r="A73" s="44">
        <v>15</v>
      </c>
      <c r="B73" s="84">
        <f t="shared" si="2"/>
        <v>43227</v>
      </c>
      <c r="C73" s="40"/>
      <c r="D73" s="41" t="str">
        <f>INDEX('CADASTRO DE PRODUTO '!$B$13:$B$171,MATCH(C73,IND,0))</f>
        <v>AD</v>
      </c>
      <c r="E73" s="42" t="str">
        <f>INDEX('CADASTRO DE PRODUTO '!$C$13:$C$171,MATCH(C73,IND,0))</f>
        <v>-</v>
      </c>
      <c r="F73" s="46">
        <v>0</v>
      </c>
      <c r="G73" s="46"/>
      <c r="H73" s="43">
        <f>INDEX('CADASTRO DE PRODUTO '!$E$13:$E$171,MATCH(C73,IND,0))</f>
        <v>0</v>
      </c>
      <c r="I73" s="45">
        <f t="shared" si="0"/>
        <v>0</v>
      </c>
    </row>
    <row r="74" spans="1:9" ht="40.200000000000003" customHeight="1" x14ac:dyDescent="0.3">
      <c r="A74" s="44">
        <v>16</v>
      </c>
      <c r="B74" s="84">
        <f t="shared" si="2"/>
        <v>43227</v>
      </c>
      <c r="C74" s="40"/>
      <c r="D74" s="41" t="str">
        <f>INDEX('CADASTRO DE PRODUTO '!$B$13:$B$171,MATCH(C74,IND,0))</f>
        <v>AD</v>
      </c>
      <c r="E74" s="42" t="str">
        <f>INDEX('CADASTRO DE PRODUTO '!$C$13:$C$171,MATCH(C74,IND,0))</f>
        <v>-</v>
      </c>
      <c r="F74" s="46">
        <v>0</v>
      </c>
      <c r="G74" s="46"/>
      <c r="H74" s="43">
        <f>INDEX('CADASTRO DE PRODUTO '!$E$13:$E$171,MATCH(C74,IND,0))</f>
        <v>0</v>
      </c>
      <c r="I74" s="45">
        <f t="shared" si="0"/>
        <v>0</v>
      </c>
    </row>
    <row r="75" spans="1:9" ht="40.200000000000003" customHeight="1" x14ac:dyDescent="0.3">
      <c r="A75" s="44">
        <v>17</v>
      </c>
      <c r="B75" s="84">
        <f t="shared" si="2"/>
        <v>43227</v>
      </c>
      <c r="C75" s="40"/>
      <c r="D75" s="41" t="str">
        <f>INDEX('CADASTRO DE PRODUTO '!$B$13:$B$171,MATCH(C75,IND,0))</f>
        <v>AD</v>
      </c>
      <c r="E75" s="42" t="str">
        <f>INDEX('CADASTRO DE PRODUTO '!$C$13:$C$171,MATCH(C75,IND,0))</f>
        <v>-</v>
      </c>
      <c r="F75" s="46">
        <v>0</v>
      </c>
      <c r="G75" s="46"/>
      <c r="H75" s="43">
        <f>INDEX('CADASTRO DE PRODUTO '!$E$13:$E$171,MATCH(C75,IND,0))</f>
        <v>0</v>
      </c>
      <c r="I75" s="45">
        <f t="shared" ref="I75:I138" si="3">F75*H75</f>
        <v>0</v>
      </c>
    </row>
    <row r="76" spans="1:9" ht="40.200000000000003" customHeight="1" x14ac:dyDescent="0.3">
      <c r="A76" s="44">
        <v>18</v>
      </c>
      <c r="B76" s="84">
        <f t="shared" si="2"/>
        <v>43227</v>
      </c>
      <c r="C76" s="40"/>
      <c r="D76" s="41" t="str">
        <f>INDEX('CADASTRO DE PRODUTO '!$B$13:$B$171,MATCH(C76,IND,0))</f>
        <v>AD</v>
      </c>
      <c r="E76" s="42" t="str">
        <f>INDEX('CADASTRO DE PRODUTO '!$C$13:$C$171,MATCH(C76,IND,0))</f>
        <v>-</v>
      </c>
      <c r="F76" s="46">
        <v>0</v>
      </c>
      <c r="G76" s="46"/>
      <c r="H76" s="43">
        <f>INDEX('CADASTRO DE PRODUTO '!$E$13:$E$171,MATCH(C76,IND,0))</f>
        <v>0</v>
      </c>
      <c r="I76" s="45">
        <f t="shared" si="3"/>
        <v>0</v>
      </c>
    </row>
    <row r="77" spans="1:9" ht="40.200000000000003" customHeight="1" x14ac:dyDescent="0.3">
      <c r="A77" s="44">
        <v>19</v>
      </c>
      <c r="B77" s="84">
        <f t="shared" si="2"/>
        <v>43227</v>
      </c>
      <c r="C77" s="40"/>
      <c r="D77" s="41" t="str">
        <f>INDEX('CADASTRO DE PRODUTO '!$B$13:$B$171,MATCH(C77,IND,0))</f>
        <v>AD</v>
      </c>
      <c r="E77" s="42" t="str">
        <f>INDEX('CADASTRO DE PRODUTO '!$C$13:$C$171,MATCH(C77,IND,0))</f>
        <v>-</v>
      </c>
      <c r="F77" s="46">
        <v>0</v>
      </c>
      <c r="G77" s="46"/>
      <c r="H77" s="43">
        <f>INDEX('CADASTRO DE PRODUTO '!$E$13:$E$171,MATCH(C77,IND,0))</f>
        <v>0</v>
      </c>
      <c r="I77" s="45">
        <f t="shared" si="3"/>
        <v>0</v>
      </c>
    </row>
    <row r="78" spans="1:9" ht="40.200000000000003" customHeight="1" x14ac:dyDescent="0.3">
      <c r="A78" s="44">
        <v>20</v>
      </c>
      <c r="B78" s="84">
        <f t="shared" si="2"/>
        <v>43227</v>
      </c>
      <c r="C78" s="40"/>
      <c r="D78" s="41" t="str">
        <f>INDEX('CADASTRO DE PRODUTO '!$B$13:$B$171,MATCH(C78,IND,0))</f>
        <v>AD</v>
      </c>
      <c r="E78" s="42" t="str">
        <f>INDEX('CADASTRO DE PRODUTO '!$C$13:$C$171,MATCH(C78,IND,0))</f>
        <v>-</v>
      </c>
      <c r="F78" s="46">
        <v>0</v>
      </c>
      <c r="G78" s="46"/>
      <c r="H78" s="43">
        <f>INDEX('CADASTRO DE PRODUTO '!$E$13:$E$171,MATCH(C78,IND,0))</f>
        <v>0</v>
      </c>
      <c r="I78" s="45">
        <f t="shared" si="3"/>
        <v>0</v>
      </c>
    </row>
    <row r="79" spans="1:9" ht="40.200000000000003" customHeight="1" x14ac:dyDescent="0.3">
      <c r="A79" s="44">
        <v>21</v>
      </c>
      <c r="B79" s="84">
        <f t="shared" si="2"/>
        <v>43227</v>
      </c>
      <c r="C79" s="40"/>
      <c r="D79" s="41" t="str">
        <f>INDEX('CADASTRO DE PRODUTO '!$B$13:$B$171,MATCH(C79,IND,0))</f>
        <v>AD</v>
      </c>
      <c r="E79" s="42" t="str">
        <f>INDEX('CADASTRO DE PRODUTO '!$C$13:$C$171,MATCH(C79,IND,0))</f>
        <v>-</v>
      </c>
      <c r="F79" s="46">
        <v>0</v>
      </c>
      <c r="G79" s="46"/>
      <c r="H79" s="43">
        <f>INDEX('CADASTRO DE PRODUTO '!$E$13:$E$171,MATCH(C79,IND,0))</f>
        <v>0</v>
      </c>
      <c r="I79" s="45">
        <f t="shared" si="3"/>
        <v>0</v>
      </c>
    </row>
    <row r="80" spans="1:9" ht="40.200000000000003" customHeight="1" x14ac:dyDescent="0.3">
      <c r="A80" s="44">
        <v>22</v>
      </c>
      <c r="B80" s="84">
        <f t="shared" si="2"/>
        <v>43227</v>
      </c>
      <c r="C80" s="40"/>
      <c r="D80" s="41" t="str">
        <f>INDEX('CADASTRO DE PRODUTO '!$B$13:$B$171,MATCH(C80,IND,0))</f>
        <v>AD</v>
      </c>
      <c r="E80" s="42" t="str">
        <f>INDEX('CADASTRO DE PRODUTO '!$C$13:$C$171,MATCH(C80,IND,0))</f>
        <v>-</v>
      </c>
      <c r="F80" s="46">
        <v>0</v>
      </c>
      <c r="G80" s="46"/>
      <c r="H80" s="43">
        <f>INDEX('CADASTRO DE PRODUTO '!$E$13:$E$171,MATCH(C80,IND,0))</f>
        <v>0</v>
      </c>
      <c r="I80" s="45">
        <f t="shared" si="3"/>
        <v>0</v>
      </c>
    </row>
    <row r="81" spans="1:9" ht="40.200000000000003" customHeight="1" x14ac:dyDescent="0.3">
      <c r="A81" s="44">
        <v>23</v>
      </c>
      <c r="B81" s="84">
        <f t="shared" si="2"/>
        <v>43227</v>
      </c>
      <c r="C81" s="40"/>
      <c r="D81" s="41" t="str">
        <f>INDEX('CADASTRO DE PRODUTO '!$B$13:$B$171,MATCH(C81,IND,0))</f>
        <v>AD</v>
      </c>
      <c r="E81" s="42" t="str">
        <f>INDEX('CADASTRO DE PRODUTO '!$C$13:$C$171,MATCH(C81,IND,0))</f>
        <v>-</v>
      </c>
      <c r="F81" s="46">
        <v>0</v>
      </c>
      <c r="G81" s="46"/>
      <c r="H81" s="43">
        <f>INDEX('CADASTRO DE PRODUTO '!$E$13:$E$171,MATCH(C81,IND,0))</f>
        <v>0</v>
      </c>
      <c r="I81" s="45">
        <f t="shared" si="3"/>
        <v>0</v>
      </c>
    </row>
    <row r="82" spans="1:9" ht="40.200000000000003" customHeight="1" x14ac:dyDescent="0.3">
      <c r="A82" s="44">
        <v>24</v>
      </c>
      <c r="B82" s="84">
        <f t="shared" si="2"/>
        <v>43227</v>
      </c>
      <c r="C82" s="40"/>
      <c r="D82" s="41" t="str">
        <f>INDEX('CADASTRO DE PRODUTO '!$B$13:$B$171,MATCH(C82,IND,0))</f>
        <v>AD</v>
      </c>
      <c r="E82" s="42" t="str">
        <f>INDEX('CADASTRO DE PRODUTO '!$C$13:$C$171,MATCH(C82,IND,0))</f>
        <v>-</v>
      </c>
      <c r="F82" s="46">
        <v>0</v>
      </c>
      <c r="G82" s="46"/>
      <c r="H82" s="43">
        <f>INDEX('CADASTRO DE PRODUTO '!$E$13:$E$171,MATCH(C82,IND,0))</f>
        <v>0</v>
      </c>
      <c r="I82" s="45">
        <f t="shared" si="3"/>
        <v>0</v>
      </c>
    </row>
    <row r="83" spans="1:9" ht="40.200000000000003" customHeight="1" x14ac:dyDescent="0.3">
      <c r="A83" s="44">
        <v>25</v>
      </c>
      <c r="B83" s="84">
        <f t="shared" si="2"/>
        <v>43227</v>
      </c>
      <c r="C83" s="40"/>
      <c r="D83" s="41" t="str">
        <f>INDEX('CADASTRO DE PRODUTO '!$B$13:$B$171,MATCH(C83,IND,0))</f>
        <v>AD</v>
      </c>
      <c r="E83" s="42" t="str">
        <f>INDEX('CADASTRO DE PRODUTO '!$C$13:$C$171,MATCH(C83,IND,0))</f>
        <v>-</v>
      </c>
      <c r="F83" s="46">
        <v>0</v>
      </c>
      <c r="G83" s="46"/>
      <c r="H83" s="43">
        <f>INDEX('CADASTRO DE PRODUTO '!$E$13:$E$171,MATCH(C83,IND,0))</f>
        <v>0</v>
      </c>
      <c r="I83" s="45">
        <f t="shared" si="3"/>
        <v>0</v>
      </c>
    </row>
    <row r="84" spans="1:9" ht="40.200000000000003" customHeight="1" x14ac:dyDescent="0.3">
      <c r="A84" s="44">
        <v>26</v>
      </c>
      <c r="B84" s="84">
        <f t="shared" si="2"/>
        <v>43227</v>
      </c>
      <c r="C84" s="40"/>
      <c r="D84" s="41" t="str">
        <f>INDEX('CADASTRO DE PRODUTO '!$B$13:$B$171,MATCH(C84,IND,0))</f>
        <v>AD</v>
      </c>
      <c r="E84" s="42" t="str">
        <f>INDEX('CADASTRO DE PRODUTO '!$C$13:$C$171,MATCH(C84,IND,0))</f>
        <v>-</v>
      </c>
      <c r="F84" s="46">
        <v>0</v>
      </c>
      <c r="G84" s="46"/>
      <c r="H84" s="43">
        <f>INDEX('CADASTRO DE PRODUTO '!$E$13:$E$171,MATCH(C84,IND,0))</f>
        <v>0</v>
      </c>
      <c r="I84" s="45">
        <f t="shared" si="3"/>
        <v>0</v>
      </c>
    </row>
    <row r="85" spans="1:9" ht="40.200000000000003" customHeight="1" x14ac:dyDescent="0.3">
      <c r="A85" s="44">
        <v>27</v>
      </c>
      <c r="B85" s="84">
        <f t="shared" si="2"/>
        <v>43227</v>
      </c>
      <c r="C85" s="40"/>
      <c r="D85" s="41" t="str">
        <f>INDEX('CADASTRO DE PRODUTO '!$B$13:$B$171,MATCH(C85,IND,0))</f>
        <v>AD</v>
      </c>
      <c r="E85" s="42" t="str">
        <f>INDEX('CADASTRO DE PRODUTO '!$C$13:$C$171,MATCH(C85,IND,0))</f>
        <v>-</v>
      </c>
      <c r="F85" s="46">
        <v>0</v>
      </c>
      <c r="G85" s="46"/>
      <c r="H85" s="43">
        <f>INDEX('CADASTRO DE PRODUTO '!$E$13:$E$171,MATCH(C85,IND,0))</f>
        <v>0</v>
      </c>
      <c r="I85" s="45">
        <f t="shared" si="3"/>
        <v>0</v>
      </c>
    </row>
    <row r="86" spans="1:9" ht="40.200000000000003" customHeight="1" x14ac:dyDescent="0.3">
      <c r="A86" s="44">
        <v>28</v>
      </c>
      <c r="B86" s="84">
        <f t="shared" si="2"/>
        <v>43227</v>
      </c>
      <c r="C86" s="40"/>
      <c r="D86" s="41" t="str">
        <f>INDEX('CADASTRO DE PRODUTO '!$B$13:$B$171,MATCH(C86,IND,0))</f>
        <v>AD</v>
      </c>
      <c r="E86" s="42" t="str">
        <f>INDEX('CADASTRO DE PRODUTO '!$C$13:$C$171,MATCH(C86,IND,0))</f>
        <v>-</v>
      </c>
      <c r="F86" s="46">
        <v>0</v>
      </c>
      <c r="G86" s="46"/>
      <c r="H86" s="43">
        <f>INDEX('CADASTRO DE PRODUTO '!$E$13:$E$171,MATCH(C86,IND,0))</f>
        <v>0</v>
      </c>
      <c r="I86" s="45">
        <f t="shared" si="3"/>
        <v>0</v>
      </c>
    </row>
    <row r="87" spans="1:9" ht="40.200000000000003" customHeight="1" x14ac:dyDescent="0.3">
      <c r="A87" s="44">
        <v>29</v>
      </c>
      <c r="B87" s="84">
        <f t="shared" si="2"/>
        <v>43227</v>
      </c>
      <c r="C87" s="40"/>
      <c r="D87" s="41" t="str">
        <f>INDEX('CADASTRO DE PRODUTO '!$B$13:$B$171,MATCH(C87,IND,0))</f>
        <v>AD</v>
      </c>
      <c r="E87" s="42" t="str">
        <f>INDEX('CADASTRO DE PRODUTO '!$C$13:$C$171,MATCH(C87,IND,0))</f>
        <v>-</v>
      </c>
      <c r="F87" s="46">
        <v>0</v>
      </c>
      <c r="G87" s="46"/>
      <c r="H87" s="43">
        <f>INDEX('CADASTRO DE PRODUTO '!$E$13:$E$171,MATCH(C87,IND,0))</f>
        <v>0</v>
      </c>
      <c r="I87" s="45">
        <f t="shared" si="3"/>
        <v>0</v>
      </c>
    </row>
    <row r="88" spans="1:9" ht="40.200000000000003" customHeight="1" x14ac:dyDescent="0.3">
      <c r="A88" s="44">
        <v>30</v>
      </c>
      <c r="B88" s="84">
        <f t="shared" si="2"/>
        <v>43227</v>
      </c>
      <c r="C88" s="40"/>
      <c r="D88" s="41" t="str">
        <f>INDEX('CADASTRO DE PRODUTO '!$B$13:$B$171,MATCH(C88,IND,0))</f>
        <v>AD</v>
      </c>
      <c r="E88" s="42" t="str">
        <f>INDEX('CADASTRO DE PRODUTO '!$C$13:$C$171,MATCH(C88,IND,0))</f>
        <v>-</v>
      </c>
      <c r="F88" s="46">
        <v>0</v>
      </c>
      <c r="G88" s="46"/>
      <c r="H88" s="43">
        <f>INDEX('CADASTRO DE PRODUTO '!$E$13:$E$171,MATCH(C88,IND,0))</f>
        <v>0</v>
      </c>
      <c r="I88" s="45">
        <f t="shared" si="3"/>
        <v>0</v>
      </c>
    </row>
    <row r="89" spans="1:9" ht="40.200000000000003" customHeight="1" x14ac:dyDescent="0.3">
      <c r="A89" s="44">
        <v>31</v>
      </c>
      <c r="B89" s="84">
        <f t="shared" si="2"/>
        <v>43227</v>
      </c>
      <c r="C89" s="40"/>
      <c r="D89" s="41" t="str">
        <f>INDEX('CADASTRO DE PRODUTO '!$B$13:$B$171,MATCH(C89,IND,0))</f>
        <v>AD</v>
      </c>
      <c r="E89" s="42" t="str">
        <f>INDEX('CADASTRO DE PRODUTO '!$C$13:$C$171,MATCH(C89,IND,0))</f>
        <v>-</v>
      </c>
      <c r="F89" s="46">
        <v>0</v>
      </c>
      <c r="G89" s="46"/>
      <c r="H89" s="43">
        <f>INDEX('CADASTRO DE PRODUTO '!$E$13:$E$171,MATCH(C89,IND,0))</f>
        <v>0</v>
      </c>
      <c r="I89" s="45">
        <f t="shared" si="3"/>
        <v>0</v>
      </c>
    </row>
    <row r="90" spans="1:9" ht="40.200000000000003" customHeight="1" x14ac:dyDescent="0.3">
      <c r="A90" s="44">
        <v>32</v>
      </c>
      <c r="B90" s="84">
        <f t="shared" si="2"/>
        <v>43227</v>
      </c>
      <c r="C90" s="40"/>
      <c r="D90" s="41" t="str">
        <f>INDEX('CADASTRO DE PRODUTO '!$B$13:$B$171,MATCH(C90,IND,0))</f>
        <v>AD</v>
      </c>
      <c r="E90" s="42" t="str">
        <f>INDEX('CADASTRO DE PRODUTO '!$C$13:$C$171,MATCH(C90,IND,0))</f>
        <v>-</v>
      </c>
      <c r="F90" s="46">
        <v>0</v>
      </c>
      <c r="G90" s="46"/>
      <c r="H90" s="43">
        <f>INDEX('CADASTRO DE PRODUTO '!$E$13:$E$171,MATCH(C90,IND,0))</f>
        <v>0</v>
      </c>
      <c r="I90" s="45">
        <f t="shared" si="3"/>
        <v>0</v>
      </c>
    </row>
    <row r="91" spans="1:9" ht="40.200000000000003" customHeight="1" x14ac:dyDescent="0.3">
      <c r="A91" s="44">
        <v>33</v>
      </c>
      <c r="B91" s="84">
        <f t="shared" si="2"/>
        <v>43227</v>
      </c>
      <c r="C91" s="40"/>
      <c r="D91" s="41" t="str">
        <f>INDEX('CADASTRO DE PRODUTO '!$B$13:$B$171,MATCH(C91,IND,0))</f>
        <v>AD</v>
      </c>
      <c r="E91" s="42" t="str">
        <f>INDEX('CADASTRO DE PRODUTO '!$C$13:$C$171,MATCH(C91,IND,0))</f>
        <v>-</v>
      </c>
      <c r="F91" s="46">
        <v>0</v>
      </c>
      <c r="G91" s="46"/>
      <c r="H91" s="43">
        <f>INDEX('CADASTRO DE PRODUTO '!$E$13:$E$171,MATCH(C91,IND,0))</f>
        <v>0</v>
      </c>
      <c r="I91" s="45">
        <f t="shared" si="3"/>
        <v>0</v>
      </c>
    </row>
    <row r="92" spans="1:9" ht="40.200000000000003" customHeight="1" x14ac:dyDescent="0.3">
      <c r="A92" s="44">
        <v>34</v>
      </c>
      <c r="B92" s="84">
        <f t="shared" si="2"/>
        <v>43227</v>
      </c>
      <c r="C92" s="40"/>
      <c r="D92" s="41" t="str">
        <f>INDEX('CADASTRO DE PRODUTO '!$B$13:$B$171,MATCH(C92,IND,0))</f>
        <v>AD</v>
      </c>
      <c r="E92" s="42" t="str">
        <f>INDEX('CADASTRO DE PRODUTO '!$C$13:$C$171,MATCH(C92,IND,0))</f>
        <v>-</v>
      </c>
      <c r="F92" s="46">
        <v>0</v>
      </c>
      <c r="G92" s="46"/>
      <c r="H92" s="43">
        <f>INDEX('CADASTRO DE PRODUTO '!$E$13:$E$171,MATCH(C92,IND,0))</f>
        <v>0</v>
      </c>
      <c r="I92" s="45">
        <f t="shared" si="3"/>
        <v>0</v>
      </c>
    </row>
    <row r="93" spans="1:9" ht="40.200000000000003" customHeight="1" x14ac:dyDescent="0.3">
      <c r="A93" s="44">
        <v>35</v>
      </c>
      <c r="B93" s="84">
        <f t="shared" si="2"/>
        <v>43227</v>
      </c>
      <c r="C93" s="40"/>
      <c r="D93" s="41" t="str">
        <f>INDEX('CADASTRO DE PRODUTO '!$B$13:$B$171,MATCH(C93,IND,0))</f>
        <v>AD</v>
      </c>
      <c r="E93" s="42" t="str">
        <f>INDEX('CADASTRO DE PRODUTO '!$C$13:$C$171,MATCH(C93,IND,0))</f>
        <v>-</v>
      </c>
      <c r="F93" s="46">
        <v>0</v>
      </c>
      <c r="G93" s="46"/>
      <c r="H93" s="43">
        <f>INDEX('CADASTRO DE PRODUTO '!$E$13:$E$171,MATCH(C93,IND,0))</f>
        <v>0</v>
      </c>
      <c r="I93" s="45">
        <f t="shared" si="3"/>
        <v>0</v>
      </c>
    </row>
    <row r="94" spans="1:9" ht="40.200000000000003" customHeight="1" x14ac:dyDescent="0.3">
      <c r="A94" s="44">
        <v>36</v>
      </c>
      <c r="B94" s="84">
        <f t="shared" si="2"/>
        <v>43227</v>
      </c>
      <c r="C94" s="40"/>
      <c r="D94" s="41" t="str">
        <f>INDEX('CADASTRO DE PRODUTO '!$B$13:$B$171,MATCH(C94,IND,0))</f>
        <v>AD</v>
      </c>
      <c r="E94" s="42" t="str">
        <f>INDEX('CADASTRO DE PRODUTO '!$C$13:$C$171,MATCH(C94,IND,0))</f>
        <v>-</v>
      </c>
      <c r="F94" s="46">
        <v>0</v>
      </c>
      <c r="G94" s="46"/>
      <c r="H94" s="43">
        <f>INDEX('CADASTRO DE PRODUTO '!$E$13:$E$171,MATCH(C94,IND,0))</f>
        <v>0</v>
      </c>
      <c r="I94" s="45">
        <f t="shared" si="3"/>
        <v>0</v>
      </c>
    </row>
    <row r="95" spans="1:9" ht="40.200000000000003" customHeight="1" x14ac:dyDescent="0.3">
      <c r="A95" s="44">
        <v>37</v>
      </c>
      <c r="B95" s="84">
        <f t="shared" si="2"/>
        <v>43227</v>
      </c>
      <c r="C95" s="40"/>
      <c r="D95" s="41" t="str">
        <f>INDEX('CADASTRO DE PRODUTO '!$B$13:$B$171,MATCH(C95,IND,0))</f>
        <v>AD</v>
      </c>
      <c r="E95" s="42" t="str">
        <f>INDEX('CADASTRO DE PRODUTO '!$C$13:$C$171,MATCH(C95,IND,0))</f>
        <v>-</v>
      </c>
      <c r="F95" s="46">
        <v>0</v>
      </c>
      <c r="G95" s="46"/>
      <c r="H95" s="43">
        <f>INDEX('CADASTRO DE PRODUTO '!$E$13:$E$171,MATCH(C95,IND,0))</f>
        <v>0</v>
      </c>
      <c r="I95" s="45">
        <f t="shared" si="3"/>
        <v>0</v>
      </c>
    </row>
    <row r="96" spans="1:9" ht="40.200000000000003" customHeight="1" x14ac:dyDescent="0.3">
      <c r="A96" s="44">
        <v>38</v>
      </c>
      <c r="B96" s="84">
        <f t="shared" si="2"/>
        <v>43227</v>
      </c>
      <c r="C96" s="40"/>
      <c r="D96" s="41" t="str">
        <f>INDEX('CADASTRO DE PRODUTO '!$B$13:$B$171,MATCH(C96,IND,0))</f>
        <v>AD</v>
      </c>
      <c r="E96" s="42" t="str">
        <f>INDEX('CADASTRO DE PRODUTO '!$C$13:$C$171,MATCH(C96,IND,0))</f>
        <v>-</v>
      </c>
      <c r="F96" s="46">
        <v>0</v>
      </c>
      <c r="G96" s="46"/>
      <c r="H96" s="43">
        <f>INDEX('CADASTRO DE PRODUTO '!$E$13:$E$171,MATCH(C96,IND,0))</f>
        <v>0</v>
      </c>
      <c r="I96" s="45">
        <f t="shared" si="3"/>
        <v>0</v>
      </c>
    </row>
    <row r="97" spans="1:15" ht="40.200000000000003" customHeight="1" x14ac:dyDescent="0.3">
      <c r="A97" s="44">
        <v>39</v>
      </c>
      <c r="B97" s="84">
        <f t="shared" si="2"/>
        <v>43227</v>
      </c>
      <c r="C97" s="40"/>
      <c r="D97" s="41" t="str">
        <f>INDEX('CADASTRO DE PRODUTO '!$B$13:$B$171,MATCH(C97,IND,0))</f>
        <v>AD</v>
      </c>
      <c r="E97" s="42" t="str">
        <f>INDEX('CADASTRO DE PRODUTO '!$C$13:$C$171,MATCH(C97,IND,0))</f>
        <v>-</v>
      </c>
      <c r="F97" s="46">
        <v>0</v>
      </c>
      <c r="G97" s="46"/>
      <c r="H97" s="43">
        <f>INDEX('CADASTRO DE PRODUTO '!$E$13:$E$171,MATCH(C97,IND,0))</f>
        <v>0</v>
      </c>
      <c r="I97" s="45">
        <f t="shared" si="3"/>
        <v>0</v>
      </c>
    </row>
    <row r="98" spans="1:15" ht="40.200000000000003" customHeight="1" x14ac:dyDescent="0.3">
      <c r="A98" s="44">
        <v>40</v>
      </c>
      <c r="B98" s="84">
        <f t="shared" si="2"/>
        <v>43227</v>
      </c>
      <c r="C98" s="40"/>
      <c r="D98" s="41" t="str">
        <f>INDEX('CADASTRO DE PRODUTO '!$B$13:$B$171,MATCH(C98,IND,0))</f>
        <v>AD</v>
      </c>
      <c r="E98" s="42" t="str">
        <f>INDEX('CADASTRO DE PRODUTO '!$C$13:$C$171,MATCH(C98,IND,0))</f>
        <v>-</v>
      </c>
      <c r="F98" s="46">
        <v>0</v>
      </c>
      <c r="G98" s="46"/>
      <c r="H98" s="43">
        <f>INDEX('CADASTRO DE PRODUTO '!$E$13:$E$171,MATCH(C98,IND,0))</f>
        <v>0</v>
      </c>
      <c r="I98" s="45">
        <f t="shared" si="3"/>
        <v>0</v>
      </c>
    </row>
    <row r="99" spans="1:15" ht="40.200000000000003" customHeight="1" x14ac:dyDescent="0.3">
      <c r="A99" s="44">
        <v>41</v>
      </c>
      <c r="B99" s="84">
        <f t="shared" si="2"/>
        <v>43227</v>
      </c>
      <c r="C99" s="40"/>
      <c r="D99" s="41" t="str">
        <f>INDEX('CADASTRO DE PRODUTO '!$B$13:$B$171,MATCH(C99,IND,0))</f>
        <v>AD</v>
      </c>
      <c r="E99" s="42" t="str">
        <f>INDEX('CADASTRO DE PRODUTO '!$C$13:$C$171,MATCH(C99,IND,0))</f>
        <v>-</v>
      </c>
      <c r="F99" s="46">
        <v>0</v>
      </c>
      <c r="G99" s="46"/>
      <c r="H99" s="43">
        <f>INDEX('CADASTRO DE PRODUTO '!$E$13:$E$171,MATCH(C99,IND,0))</f>
        <v>0</v>
      </c>
      <c r="I99" s="45">
        <f t="shared" si="3"/>
        <v>0</v>
      </c>
    </row>
    <row r="100" spans="1:15" ht="40.200000000000003" customHeight="1" x14ac:dyDescent="0.3">
      <c r="A100" s="44">
        <v>42</v>
      </c>
      <c r="B100" s="84">
        <f t="shared" si="2"/>
        <v>43227</v>
      </c>
      <c r="C100" s="40"/>
      <c r="D100" s="41" t="str">
        <f>INDEX('CADASTRO DE PRODUTO '!$B$13:$B$171,MATCH(C100,IND,0))</f>
        <v>AD</v>
      </c>
      <c r="E100" s="42" t="str">
        <f>INDEX('CADASTRO DE PRODUTO '!$C$13:$C$171,MATCH(C100,IND,0))</f>
        <v>-</v>
      </c>
      <c r="F100" s="46">
        <v>0</v>
      </c>
      <c r="G100" s="46"/>
      <c r="H100" s="43">
        <f>INDEX('CADASTRO DE PRODUTO '!$E$13:$E$171,MATCH(C100,IND,0))</f>
        <v>0</v>
      </c>
      <c r="I100" s="45">
        <f t="shared" si="3"/>
        <v>0</v>
      </c>
    </row>
    <row r="101" spans="1:15" ht="40.200000000000003" customHeight="1" x14ac:dyDescent="0.3">
      <c r="A101" s="44">
        <v>43</v>
      </c>
      <c r="B101" s="84">
        <f t="shared" si="2"/>
        <v>43227</v>
      </c>
      <c r="C101" s="40"/>
      <c r="D101" s="41" t="str">
        <f>INDEX('CADASTRO DE PRODUTO '!$B$13:$B$171,MATCH(C101,IND,0))</f>
        <v>AD</v>
      </c>
      <c r="E101" s="42" t="str">
        <f>INDEX('CADASTRO DE PRODUTO '!$C$13:$C$171,MATCH(C101,IND,0))</f>
        <v>-</v>
      </c>
      <c r="F101" s="46">
        <v>0</v>
      </c>
      <c r="G101" s="46"/>
      <c r="H101" s="43">
        <f>INDEX('CADASTRO DE PRODUTO '!$E$13:$E$171,MATCH(C101,IND,0))</f>
        <v>0</v>
      </c>
      <c r="I101" s="45">
        <f t="shared" si="3"/>
        <v>0</v>
      </c>
    </row>
    <row r="102" spans="1:15" ht="40.200000000000003" customHeight="1" x14ac:dyDescent="0.3">
      <c r="A102" s="44">
        <v>44</v>
      </c>
      <c r="B102" s="84">
        <f t="shared" si="2"/>
        <v>43227</v>
      </c>
      <c r="C102" s="40"/>
      <c r="D102" s="41" t="str">
        <f>INDEX('CADASTRO DE PRODUTO '!$B$13:$B$171,MATCH(C102,IND,0))</f>
        <v>AD</v>
      </c>
      <c r="E102" s="42" t="str">
        <f>INDEX('CADASTRO DE PRODUTO '!$C$13:$C$171,MATCH(C102,IND,0))</f>
        <v>-</v>
      </c>
      <c r="F102" s="46">
        <v>0</v>
      </c>
      <c r="G102" s="46"/>
      <c r="H102" s="43">
        <f>INDEX('CADASTRO DE PRODUTO '!$E$13:$E$171,MATCH(C102,IND,0))</f>
        <v>0</v>
      </c>
      <c r="I102" s="45">
        <f t="shared" si="3"/>
        <v>0</v>
      </c>
    </row>
    <row r="103" spans="1:15" ht="40.200000000000003" customHeight="1" x14ac:dyDescent="0.3">
      <c r="A103" s="44">
        <v>45</v>
      </c>
      <c r="B103" s="84">
        <f t="shared" si="2"/>
        <v>43227</v>
      </c>
      <c r="C103" s="40"/>
      <c r="D103" s="41" t="str">
        <f>INDEX('CADASTRO DE PRODUTO '!$B$13:$B$171,MATCH(C103,IND,0))</f>
        <v>AD</v>
      </c>
      <c r="E103" s="42" t="str">
        <f>INDEX('CADASTRO DE PRODUTO '!$C$13:$C$171,MATCH(C103,IND,0))</f>
        <v>-</v>
      </c>
      <c r="F103" s="46">
        <v>0</v>
      </c>
      <c r="G103" s="46"/>
      <c r="H103" s="43">
        <f>INDEX('CADASTRO DE PRODUTO '!$E$13:$E$171,MATCH(C103,IND,0))</f>
        <v>0</v>
      </c>
      <c r="I103" s="45">
        <f t="shared" si="3"/>
        <v>0</v>
      </c>
    </row>
    <row r="104" spans="1:15" ht="40.200000000000003" customHeight="1" x14ac:dyDescent="0.3">
      <c r="A104" s="44">
        <v>46</v>
      </c>
      <c r="B104" s="84">
        <f t="shared" si="2"/>
        <v>43227</v>
      </c>
      <c r="C104" s="40"/>
      <c r="D104" s="41" t="str">
        <f>INDEX('CADASTRO DE PRODUTO '!$B$13:$B$171,MATCH(C104,IND,0))</f>
        <v>AD</v>
      </c>
      <c r="E104" s="42" t="str">
        <f>INDEX('CADASTRO DE PRODUTO '!$C$13:$C$171,MATCH(C104,IND,0))</f>
        <v>-</v>
      </c>
      <c r="F104" s="46">
        <v>0</v>
      </c>
      <c r="G104" s="46"/>
      <c r="H104" s="43">
        <f>INDEX('CADASTRO DE PRODUTO '!$E$13:$E$171,MATCH(C104,IND,0))</f>
        <v>0</v>
      </c>
      <c r="I104" s="45">
        <f t="shared" si="3"/>
        <v>0</v>
      </c>
    </row>
    <row r="105" spans="1:15" ht="40.200000000000003" customHeight="1" x14ac:dyDescent="0.3">
      <c r="A105" s="44">
        <v>47</v>
      </c>
      <c r="B105" s="84">
        <f t="shared" si="2"/>
        <v>43227</v>
      </c>
      <c r="C105" s="40"/>
      <c r="D105" s="41" t="str">
        <f>INDEX('CADASTRO DE PRODUTO '!$B$13:$B$171,MATCH(C105,IND,0))</f>
        <v>AD</v>
      </c>
      <c r="E105" s="42" t="str">
        <f>INDEX('CADASTRO DE PRODUTO '!$C$13:$C$171,MATCH(C105,IND,0))</f>
        <v>-</v>
      </c>
      <c r="F105" s="46">
        <v>0</v>
      </c>
      <c r="G105" s="46"/>
      <c r="H105" s="43">
        <f>INDEX('CADASTRO DE PRODUTO '!$E$13:$E$171,MATCH(C105,IND,0))</f>
        <v>0</v>
      </c>
      <c r="I105" s="45">
        <f t="shared" si="3"/>
        <v>0</v>
      </c>
    </row>
    <row r="106" spans="1:15" ht="40.200000000000003" customHeight="1" x14ac:dyDescent="0.3">
      <c r="A106" s="44">
        <v>48</v>
      </c>
      <c r="B106" s="84">
        <f t="shared" si="2"/>
        <v>43227</v>
      </c>
      <c r="C106" s="40"/>
      <c r="D106" s="41" t="str">
        <f>INDEX('CADASTRO DE PRODUTO '!$B$13:$B$171,MATCH(C106,IND,0))</f>
        <v>AD</v>
      </c>
      <c r="E106" s="42" t="str">
        <f>INDEX('CADASTRO DE PRODUTO '!$C$13:$C$171,MATCH(C106,IND,0))</f>
        <v>-</v>
      </c>
      <c r="F106" s="46">
        <v>0</v>
      </c>
      <c r="G106" s="46"/>
      <c r="H106" s="43">
        <f>INDEX('CADASTRO DE PRODUTO '!$E$13:$E$171,MATCH(C106,IND,0))</f>
        <v>0</v>
      </c>
      <c r="I106" s="45">
        <f t="shared" si="3"/>
        <v>0</v>
      </c>
    </row>
    <row r="107" spans="1:15" ht="40.200000000000003" customHeight="1" x14ac:dyDescent="0.3">
      <c r="A107" s="44">
        <v>49</v>
      </c>
      <c r="B107" s="84">
        <f t="shared" si="2"/>
        <v>43227</v>
      </c>
      <c r="C107" s="40"/>
      <c r="D107" s="41" t="str">
        <f>INDEX('CADASTRO DE PRODUTO '!$B$13:$B$171,MATCH(C107,IND,0))</f>
        <v>AD</v>
      </c>
      <c r="E107" s="42" t="str">
        <f>INDEX('CADASTRO DE PRODUTO '!$C$13:$C$171,MATCH(C107,IND,0))</f>
        <v>-</v>
      </c>
      <c r="F107" s="46">
        <v>0</v>
      </c>
      <c r="G107" s="46"/>
      <c r="H107" s="43">
        <f>INDEX('CADASTRO DE PRODUTO '!$E$13:$E$171,MATCH(C107,IND,0))</f>
        <v>0</v>
      </c>
      <c r="I107" s="45">
        <f t="shared" si="3"/>
        <v>0</v>
      </c>
    </row>
    <row r="108" spans="1:15" ht="40.200000000000003" customHeight="1" thickBot="1" x14ac:dyDescent="0.35">
      <c r="A108" s="44">
        <v>50</v>
      </c>
      <c r="B108" s="84">
        <f t="shared" si="2"/>
        <v>43227</v>
      </c>
      <c r="C108" s="40"/>
      <c r="D108" s="41" t="str">
        <f>INDEX('CADASTRO DE PRODUTO '!$B$13:$B$171,MATCH(C108,IND,0))</f>
        <v>AD</v>
      </c>
      <c r="E108" s="42" t="str">
        <f>INDEX('CADASTRO DE PRODUTO '!$C$13:$C$171,MATCH(C108,IND,0))</f>
        <v>-</v>
      </c>
      <c r="F108" s="46">
        <v>0</v>
      </c>
      <c r="G108" s="46"/>
      <c r="H108" s="43">
        <f>INDEX('CADASTRO DE PRODUTO '!$E$13:$E$171,MATCH(C108,IND,0))</f>
        <v>0</v>
      </c>
      <c r="I108" s="45">
        <f t="shared" si="3"/>
        <v>0</v>
      </c>
    </row>
    <row r="109" spans="1:15" ht="40.200000000000003" customHeight="1" thickBot="1" x14ac:dyDescent="0.35">
      <c r="A109" s="44">
        <v>1</v>
      </c>
      <c r="B109" s="84">
        <f>B60+1</f>
        <v>43228</v>
      </c>
      <c r="C109" s="40">
        <v>0</v>
      </c>
      <c r="D109" s="41" t="str">
        <f>INDEX('CADASTRO DE PRODUTO '!$B$13:$B$171,MATCH(C109,IND,0))</f>
        <v>AD</v>
      </c>
      <c r="E109" s="42" t="str">
        <f>INDEX('CADASTRO DE PRODUTO '!$C$13:$C$171,MATCH(C109,IND,0))</f>
        <v>-</v>
      </c>
      <c r="F109" s="46">
        <v>0</v>
      </c>
      <c r="G109" s="46"/>
      <c r="H109" s="43">
        <f>INDEX('CADASTRO DE PRODUTO '!$E$13:$E$171,MATCH(C109,IND,0))</f>
        <v>0</v>
      </c>
      <c r="I109" s="45">
        <f t="shared" si="3"/>
        <v>0</v>
      </c>
      <c r="K109" s="254" t="s">
        <v>6</v>
      </c>
      <c r="L109" s="255" t="s">
        <v>35</v>
      </c>
      <c r="M109" s="256" t="s">
        <v>36</v>
      </c>
      <c r="N109" s="257" t="s">
        <v>19</v>
      </c>
      <c r="O109" s="258" t="s">
        <v>37</v>
      </c>
    </row>
    <row r="110" spans="1:15" ht="40.200000000000003" customHeight="1" thickBot="1" x14ac:dyDescent="0.55000000000000004">
      <c r="A110" s="44">
        <v>2</v>
      </c>
      <c r="B110" s="84">
        <f>B109</f>
        <v>43228</v>
      </c>
      <c r="C110" s="40"/>
      <c r="D110" s="41" t="str">
        <f>INDEX('CADASTRO DE PRODUTO '!$B$13:$B$171,MATCH(C110,IND,0))</f>
        <v>AD</v>
      </c>
      <c r="E110" s="42" t="str">
        <f>INDEX('CADASTRO DE PRODUTO '!$C$13:$C$171,MATCH(C110,IND,0))</f>
        <v>-</v>
      </c>
      <c r="F110" s="46">
        <v>0</v>
      </c>
      <c r="G110" s="46"/>
      <c r="H110" s="43">
        <f>INDEX('CADASTRO DE PRODUTO '!$E$13:$E$171,MATCH(C110,IND,0))</f>
        <v>0</v>
      </c>
      <c r="I110" s="45">
        <f t="shared" si="3"/>
        <v>0</v>
      </c>
      <c r="K110" s="265">
        <f>SUMPRODUCT($I111:$I160*($J111:$J160=$AF$1))</f>
        <v>0</v>
      </c>
      <c r="L110" s="266">
        <f>SUMPRODUCT($I111:$I160*($J111:$J160=$AF$2))</f>
        <v>0</v>
      </c>
      <c r="M110" s="266">
        <f>SUMPRODUCT($I111:$I160*($J111:$J160=$AF$3))</f>
        <v>0</v>
      </c>
      <c r="N110" s="264">
        <f>SUMPRODUCT($I111:$I160*($J111:$J160=$AF$5))</f>
        <v>0</v>
      </c>
      <c r="O110" s="253">
        <f>SUM(I111:I160)</f>
        <v>0</v>
      </c>
    </row>
    <row r="111" spans="1:15" ht="40.200000000000003" customHeight="1" thickBot="1" x14ac:dyDescent="0.35">
      <c r="A111" s="44">
        <v>3</v>
      </c>
      <c r="B111" s="84">
        <f>B110</f>
        <v>43228</v>
      </c>
      <c r="C111" s="40"/>
      <c r="D111" s="41" t="str">
        <f>INDEX('CADASTRO DE PRODUTO '!$B$13:$B$171,MATCH(C111,IND,0))</f>
        <v>AD</v>
      </c>
      <c r="E111" s="42" t="str">
        <f>INDEX('CADASTRO DE PRODUTO '!$C$13:$C$171,MATCH(C111,IND,0))</f>
        <v>-</v>
      </c>
      <c r="F111" s="46">
        <v>0</v>
      </c>
      <c r="G111" s="46"/>
      <c r="H111" s="43">
        <f>INDEX('CADASTRO DE PRODUTO '!$E$13:$E$171,MATCH(C111,IND,0))</f>
        <v>0</v>
      </c>
      <c r="I111" s="45">
        <f t="shared" si="3"/>
        <v>0</v>
      </c>
      <c r="K111" s="259" t="s">
        <v>40</v>
      </c>
      <c r="L111" s="260" t="s">
        <v>41</v>
      </c>
      <c r="M111" s="261" t="s">
        <v>22</v>
      </c>
      <c r="N111" s="262" t="s">
        <v>33</v>
      </c>
      <c r="O111" s="91"/>
    </row>
    <row r="112" spans="1:15" ht="40.200000000000003" customHeight="1" thickBot="1" x14ac:dyDescent="0.35">
      <c r="A112" s="44">
        <v>4</v>
      </c>
      <c r="B112" s="84">
        <f t="shared" si="2"/>
        <v>43228</v>
      </c>
      <c r="C112" s="40"/>
      <c r="D112" s="41" t="str">
        <f>INDEX('CADASTRO DE PRODUTO '!$B$13:$B$171,MATCH(C112,IND,0))</f>
        <v>AD</v>
      </c>
      <c r="E112" s="42" t="str">
        <f>INDEX('CADASTRO DE PRODUTO '!$C$13:$C$171,MATCH(C112,IND,0))</f>
        <v>-</v>
      </c>
      <c r="F112" s="46">
        <v>0</v>
      </c>
      <c r="G112" s="46"/>
      <c r="H112" s="43">
        <f>INDEX('CADASTRO DE PRODUTO '!$E$13:$E$171,MATCH(C112,IND,0))</f>
        <v>0</v>
      </c>
      <c r="I112" s="45">
        <f t="shared" si="3"/>
        <v>0</v>
      </c>
      <c r="K112" s="263">
        <f>IF(K110&gt;=$AJ$4,K110-$AK$4,IF(K110&gt;=$AJ$3,K110-$AK$3,IF(K110&gt;=$AJ$2,K110-$AK$2,K110)))</f>
        <v>0</v>
      </c>
      <c r="L112" s="251">
        <f>SUMPRODUCT($I111:$I160*($J111:$J160=$AF$4))</f>
        <v>0</v>
      </c>
      <c r="M112" s="251">
        <f>SUMPRODUCT($I111:$I160*($J111:$J160=$AF$2))</f>
        <v>0</v>
      </c>
      <c r="N112" s="252">
        <f>SUMPRODUCT($I113:$I162*($J113:$J162=$AF$7))</f>
        <v>0</v>
      </c>
    </row>
    <row r="113" spans="1:9" ht="40.200000000000003" customHeight="1" x14ac:dyDescent="0.3">
      <c r="A113" s="44">
        <v>5</v>
      </c>
      <c r="B113" s="84">
        <f t="shared" si="2"/>
        <v>43228</v>
      </c>
      <c r="C113" s="40"/>
      <c r="D113" s="41" t="str">
        <f>INDEX('CADASTRO DE PRODUTO '!$B$13:$B$171,MATCH(C113,IND,0))</f>
        <v>AD</v>
      </c>
      <c r="E113" s="42" t="str">
        <f>INDEX('CADASTRO DE PRODUTO '!$C$13:$C$171,MATCH(C113,IND,0))</f>
        <v>-</v>
      </c>
      <c r="F113" s="46">
        <v>0</v>
      </c>
      <c r="G113" s="46"/>
      <c r="H113" s="43">
        <f>INDEX('CADASTRO DE PRODUTO '!$E$13:$E$171,MATCH(C113,IND,0))</f>
        <v>0</v>
      </c>
      <c r="I113" s="45">
        <f t="shared" si="3"/>
        <v>0</v>
      </c>
    </row>
    <row r="114" spans="1:9" ht="40.200000000000003" customHeight="1" x14ac:dyDescent="0.3">
      <c r="A114" s="44">
        <v>6</v>
      </c>
      <c r="B114" s="84">
        <f t="shared" si="2"/>
        <v>43228</v>
      </c>
      <c r="C114" s="40"/>
      <c r="D114" s="41" t="str">
        <f>INDEX('CADASTRO DE PRODUTO '!$B$13:$B$171,MATCH(C114,IND,0))</f>
        <v>AD</v>
      </c>
      <c r="E114" s="42" t="str">
        <f>INDEX('CADASTRO DE PRODUTO '!$C$13:$C$171,MATCH(C114,IND,0))</f>
        <v>-</v>
      </c>
      <c r="F114" s="46">
        <v>0</v>
      </c>
      <c r="G114" s="46"/>
      <c r="H114" s="43">
        <f>INDEX('CADASTRO DE PRODUTO '!$E$13:$E$171,MATCH(C114,IND,0))</f>
        <v>0</v>
      </c>
      <c r="I114" s="45">
        <f t="shared" si="3"/>
        <v>0</v>
      </c>
    </row>
    <row r="115" spans="1:9" ht="40.200000000000003" customHeight="1" x14ac:dyDescent="0.3">
      <c r="A115" s="44">
        <v>7</v>
      </c>
      <c r="B115" s="84">
        <f t="shared" si="2"/>
        <v>43228</v>
      </c>
      <c r="C115" s="40"/>
      <c r="D115" s="41" t="str">
        <f>INDEX('CADASTRO DE PRODUTO '!$B$13:$B$171,MATCH(C115,IND,0))</f>
        <v>AD</v>
      </c>
      <c r="E115" s="42" t="str">
        <f>INDEX('CADASTRO DE PRODUTO '!$C$13:$C$171,MATCH(C115,IND,0))</f>
        <v>-</v>
      </c>
      <c r="F115" s="46">
        <v>0</v>
      </c>
      <c r="G115" s="46"/>
      <c r="H115" s="43">
        <f>INDEX('CADASTRO DE PRODUTO '!$E$13:$E$171,MATCH(C115,IND,0))</f>
        <v>0</v>
      </c>
      <c r="I115" s="45">
        <f t="shared" si="3"/>
        <v>0</v>
      </c>
    </row>
    <row r="116" spans="1:9" ht="40.200000000000003" customHeight="1" x14ac:dyDescent="0.3">
      <c r="A116" s="44">
        <v>8</v>
      </c>
      <c r="B116" s="84">
        <f t="shared" si="2"/>
        <v>43228</v>
      </c>
      <c r="C116" s="40"/>
      <c r="D116" s="41" t="str">
        <f>INDEX('CADASTRO DE PRODUTO '!$B$13:$B$171,MATCH(C116,IND,0))</f>
        <v>AD</v>
      </c>
      <c r="E116" s="42" t="str">
        <f>INDEX('CADASTRO DE PRODUTO '!$C$13:$C$171,MATCH(C116,IND,0))</f>
        <v>-</v>
      </c>
      <c r="F116" s="46">
        <v>0</v>
      </c>
      <c r="G116" s="46"/>
      <c r="H116" s="43">
        <f>INDEX('CADASTRO DE PRODUTO '!$E$13:$E$171,MATCH(C116,IND,0))</f>
        <v>0</v>
      </c>
      <c r="I116" s="45">
        <f t="shared" si="3"/>
        <v>0</v>
      </c>
    </row>
    <row r="117" spans="1:9" ht="40.200000000000003" customHeight="1" x14ac:dyDescent="0.3">
      <c r="A117" s="44">
        <v>9</v>
      </c>
      <c r="B117" s="84">
        <f t="shared" si="2"/>
        <v>43228</v>
      </c>
      <c r="C117" s="40"/>
      <c r="D117" s="41" t="str">
        <f>INDEX('CADASTRO DE PRODUTO '!$B$13:$B$171,MATCH(C117,IND,0))</f>
        <v>AD</v>
      </c>
      <c r="E117" s="42" t="str">
        <f>INDEX('CADASTRO DE PRODUTO '!$C$13:$C$171,MATCH(C117,IND,0))</f>
        <v>-</v>
      </c>
      <c r="F117" s="46">
        <v>0</v>
      </c>
      <c r="G117" s="46"/>
      <c r="H117" s="43">
        <f>INDEX('CADASTRO DE PRODUTO '!$E$13:$E$171,MATCH(C117,IND,0))</f>
        <v>0</v>
      </c>
      <c r="I117" s="45">
        <f t="shared" si="3"/>
        <v>0</v>
      </c>
    </row>
    <row r="118" spans="1:9" ht="40.200000000000003" customHeight="1" x14ac:dyDescent="0.3">
      <c r="A118" s="44">
        <v>10</v>
      </c>
      <c r="B118" s="84">
        <f t="shared" si="2"/>
        <v>43228</v>
      </c>
      <c r="C118" s="40"/>
      <c r="D118" s="41" t="str">
        <f>INDEX('CADASTRO DE PRODUTO '!$B$13:$B$171,MATCH(C118,IND,0))</f>
        <v>AD</v>
      </c>
      <c r="E118" s="42" t="str">
        <f>INDEX('CADASTRO DE PRODUTO '!$C$13:$C$171,MATCH(C118,IND,0))</f>
        <v>-</v>
      </c>
      <c r="F118" s="46">
        <v>0</v>
      </c>
      <c r="G118" s="46"/>
      <c r="H118" s="43">
        <f>INDEX('CADASTRO DE PRODUTO '!$E$13:$E$171,MATCH(C118,IND,0))</f>
        <v>0</v>
      </c>
      <c r="I118" s="45">
        <f t="shared" si="3"/>
        <v>0</v>
      </c>
    </row>
    <row r="119" spans="1:9" ht="40.200000000000003" customHeight="1" x14ac:dyDescent="0.3">
      <c r="A119" s="44">
        <v>11</v>
      </c>
      <c r="B119" s="84">
        <f t="shared" si="2"/>
        <v>43228</v>
      </c>
      <c r="C119" s="40"/>
      <c r="D119" s="41" t="str">
        <f>INDEX('CADASTRO DE PRODUTO '!$B$13:$B$171,MATCH(C119,IND,0))</f>
        <v>AD</v>
      </c>
      <c r="E119" s="42" t="str">
        <f>INDEX('CADASTRO DE PRODUTO '!$C$13:$C$171,MATCH(C119,IND,0))</f>
        <v>-</v>
      </c>
      <c r="F119" s="46">
        <v>0</v>
      </c>
      <c r="G119" s="46"/>
      <c r="H119" s="43">
        <f>INDEX('CADASTRO DE PRODUTO '!$E$13:$E$171,MATCH(C119,IND,0))</f>
        <v>0</v>
      </c>
      <c r="I119" s="45">
        <f t="shared" si="3"/>
        <v>0</v>
      </c>
    </row>
    <row r="120" spans="1:9" ht="40.200000000000003" customHeight="1" x14ac:dyDescent="0.3">
      <c r="A120" s="44">
        <v>12</v>
      </c>
      <c r="B120" s="84">
        <f t="shared" si="2"/>
        <v>43228</v>
      </c>
      <c r="C120" s="40"/>
      <c r="D120" s="41" t="str">
        <f>INDEX('CADASTRO DE PRODUTO '!$B$13:$B$171,MATCH(C120,IND,0))</f>
        <v>AD</v>
      </c>
      <c r="E120" s="42" t="str">
        <f>INDEX('CADASTRO DE PRODUTO '!$C$13:$C$171,MATCH(C120,IND,0))</f>
        <v>-</v>
      </c>
      <c r="F120" s="46">
        <v>0</v>
      </c>
      <c r="G120" s="46"/>
      <c r="H120" s="43">
        <f>INDEX('CADASTRO DE PRODUTO '!$E$13:$E$171,MATCH(C120,IND,0))</f>
        <v>0</v>
      </c>
      <c r="I120" s="45">
        <f t="shared" si="3"/>
        <v>0</v>
      </c>
    </row>
    <row r="121" spans="1:9" ht="40.200000000000003" customHeight="1" x14ac:dyDescent="0.3">
      <c r="A121" s="44">
        <v>13</v>
      </c>
      <c r="B121" s="84">
        <f t="shared" si="2"/>
        <v>43228</v>
      </c>
      <c r="C121" s="40"/>
      <c r="D121" s="41" t="str">
        <f>INDEX('CADASTRO DE PRODUTO '!$B$13:$B$171,MATCH(C121,IND,0))</f>
        <v>AD</v>
      </c>
      <c r="E121" s="42" t="str">
        <f>INDEX('CADASTRO DE PRODUTO '!$C$13:$C$171,MATCH(C121,IND,0))</f>
        <v>-</v>
      </c>
      <c r="F121" s="46">
        <v>0</v>
      </c>
      <c r="G121" s="46"/>
      <c r="H121" s="43">
        <f>INDEX('CADASTRO DE PRODUTO '!$E$13:$E$171,MATCH(C121,IND,0))</f>
        <v>0</v>
      </c>
      <c r="I121" s="45">
        <f t="shared" si="3"/>
        <v>0</v>
      </c>
    </row>
    <row r="122" spans="1:9" ht="40.200000000000003" customHeight="1" x14ac:dyDescent="0.3">
      <c r="A122" s="44">
        <v>14</v>
      </c>
      <c r="B122" s="84">
        <f t="shared" si="2"/>
        <v>43228</v>
      </c>
      <c r="C122" s="40"/>
      <c r="D122" s="41" t="str">
        <f>INDEX('CADASTRO DE PRODUTO '!$B$13:$B$171,MATCH(C122,IND,0))</f>
        <v>AD</v>
      </c>
      <c r="E122" s="42" t="str">
        <f>INDEX('CADASTRO DE PRODUTO '!$C$13:$C$171,MATCH(C122,IND,0))</f>
        <v>-</v>
      </c>
      <c r="F122" s="46">
        <v>0</v>
      </c>
      <c r="G122" s="46"/>
      <c r="H122" s="43">
        <f>INDEX('CADASTRO DE PRODUTO '!$E$13:$E$171,MATCH(C122,IND,0))</f>
        <v>0</v>
      </c>
      <c r="I122" s="45">
        <f t="shared" si="3"/>
        <v>0</v>
      </c>
    </row>
    <row r="123" spans="1:9" ht="40.200000000000003" customHeight="1" x14ac:dyDescent="0.3">
      <c r="A123" s="44">
        <v>15</v>
      </c>
      <c r="B123" s="84">
        <f t="shared" si="2"/>
        <v>43228</v>
      </c>
      <c r="C123" s="40"/>
      <c r="D123" s="41" t="str">
        <f>INDEX('CADASTRO DE PRODUTO '!$B$13:$B$171,MATCH(C123,IND,0))</f>
        <v>AD</v>
      </c>
      <c r="E123" s="42" t="str">
        <f>INDEX('CADASTRO DE PRODUTO '!$C$13:$C$171,MATCH(C123,IND,0))</f>
        <v>-</v>
      </c>
      <c r="F123" s="46">
        <v>0</v>
      </c>
      <c r="G123" s="46"/>
      <c r="H123" s="43">
        <f>INDEX('CADASTRO DE PRODUTO '!$E$13:$E$171,MATCH(C123,IND,0))</f>
        <v>0</v>
      </c>
      <c r="I123" s="45">
        <f t="shared" si="3"/>
        <v>0</v>
      </c>
    </row>
    <row r="124" spans="1:9" ht="40.200000000000003" customHeight="1" x14ac:dyDescent="0.3">
      <c r="A124" s="44">
        <v>16</v>
      </c>
      <c r="B124" s="84">
        <f t="shared" si="2"/>
        <v>43228</v>
      </c>
      <c r="C124" s="40"/>
      <c r="D124" s="41" t="str">
        <f>INDEX('CADASTRO DE PRODUTO '!$B$13:$B$171,MATCH(C124,IND,0))</f>
        <v>AD</v>
      </c>
      <c r="E124" s="42" t="str">
        <f>INDEX('CADASTRO DE PRODUTO '!$C$13:$C$171,MATCH(C124,IND,0))</f>
        <v>-</v>
      </c>
      <c r="F124" s="46">
        <v>0</v>
      </c>
      <c r="G124" s="46"/>
      <c r="H124" s="43">
        <f>INDEX('CADASTRO DE PRODUTO '!$E$13:$E$171,MATCH(C124,IND,0))</f>
        <v>0</v>
      </c>
      <c r="I124" s="45">
        <f t="shared" si="3"/>
        <v>0</v>
      </c>
    </row>
    <row r="125" spans="1:9" ht="40.200000000000003" customHeight="1" x14ac:dyDescent="0.3">
      <c r="A125" s="44">
        <v>17</v>
      </c>
      <c r="B125" s="84">
        <f t="shared" si="2"/>
        <v>43228</v>
      </c>
      <c r="C125" s="40"/>
      <c r="D125" s="41" t="str">
        <f>INDEX('CADASTRO DE PRODUTO '!$B$13:$B$171,MATCH(C125,IND,0))</f>
        <v>AD</v>
      </c>
      <c r="E125" s="42" t="str">
        <f>INDEX('CADASTRO DE PRODUTO '!$C$13:$C$171,MATCH(C125,IND,0))</f>
        <v>-</v>
      </c>
      <c r="F125" s="46">
        <v>0</v>
      </c>
      <c r="G125" s="46"/>
      <c r="H125" s="43">
        <f>INDEX('CADASTRO DE PRODUTO '!$E$13:$E$171,MATCH(C125,IND,0))</f>
        <v>0</v>
      </c>
      <c r="I125" s="45">
        <f t="shared" si="3"/>
        <v>0</v>
      </c>
    </row>
    <row r="126" spans="1:9" ht="40.200000000000003" customHeight="1" x14ac:dyDescent="0.3">
      <c r="A126" s="44">
        <v>18</v>
      </c>
      <c r="B126" s="84">
        <f t="shared" ref="B126:B158" si="4">B125</f>
        <v>43228</v>
      </c>
      <c r="C126" s="40"/>
      <c r="D126" s="41" t="str">
        <f>INDEX('CADASTRO DE PRODUTO '!$B$13:$B$171,MATCH(C126,IND,0))</f>
        <v>AD</v>
      </c>
      <c r="E126" s="42" t="str">
        <f>INDEX('CADASTRO DE PRODUTO '!$C$13:$C$171,MATCH(C126,IND,0))</f>
        <v>-</v>
      </c>
      <c r="F126" s="46">
        <v>0</v>
      </c>
      <c r="G126" s="46"/>
      <c r="H126" s="43">
        <f>INDEX('CADASTRO DE PRODUTO '!$E$13:$E$171,MATCH(C126,IND,0))</f>
        <v>0</v>
      </c>
      <c r="I126" s="45">
        <f t="shared" si="3"/>
        <v>0</v>
      </c>
    </row>
    <row r="127" spans="1:9" ht="40.200000000000003" customHeight="1" x14ac:dyDescent="0.3">
      <c r="A127" s="44">
        <v>19</v>
      </c>
      <c r="B127" s="84">
        <f t="shared" si="4"/>
        <v>43228</v>
      </c>
      <c r="C127" s="40"/>
      <c r="D127" s="41" t="str">
        <f>INDEX('CADASTRO DE PRODUTO '!$B$13:$B$171,MATCH(C127,IND,0))</f>
        <v>AD</v>
      </c>
      <c r="E127" s="42" t="str">
        <f>INDEX('CADASTRO DE PRODUTO '!$C$13:$C$171,MATCH(C127,IND,0))</f>
        <v>-</v>
      </c>
      <c r="F127" s="46">
        <v>0</v>
      </c>
      <c r="G127" s="46"/>
      <c r="H127" s="43">
        <f>INDEX('CADASTRO DE PRODUTO '!$E$13:$E$171,MATCH(C127,IND,0))</f>
        <v>0</v>
      </c>
      <c r="I127" s="45">
        <f t="shared" si="3"/>
        <v>0</v>
      </c>
    </row>
    <row r="128" spans="1:9" ht="40.200000000000003" customHeight="1" x14ac:dyDescent="0.3">
      <c r="A128" s="44">
        <v>20</v>
      </c>
      <c r="B128" s="84">
        <f t="shared" si="4"/>
        <v>43228</v>
      </c>
      <c r="C128" s="40"/>
      <c r="D128" s="41" t="str">
        <f>INDEX('CADASTRO DE PRODUTO '!$B$13:$B$171,MATCH(C128,IND,0))</f>
        <v>AD</v>
      </c>
      <c r="E128" s="42" t="str">
        <f>INDEX('CADASTRO DE PRODUTO '!$C$13:$C$171,MATCH(C128,IND,0))</f>
        <v>-</v>
      </c>
      <c r="F128" s="46">
        <v>0</v>
      </c>
      <c r="G128" s="46"/>
      <c r="H128" s="43">
        <f>INDEX('CADASTRO DE PRODUTO '!$E$13:$E$171,MATCH(C128,IND,0))</f>
        <v>0</v>
      </c>
      <c r="I128" s="45">
        <f t="shared" si="3"/>
        <v>0</v>
      </c>
    </row>
    <row r="129" spans="1:9" ht="40.200000000000003" customHeight="1" x14ac:dyDescent="0.3">
      <c r="A129" s="44">
        <v>21</v>
      </c>
      <c r="B129" s="84">
        <f t="shared" si="4"/>
        <v>43228</v>
      </c>
      <c r="C129" s="40"/>
      <c r="D129" s="41" t="str">
        <f>INDEX('CADASTRO DE PRODUTO '!$B$13:$B$171,MATCH(C129,IND,0))</f>
        <v>AD</v>
      </c>
      <c r="E129" s="42" t="str">
        <f>INDEX('CADASTRO DE PRODUTO '!$C$13:$C$171,MATCH(C129,IND,0))</f>
        <v>-</v>
      </c>
      <c r="F129" s="46">
        <v>0</v>
      </c>
      <c r="G129" s="46"/>
      <c r="H129" s="43">
        <f>INDEX('CADASTRO DE PRODUTO '!$E$13:$E$171,MATCH(C129,IND,0))</f>
        <v>0</v>
      </c>
      <c r="I129" s="45">
        <f t="shared" si="3"/>
        <v>0</v>
      </c>
    </row>
    <row r="130" spans="1:9" ht="40.200000000000003" customHeight="1" x14ac:dyDescent="0.3">
      <c r="A130" s="44">
        <v>22</v>
      </c>
      <c r="B130" s="84">
        <f t="shared" si="4"/>
        <v>43228</v>
      </c>
      <c r="C130" s="40"/>
      <c r="D130" s="41" t="str">
        <f>INDEX('CADASTRO DE PRODUTO '!$B$13:$B$171,MATCH(C130,IND,0))</f>
        <v>AD</v>
      </c>
      <c r="E130" s="42" t="str">
        <f>INDEX('CADASTRO DE PRODUTO '!$C$13:$C$171,MATCH(C130,IND,0))</f>
        <v>-</v>
      </c>
      <c r="F130" s="46">
        <v>0</v>
      </c>
      <c r="G130" s="46"/>
      <c r="H130" s="43">
        <f>INDEX('CADASTRO DE PRODUTO '!$E$13:$E$171,MATCH(C130,IND,0))</f>
        <v>0</v>
      </c>
      <c r="I130" s="45">
        <f t="shared" si="3"/>
        <v>0</v>
      </c>
    </row>
    <row r="131" spans="1:9" ht="40.200000000000003" customHeight="1" x14ac:dyDescent="0.3">
      <c r="A131" s="44">
        <v>23</v>
      </c>
      <c r="B131" s="84">
        <f t="shared" si="4"/>
        <v>43228</v>
      </c>
      <c r="C131" s="40"/>
      <c r="D131" s="41" t="str">
        <f>INDEX('CADASTRO DE PRODUTO '!$B$13:$B$171,MATCH(C131,IND,0))</f>
        <v>AD</v>
      </c>
      <c r="E131" s="42" t="str">
        <f>INDEX('CADASTRO DE PRODUTO '!$C$13:$C$171,MATCH(C131,IND,0))</f>
        <v>-</v>
      </c>
      <c r="F131" s="46">
        <v>0</v>
      </c>
      <c r="G131" s="46"/>
      <c r="H131" s="43">
        <f>INDEX('CADASTRO DE PRODUTO '!$E$13:$E$171,MATCH(C131,IND,0))</f>
        <v>0</v>
      </c>
      <c r="I131" s="45">
        <f t="shared" si="3"/>
        <v>0</v>
      </c>
    </row>
    <row r="132" spans="1:9" ht="40.200000000000003" customHeight="1" x14ac:dyDescent="0.3">
      <c r="A132" s="44">
        <v>24</v>
      </c>
      <c r="B132" s="84">
        <f t="shared" si="4"/>
        <v>43228</v>
      </c>
      <c r="C132" s="40"/>
      <c r="D132" s="41" t="str">
        <f>INDEX('CADASTRO DE PRODUTO '!$B$13:$B$171,MATCH(C132,IND,0))</f>
        <v>AD</v>
      </c>
      <c r="E132" s="42" t="str">
        <f>INDEX('CADASTRO DE PRODUTO '!$C$13:$C$171,MATCH(C132,IND,0))</f>
        <v>-</v>
      </c>
      <c r="F132" s="46">
        <v>0</v>
      </c>
      <c r="G132" s="46"/>
      <c r="H132" s="43">
        <f>INDEX('CADASTRO DE PRODUTO '!$E$13:$E$171,MATCH(C132,IND,0))</f>
        <v>0</v>
      </c>
      <c r="I132" s="45">
        <f t="shared" si="3"/>
        <v>0</v>
      </c>
    </row>
    <row r="133" spans="1:9" ht="40.200000000000003" customHeight="1" x14ac:dyDescent="0.3">
      <c r="A133" s="44">
        <v>25</v>
      </c>
      <c r="B133" s="84">
        <f t="shared" si="4"/>
        <v>43228</v>
      </c>
      <c r="C133" s="40"/>
      <c r="D133" s="41" t="str">
        <f>INDEX('CADASTRO DE PRODUTO '!$B$13:$B$171,MATCH(C133,IND,0))</f>
        <v>AD</v>
      </c>
      <c r="E133" s="42" t="str">
        <f>INDEX('CADASTRO DE PRODUTO '!$C$13:$C$171,MATCH(C133,IND,0))</f>
        <v>-</v>
      </c>
      <c r="F133" s="46">
        <v>0</v>
      </c>
      <c r="G133" s="46"/>
      <c r="H133" s="43">
        <f>INDEX('CADASTRO DE PRODUTO '!$E$13:$E$171,MATCH(C133,IND,0))</f>
        <v>0</v>
      </c>
      <c r="I133" s="45">
        <f t="shared" si="3"/>
        <v>0</v>
      </c>
    </row>
    <row r="134" spans="1:9" ht="40.200000000000003" customHeight="1" x14ac:dyDescent="0.3">
      <c r="A134" s="44">
        <v>26</v>
      </c>
      <c r="B134" s="84">
        <f t="shared" si="4"/>
        <v>43228</v>
      </c>
      <c r="C134" s="40"/>
      <c r="D134" s="41" t="str">
        <f>INDEX('CADASTRO DE PRODUTO '!$B$13:$B$171,MATCH(C134,IND,0))</f>
        <v>AD</v>
      </c>
      <c r="E134" s="42" t="str">
        <f>INDEX('CADASTRO DE PRODUTO '!$C$13:$C$171,MATCH(C134,IND,0))</f>
        <v>-</v>
      </c>
      <c r="F134" s="46">
        <v>0</v>
      </c>
      <c r="G134" s="46"/>
      <c r="H134" s="43">
        <f>INDEX('CADASTRO DE PRODUTO '!$E$13:$E$171,MATCH(C134,IND,0))</f>
        <v>0</v>
      </c>
      <c r="I134" s="45">
        <f t="shared" si="3"/>
        <v>0</v>
      </c>
    </row>
    <row r="135" spans="1:9" ht="40.200000000000003" customHeight="1" x14ac:dyDescent="0.3">
      <c r="A135" s="44">
        <v>27</v>
      </c>
      <c r="B135" s="84">
        <f t="shared" si="4"/>
        <v>43228</v>
      </c>
      <c r="C135" s="40"/>
      <c r="D135" s="41" t="str">
        <f>INDEX('CADASTRO DE PRODUTO '!$B$13:$B$171,MATCH(C135,IND,0))</f>
        <v>AD</v>
      </c>
      <c r="E135" s="42" t="str">
        <f>INDEX('CADASTRO DE PRODUTO '!$C$13:$C$171,MATCH(C135,IND,0))</f>
        <v>-</v>
      </c>
      <c r="F135" s="46">
        <v>0</v>
      </c>
      <c r="G135" s="46"/>
      <c r="H135" s="43">
        <f>INDEX('CADASTRO DE PRODUTO '!$E$13:$E$171,MATCH(C135,IND,0))</f>
        <v>0</v>
      </c>
      <c r="I135" s="45">
        <f t="shared" si="3"/>
        <v>0</v>
      </c>
    </row>
    <row r="136" spans="1:9" ht="40.200000000000003" customHeight="1" x14ac:dyDescent="0.3">
      <c r="A136" s="44">
        <v>28</v>
      </c>
      <c r="B136" s="84">
        <f t="shared" si="4"/>
        <v>43228</v>
      </c>
      <c r="C136" s="40"/>
      <c r="D136" s="41" t="str">
        <f>INDEX('CADASTRO DE PRODUTO '!$B$13:$B$171,MATCH(C136,IND,0))</f>
        <v>AD</v>
      </c>
      <c r="E136" s="42" t="str">
        <f>INDEX('CADASTRO DE PRODUTO '!$C$13:$C$171,MATCH(C136,IND,0))</f>
        <v>-</v>
      </c>
      <c r="F136" s="46">
        <v>0</v>
      </c>
      <c r="G136" s="46"/>
      <c r="H136" s="43">
        <f>INDEX('CADASTRO DE PRODUTO '!$E$13:$E$171,MATCH(C136,IND,0))</f>
        <v>0</v>
      </c>
      <c r="I136" s="45">
        <f t="shared" si="3"/>
        <v>0</v>
      </c>
    </row>
    <row r="137" spans="1:9" ht="40.200000000000003" customHeight="1" x14ac:dyDescent="0.3">
      <c r="A137" s="44">
        <v>29</v>
      </c>
      <c r="B137" s="84">
        <f t="shared" si="4"/>
        <v>43228</v>
      </c>
      <c r="C137" s="40"/>
      <c r="D137" s="41" t="str">
        <f>INDEX('CADASTRO DE PRODUTO '!$B$13:$B$171,MATCH(C137,IND,0))</f>
        <v>AD</v>
      </c>
      <c r="E137" s="42" t="str">
        <f>INDEX('CADASTRO DE PRODUTO '!$C$13:$C$171,MATCH(C137,IND,0))</f>
        <v>-</v>
      </c>
      <c r="F137" s="46">
        <v>0</v>
      </c>
      <c r="G137" s="46"/>
      <c r="H137" s="43">
        <f>INDEX('CADASTRO DE PRODUTO '!$E$13:$E$171,MATCH(C137,IND,0))</f>
        <v>0</v>
      </c>
      <c r="I137" s="45">
        <f t="shared" si="3"/>
        <v>0</v>
      </c>
    </row>
    <row r="138" spans="1:9" ht="40.200000000000003" customHeight="1" x14ac:dyDescent="0.3">
      <c r="A138" s="44">
        <v>30</v>
      </c>
      <c r="B138" s="84">
        <f t="shared" si="4"/>
        <v>43228</v>
      </c>
      <c r="C138" s="40"/>
      <c r="D138" s="41" t="str">
        <f>INDEX('CADASTRO DE PRODUTO '!$B$13:$B$171,MATCH(C138,IND,0))</f>
        <v>AD</v>
      </c>
      <c r="E138" s="42" t="str">
        <f>INDEX('CADASTRO DE PRODUTO '!$C$13:$C$171,MATCH(C138,IND,0))</f>
        <v>-</v>
      </c>
      <c r="F138" s="46">
        <v>0</v>
      </c>
      <c r="G138" s="46"/>
      <c r="H138" s="43">
        <f>INDEX('CADASTRO DE PRODUTO '!$E$13:$E$171,MATCH(C138,IND,0))</f>
        <v>0</v>
      </c>
      <c r="I138" s="45">
        <f t="shared" si="3"/>
        <v>0</v>
      </c>
    </row>
    <row r="139" spans="1:9" ht="40.200000000000003" customHeight="1" x14ac:dyDescent="0.3">
      <c r="A139" s="44">
        <v>31</v>
      </c>
      <c r="B139" s="84">
        <f t="shared" si="4"/>
        <v>43228</v>
      </c>
      <c r="C139" s="40"/>
      <c r="D139" s="41" t="str">
        <f>INDEX('CADASTRO DE PRODUTO '!$B$13:$B$171,MATCH(C139,IND,0))</f>
        <v>AD</v>
      </c>
      <c r="E139" s="42" t="str">
        <f>INDEX('CADASTRO DE PRODUTO '!$C$13:$C$171,MATCH(C139,IND,0))</f>
        <v>-</v>
      </c>
      <c r="F139" s="46">
        <v>0</v>
      </c>
      <c r="G139" s="46"/>
      <c r="H139" s="43">
        <f>INDEX('CADASTRO DE PRODUTO '!$E$13:$E$171,MATCH(C139,IND,0))</f>
        <v>0</v>
      </c>
      <c r="I139" s="45">
        <f t="shared" ref="I139:I158" si="5">F139*H139</f>
        <v>0</v>
      </c>
    </row>
    <row r="140" spans="1:9" ht="40.200000000000003" customHeight="1" x14ac:dyDescent="0.3">
      <c r="A140" s="44">
        <v>32</v>
      </c>
      <c r="B140" s="84">
        <f t="shared" si="4"/>
        <v>43228</v>
      </c>
      <c r="C140" s="40"/>
      <c r="D140" s="41" t="str">
        <f>INDEX('CADASTRO DE PRODUTO '!$B$13:$B$171,MATCH(C140,IND,0))</f>
        <v>AD</v>
      </c>
      <c r="E140" s="42" t="str">
        <f>INDEX('CADASTRO DE PRODUTO '!$C$13:$C$171,MATCH(C140,IND,0))</f>
        <v>-</v>
      </c>
      <c r="F140" s="46">
        <v>0</v>
      </c>
      <c r="G140" s="46"/>
      <c r="H140" s="43">
        <f>INDEX('CADASTRO DE PRODUTO '!$E$13:$E$171,MATCH(C140,IND,0))</f>
        <v>0</v>
      </c>
      <c r="I140" s="45">
        <f t="shared" si="5"/>
        <v>0</v>
      </c>
    </row>
    <row r="141" spans="1:9" ht="40.200000000000003" customHeight="1" x14ac:dyDescent="0.3">
      <c r="A141" s="44">
        <v>33</v>
      </c>
      <c r="B141" s="84">
        <f t="shared" si="4"/>
        <v>43228</v>
      </c>
      <c r="C141" s="40"/>
      <c r="D141" s="41" t="str">
        <f>INDEX('CADASTRO DE PRODUTO '!$B$13:$B$171,MATCH(C141,IND,0))</f>
        <v>AD</v>
      </c>
      <c r="E141" s="42" t="str">
        <f>INDEX('CADASTRO DE PRODUTO '!$C$13:$C$171,MATCH(C141,IND,0))</f>
        <v>-</v>
      </c>
      <c r="F141" s="46">
        <v>0</v>
      </c>
      <c r="G141" s="46"/>
      <c r="H141" s="43">
        <f>INDEX('CADASTRO DE PRODUTO '!$E$13:$E$171,MATCH(C141,IND,0))</f>
        <v>0</v>
      </c>
      <c r="I141" s="45">
        <f t="shared" si="5"/>
        <v>0</v>
      </c>
    </row>
    <row r="142" spans="1:9" ht="40.200000000000003" customHeight="1" x14ac:dyDescent="0.3">
      <c r="A142" s="44">
        <v>34</v>
      </c>
      <c r="B142" s="84">
        <f t="shared" si="4"/>
        <v>43228</v>
      </c>
      <c r="C142" s="40"/>
      <c r="D142" s="41" t="str">
        <f>INDEX('CADASTRO DE PRODUTO '!$B$13:$B$171,MATCH(C142,IND,0))</f>
        <v>AD</v>
      </c>
      <c r="E142" s="42" t="str">
        <f>INDEX('CADASTRO DE PRODUTO '!$C$13:$C$171,MATCH(C142,IND,0))</f>
        <v>-</v>
      </c>
      <c r="F142" s="46">
        <v>0</v>
      </c>
      <c r="G142" s="46"/>
      <c r="H142" s="43">
        <f>INDEX('CADASTRO DE PRODUTO '!$E$13:$E$171,MATCH(C142,IND,0))</f>
        <v>0</v>
      </c>
      <c r="I142" s="45">
        <f t="shared" si="5"/>
        <v>0</v>
      </c>
    </row>
    <row r="143" spans="1:9" ht="40.200000000000003" customHeight="1" x14ac:dyDescent="0.3">
      <c r="A143" s="44">
        <v>35</v>
      </c>
      <c r="B143" s="84">
        <f t="shared" si="4"/>
        <v>43228</v>
      </c>
      <c r="C143" s="40"/>
      <c r="D143" s="41" t="str">
        <f>INDEX('CADASTRO DE PRODUTO '!$B$13:$B$171,MATCH(C143,IND,0))</f>
        <v>AD</v>
      </c>
      <c r="E143" s="42" t="str">
        <f>INDEX('CADASTRO DE PRODUTO '!$C$13:$C$171,MATCH(C143,IND,0))</f>
        <v>-</v>
      </c>
      <c r="F143" s="46">
        <v>0</v>
      </c>
      <c r="G143" s="46"/>
      <c r="H143" s="43">
        <f>INDEX('CADASTRO DE PRODUTO '!$E$13:$E$171,MATCH(C143,IND,0))</f>
        <v>0</v>
      </c>
      <c r="I143" s="45">
        <f t="shared" si="5"/>
        <v>0</v>
      </c>
    </row>
    <row r="144" spans="1:9" ht="40.200000000000003" customHeight="1" x14ac:dyDescent="0.3">
      <c r="A144" s="44">
        <v>36</v>
      </c>
      <c r="B144" s="84">
        <f t="shared" si="4"/>
        <v>43228</v>
      </c>
      <c r="C144" s="40"/>
      <c r="D144" s="41" t="str">
        <f>INDEX('CADASTRO DE PRODUTO '!$B$13:$B$171,MATCH(C144,IND,0))</f>
        <v>AD</v>
      </c>
      <c r="E144" s="42" t="str">
        <f>INDEX('CADASTRO DE PRODUTO '!$C$13:$C$171,MATCH(C144,IND,0))</f>
        <v>-</v>
      </c>
      <c r="F144" s="46">
        <v>0</v>
      </c>
      <c r="G144" s="46"/>
      <c r="H144" s="43">
        <f>INDEX('CADASTRO DE PRODUTO '!$E$13:$E$171,MATCH(C144,IND,0))</f>
        <v>0</v>
      </c>
      <c r="I144" s="45">
        <f t="shared" si="5"/>
        <v>0</v>
      </c>
    </row>
    <row r="145" spans="1:9" ht="40.200000000000003" customHeight="1" x14ac:dyDescent="0.3">
      <c r="A145" s="44">
        <v>37</v>
      </c>
      <c r="B145" s="84">
        <f t="shared" si="4"/>
        <v>43228</v>
      </c>
      <c r="C145" s="40"/>
      <c r="D145" s="41" t="str">
        <f>INDEX('CADASTRO DE PRODUTO '!$B$13:$B$171,MATCH(C145,IND,0))</f>
        <v>AD</v>
      </c>
      <c r="E145" s="42" t="str">
        <f>INDEX('CADASTRO DE PRODUTO '!$C$13:$C$171,MATCH(C145,IND,0))</f>
        <v>-</v>
      </c>
      <c r="F145" s="46">
        <v>0</v>
      </c>
      <c r="G145" s="46"/>
      <c r="H145" s="43">
        <f>INDEX('CADASTRO DE PRODUTO '!$E$13:$E$171,MATCH(C145,IND,0))</f>
        <v>0</v>
      </c>
      <c r="I145" s="45">
        <f t="shared" si="5"/>
        <v>0</v>
      </c>
    </row>
    <row r="146" spans="1:9" ht="40.200000000000003" customHeight="1" x14ac:dyDescent="0.3">
      <c r="A146" s="44">
        <v>38</v>
      </c>
      <c r="B146" s="84">
        <f t="shared" si="4"/>
        <v>43228</v>
      </c>
      <c r="C146" s="40"/>
      <c r="D146" s="41" t="str">
        <f>INDEX('CADASTRO DE PRODUTO '!$B$13:$B$171,MATCH(C146,IND,0))</f>
        <v>AD</v>
      </c>
      <c r="E146" s="42" t="str">
        <f>INDEX('CADASTRO DE PRODUTO '!$C$13:$C$171,MATCH(C146,IND,0))</f>
        <v>-</v>
      </c>
      <c r="F146" s="46">
        <v>0</v>
      </c>
      <c r="G146" s="46"/>
      <c r="H146" s="43">
        <f>INDEX('CADASTRO DE PRODUTO '!$E$13:$E$171,MATCH(C146,IND,0))</f>
        <v>0</v>
      </c>
      <c r="I146" s="45">
        <f t="shared" si="5"/>
        <v>0</v>
      </c>
    </row>
    <row r="147" spans="1:9" ht="40.200000000000003" customHeight="1" x14ac:dyDescent="0.3">
      <c r="A147" s="44">
        <v>39</v>
      </c>
      <c r="B147" s="84">
        <f t="shared" si="4"/>
        <v>43228</v>
      </c>
      <c r="C147" s="40"/>
      <c r="D147" s="41" t="str">
        <f>INDEX('CADASTRO DE PRODUTO '!$B$13:$B$171,MATCH(C147,IND,0))</f>
        <v>AD</v>
      </c>
      <c r="E147" s="42" t="str">
        <f>INDEX('CADASTRO DE PRODUTO '!$C$13:$C$171,MATCH(C147,IND,0))</f>
        <v>-</v>
      </c>
      <c r="F147" s="46">
        <v>0</v>
      </c>
      <c r="G147" s="46"/>
      <c r="H147" s="43">
        <f>INDEX('CADASTRO DE PRODUTO '!$E$13:$E$171,MATCH(C147,IND,0))</f>
        <v>0</v>
      </c>
      <c r="I147" s="45">
        <f t="shared" si="5"/>
        <v>0</v>
      </c>
    </row>
    <row r="148" spans="1:9" ht="40.200000000000003" customHeight="1" x14ac:dyDescent="0.3">
      <c r="A148" s="44">
        <v>40</v>
      </c>
      <c r="B148" s="84">
        <f t="shared" si="4"/>
        <v>43228</v>
      </c>
      <c r="C148" s="40"/>
      <c r="D148" s="41" t="str">
        <f>INDEX('CADASTRO DE PRODUTO '!$B$13:$B$171,MATCH(C148,IND,0))</f>
        <v>AD</v>
      </c>
      <c r="E148" s="42" t="str">
        <f>INDEX('CADASTRO DE PRODUTO '!$C$13:$C$171,MATCH(C148,IND,0))</f>
        <v>-</v>
      </c>
      <c r="F148" s="46">
        <v>0</v>
      </c>
      <c r="G148" s="46"/>
      <c r="H148" s="43">
        <f>INDEX('CADASTRO DE PRODUTO '!$E$13:$E$171,MATCH(C148,IND,0))</f>
        <v>0</v>
      </c>
      <c r="I148" s="45">
        <f t="shared" si="5"/>
        <v>0</v>
      </c>
    </row>
    <row r="149" spans="1:9" ht="40.200000000000003" customHeight="1" x14ac:dyDescent="0.3">
      <c r="A149" s="44">
        <v>41</v>
      </c>
      <c r="B149" s="84">
        <f t="shared" si="4"/>
        <v>43228</v>
      </c>
      <c r="C149" s="40"/>
      <c r="D149" s="41" t="str">
        <f>INDEX('CADASTRO DE PRODUTO '!$B$13:$B$171,MATCH(C149,IND,0))</f>
        <v>AD</v>
      </c>
      <c r="E149" s="42" t="str">
        <f>INDEX('CADASTRO DE PRODUTO '!$C$13:$C$171,MATCH(C149,IND,0))</f>
        <v>-</v>
      </c>
      <c r="F149" s="46">
        <v>0</v>
      </c>
      <c r="G149" s="46"/>
      <c r="H149" s="43">
        <f>INDEX('CADASTRO DE PRODUTO '!$E$13:$E$171,MATCH(C149,IND,0))</f>
        <v>0</v>
      </c>
      <c r="I149" s="45">
        <f t="shared" si="5"/>
        <v>0</v>
      </c>
    </row>
    <row r="150" spans="1:9" ht="40.200000000000003" customHeight="1" x14ac:dyDescent="0.3">
      <c r="A150" s="44">
        <v>42</v>
      </c>
      <c r="B150" s="84">
        <f t="shared" si="4"/>
        <v>43228</v>
      </c>
      <c r="C150" s="40"/>
      <c r="D150" s="41" t="str">
        <f>INDEX('CADASTRO DE PRODUTO '!$B$13:$B$171,MATCH(C150,IND,0))</f>
        <v>AD</v>
      </c>
      <c r="E150" s="42" t="str">
        <f>INDEX('CADASTRO DE PRODUTO '!$C$13:$C$171,MATCH(C150,IND,0))</f>
        <v>-</v>
      </c>
      <c r="F150" s="46">
        <v>0</v>
      </c>
      <c r="G150" s="46"/>
      <c r="H150" s="43">
        <f>INDEX('CADASTRO DE PRODUTO '!$E$13:$E$171,MATCH(C150,IND,0))</f>
        <v>0</v>
      </c>
      <c r="I150" s="45">
        <f t="shared" si="5"/>
        <v>0</v>
      </c>
    </row>
    <row r="151" spans="1:9" ht="40.200000000000003" customHeight="1" x14ac:dyDescent="0.3">
      <c r="A151" s="44">
        <v>43</v>
      </c>
      <c r="B151" s="84">
        <f t="shared" si="4"/>
        <v>43228</v>
      </c>
      <c r="C151" s="40"/>
      <c r="D151" s="41" t="str">
        <f>INDEX('CADASTRO DE PRODUTO '!$B$13:$B$171,MATCH(C151,IND,0))</f>
        <v>AD</v>
      </c>
      <c r="E151" s="42" t="str">
        <f>INDEX('CADASTRO DE PRODUTO '!$C$13:$C$171,MATCH(C151,IND,0))</f>
        <v>-</v>
      </c>
      <c r="F151" s="46">
        <v>0</v>
      </c>
      <c r="G151" s="46"/>
      <c r="H151" s="43">
        <f>INDEX('CADASTRO DE PRODUTO '!$E$13:$E$171,MATCH(C151,IND,0))</f>
        <v>0</v>
      </c>
      <c r="I151" s="45">
        <f t="shared" si="5"/>
        <v>0</v>
      </c>
    </row>
    <row r="152" spans="1:9" ht="40.200000000000003" customHeight="1" x14ac:dyDescent="0.3">
      <c r="A152" s="44">
        <v>44</v>
      </c>
      <c r="B152" s="84">
        <f t="shared" si="4"/>
        <v>43228</v>
      </c>
      <c r="C152" s="40"/>
      <c r="D152" s="41" t="str">
        <f>INDEX('CADASTRO DE PRODUTO '!$B$13:$B$171,MATCH(C152,IND,0))</f>
        <v>AD</v>
      </c>
      <c r="E152" s="42" t="str">
        <f>INDEX('CADASTRO DE PRODUTO '!$C$13:$C$171,MATCH(C152,IND,0))</f>
        <v>-</v>
      </c>
      <c r="F152" s="46">
        <v>0</v>
      </c>
      <c r="G152" s="46"/>
      <c r="H152" s="43">
        <f>INDEX('CADASTRO DE PRODUTO '!$E$13:$E$171,MATCH(C152,IND,0))</f>
        <v>0</v>
      </c>
      <c r="I152" s="45">
        <f t="shared" si="5"/>
        <v>0</v>
      </c>
    </row>
    <row r="153" spans="1:9" ht="40.200000000000003" customHeight="1" x14ac:dyDescent="0.3">
      <c r="A153" s="44">
        <v>45</v>
      </c>
      <c r="B153" s="84">
        <f t="shared" si="4"/>
        <v>43228</v>
      </c>
      <c r="C153" s="40"/>
      <c r="D153" s="41" t="str">
        <f>INDEX('CADASTRO DE PRODUTO '!$B$13:$B$171,MATCH(C153,IND,0))</f>
        <v>AD</v>
      </c>
      <c r="E153" s="42" t="str">
        <f>INDEX('CADASTRO DE PRODUTO '!$C$13:$C$171,MATCH(C153,IND,0))</f>
        <v>-</v>
      </c>
      <c r="F153" s="46">
        <v>0</v>
      </c>
      <c r="G153" s="46"/>
      <c r="H153" s="43">
        <f>INDEX('CADASTRO DE PRODUTO '!$E$13:$E$171,MATCH(C153,IND,0))</f>
        <v>0</v>
      </c>
      <c r="I153" s="45">
        <f t="shared" si="5"/>
        <v>0</v>
      </c>
    </row>
    <row r="154" spans="1:9" ht="40.200000000000003" customHeight="1" x14ac:dyDescent="0.3">
      <c r="A154" s="44">
        <v>46</v>
      </c>
      <c r="B154" s="84">
        <f t="shared" si="4"/>
        <v>43228</v>
      </c>
      <c r="C154" s="40"/>
      <c r="D154" s="41" t="str">
        <f>INDEX('CADASTRO DE PRODUTO '!$B$13:$B$171,MATCH(C154,IND,0))</f>
        <v>AD</v>
      </c>
      <c r="E154" s="42" t="str">
        <f>INDEX('CADASTRO DE PRODUTO '!$C$13:$C$171,MATCH(C154,IND,0))</f>
        <v>-</v>
      </c>
      <c r="F154" s="46">
        <v>0</v>
      </c>
      <c r="G154" s="46"/>
      <c r="H154" s="43">
        <f>INDEX('CADASTRO DE PRODUTO '!$E$13:$E$171,MATCH(C154,IND,0))</f>
        <v>0</v>
      </c>
      <c r="I154" s="45">
        <f t="shared" si="5"/>
        <v>0</v>
      </c>
    </row>
    <row r="155" spans="1:9" ht="40.200000000000003" customHeight="1" x14ac:dyDescent="0.3">
      <c r="A155" s="44">
        <v>47</v>
      </c>
      <c r="B155" s="84">
        <f t="shared" si="4"/>
        <v>43228</v>
      </c>
      <c r="C155" s="40"/>
      <c r="D155" s="41" t="str">
        <f>INDEX('CADASTRO DE PRODUTO '!$B$13:$B$171,MATCH(C155,IND,0))</f>
        <v>AD</v>
      </c>
      <c r="E155" s="42" t="str">
        <f>INDEX('CADASTRO DE PRODUTO '!$C$13:$C$171,MATCH(C155,IND,0))</f>
        <v>-</v>
      </c>
      <c r="F155" s="46">
        <v>0</v>
      </c>
      <c r="G155" s="46"/>
      <c r="H155" s="43">
        <f>INDEX('CADASTRO DE PRODUTO '!$E$13:$E$171,MATCH(C155,IND,0))</f>
        <v>0</v>
      </c>
      <c r="I155" s="45">
        <f t="shared" si="5"/>
        <v>0</v>
      </c>
    </row>
    <row r="156" spans="1:9" ht="40.200000000000003" customHeight="1" x14ac:dyDescent="0.3">
      <c r="A156" s="44">
        <v>48</v>
      </c>
      <c r="B156" s="84">
        <f t="shared" si="4"/>
        <v>43228</v>
      </c>
      <c r="C156" s="40"/>
      <c r="D156" s="41" t="str">
        <f>INDEX('CADASTRO DE PRODUTO '!$B$13:$B$171,MATCH(C156,IND,0))</f>
        <v>AD</v>
      </c>
      <c r="E156" s="42" t="str">
        <f>INDEX('CADASTRO DE PRODUTO '!$C$13:$C$171,MATCH(C156,IND,0))</f>
        <v>-</v>
      </c>
      <c r="F156" s="46">
        <v>0</v>
      </c>
      <c r="G156" s="46"/>
      <c r="H156" s="43">
        <f>INDEX('CADASTRO DE PRODUTO '!$E$13:$E$171,MATCH(C156,IND,0))</f>
        <v>0</v>
      </c>
      <c r="I156" s="45">
        <f t="shared" si="5"/>
        <v>0</v>
      </c>
    </row>
    <row r="157" spans="1:9" ht="40.200000000000003" customHeight="1" x14ac:dyDescent="0.3">
      <c r="A157" s="44">
        <v>49</v>
      </c>
      <c r="B157" s="84">
        <f t="shared" si="4"/>
        <v>43228</v>
      </c>
      <c r="C157" s="40"/>
      <c r="D157" s="41" t="str">
        <f>INDEX('CADASTRO DE PRODUTO '!$B$13:$B$171,MATCH(C157,IND,0))</f>
        <v>AD</v>
      </c>
      <c r="E157" s="42" t="str">
        <f>INDEX('CADASTRO DE PRODUTO '!$C$13:$C$171,MATCH(C157,IND,0))</f>
        <v>-</v>
      </c>
      <c r="F157" s="46">
        <v>0</v>
      </c>
      <c r="G157" s="46"/>
      <c r="H157" s="43">
        <f>INDEX('CADASTRO DE PRODUTO '!$E$13:$E$171,MATCH(C157,IND,0))</f>
        <v>0</v>
      </c>
      <c r="I157" s="45">
        <f t="shared" si="5"/>
        <v>0</v>
      </c>
    </row>
    <row r="158" spans="1:9" ht="40.200000000000003" customHeight="1" x14ac:dyDescent="0.3">
      <c r="A158" s="44">
        <v>50</v>
      </c>
      <c r="B158" s="84">
        <f t="shared" si="4"/>
        <v>43228</v>
      </c>
      <c r="C158" s="40"/>
      <c r="D158" s="41" t="str">
        <f>INDEX('CADASTRO DE PRODUTO '!$B$13:$B$171,MATCH(C158,IND,0))</f>
        <v>AD</v>
      </c>
      <c r="E158" s="42" t="str">
        <f>INDEX('CADASTRO DE PRODUTO '!$C$13:$C$171,MATCH(C158,IND,0))</f>
        <v>-</v>
      </c>
      <c r="F158" s="46">
        <v>0</v>
      </c>
      <c r="G158" s="46"/>
      <c r="H158" s="43">
        <f>INDEX('CADASTRO DE PRODUTO '!$E$13:$E$171,MATCH(C158,IND,0))</f>
        <v>0</v>
      </c>
      <c r="I158" s="45">
        <f t="shared" si="5"/>
        <v>0</v>
      </c>
    </row>
  </sheetData>
  <mergeCells count="11">
    <mergeCell ref="A6:E6"/>
    <mergeCell ref="A3:C4"/>
    <mergeCell ref="A1:C2"/>
    <mergeCell ref="L10:L11"/>
    <mergeCell ref="M10:M11"/>
    <mergeCell ref="L9:M9"/>
    <mergeCell ref="F1:H1"/>
    <mergeCell ref="I1:J1"/>
    <mergeCell ref="F2:H2"/>
    <mergeCell ref="I2:J2"/>
    <mergeCell ref="D3:E4"/>
  </mergeCells>
  <phoneticPr fontId="42" type="noConversion"/>
  <conditionalFormatting sqref="A8:I9 A10 A17:I108 A11:I11 A13:I15">
    <cfRule type="expression" dxfId="34" priority="8">
      <formula>$J8="ENTRADA TROCO"</formula>
    </cfRule>
    <cfRule type="expression" dxfId="33" priority="9">
      <formula>$J8="VALE"</formula>
    </cfRule>
    <cfRule type="expression" dxfId="32" priority="10">
      <formula>$J8="SAIDA"</formula>
    </cfRule>
    <cfRule type="expression" dxfId="31" priority="11">
      <formula>$J8="PIX"</formula>
    </cfRule>
    <cfRule type="expression" dxfId="30" priority="12">
      <formula>$J8="CRED"</formula>
    </cfRule>
    <cfRule type="expression" dxfId="29" priority="13">
      <formula>$J8="DEB"</formula>
    </cfRule>
    <cfRule type="expression" dxfId="28" priority="14">
      <formula>$J8="DIN"</formula>
    </cfRule>
  </conditionalFormatting>
  <conditionalFormatting sqref="A109:I158">
    <cfRule type="expression" dxfId="27" priority="1">
      <formula>$J109="ENTRADA TROCO"</formula>
    </cfRule>
    <cfRule type="expression" dxfId="26" priority="2">
      <formula>$J109="VALE"</formula>
    </cfRule>
    <cfRule type="expression" dxfId="25" priority="3">
      <formula>$J109="SAIDA"</formula>
    </cfRule>
    <cfRule type="expression" dxfId="24" priority="4">
      <formula>$J109="PIX"</formula>
    </cfRule>
    <cfRule type="expression" dxfId="23" priority="5">
      <formula>$J109="CRED"</formula>
    </cfRule>
    <cfRule type="expression" dxfId="22" priority="6">
      <formula>$J109="DEB"</formula>
    </cfRule>
    <cfRule type="expression" dxfId="21" priority="7">
      <formula>$J109="DIN"</formula>
    </cfRule>
  </conditionalFormatting>
  <conditionalFormatting sqref="B10:I10 B12:I12">
    <cfRule type="expression" dxfId="20" priority="186">
      <formula>#REF!="ENTRADA TROCO"</formula>
    </cfRule>
    <cfRule type="expression" dxfId="19" priority="187">
      <formula>#REF!="VALE"</formula>
    </cfRule>
    <cfRule type="expression" dxfId="18" priority="188">
      <formula>#REF!="SAIDA"</formula>
    </cfRule>
    <cfRule type="expression" dxfId="17" priority="189">
      <formula>#REF!="PIX"</formula>
    </cfRule>
    <cfRule type="expression" dxfId="16" priority="190">
      <formula>#REF!="CRED"</formula>
    </cfRule>
    <cfRule type="expression" dxfId="15" priority="191">
      <formula>#REF!="DEB"</formula>
    </cfRule>
    <cfRule type="expression" dxfId="14" priority="192">
      <formula>#REF!="DIN"</formula>
    </cfRule>
  </conditionalFormatting>
  <conditionalFormatting sqref="A16">
    <cfRule type="expression" dxfId="13" priority="193">
      <formula>$J12="ENTRADA TROCO"</formula>
    </cfRule>
    <cfRule type="expression" dxfId="12" priority="194">
      <formula>$J12="VALE"</formula>
    </cfRule>
    <cfRule type="expression" dxfId="11" priority="195">
      <formula>$J12="SAIDA"</formula>
    </cfRule>
    <cfRule type="expression" dxfId="10" priority="196">
      <formula>$J12="PIX"</formula>
    </cfRule>
    <cfRule type="expression" dxfId="9" priority="197">
      <formula>$J12="CRED"</formula>
    </cfRule>
    <cfRule type="expression" dxfId="8" priority="198">
      <formula>$J12="DEB"</formula>
    </cfRule>
    <cfRule type="expression" dxfId="7" priority="199">
      <formula>$J12="DIN"</formula>
    </cfRule>
  </conditionalFormatting>
  <conditionalFormatting sqref="A12">
    <cfRule type="expression" dxfId="6" priority="200">
      <formula>#REF!="ENTRADA TROCO"</formula>
    </cfRule>
    <cfRule type="expression" dxfId="5" priority="201">
      <formula>#REF!="VALE"</formula>
    </cfRule>
    <cfRule type="expression" dxfId="4" priority="202">
      <formula>#REF!="SAIDA"</formula>
    </cfRule>
    <cfRule type="expression" dxfId="3" priority="203">
      <formula>#REF!="PIX"</formula>
    </cfRule>
    <cfRule type="expression" dxfId="2" priority="204">
      <formula>#REF!="CRED"</formula>
    </cfRule>
    <cfRule type="expression" dxfId="1" priority="205">
      <formula>#REF!="DEB"</formula>
    </cfRule>
    <cfRule type="expression" dxfId="0" priority="206">
      <formula>#REF!="DIN"</formula>
    </cfRule>
  </conditionalFormatting>
  <dataValidations disablePrompts="1" count="3">
    <dataValidation type="list" allowBlank="1" showInputMessage="1" showErrorMessage="1" sqref="AN2:AN13 AG1:AG11" xr:uid="{BFDAA2FB-AC7E-438D-8B4E-C28BBD030043}">
      <formula1>$AN$2:$AN$13</formula1>
    </dataValidation>
    <dataValidation type="list" allowBlank="1" showInputMessage="1" showErrorMessage="1" sqref="A12:A15" xr:uid="{F535E0B3-5D6D-4C1E-B279-427BC88BDEC5}">
      <formula1>SUB</formula1>
    </dataValidation>
    <dataValidation type="list" allowBlank="1" showInputMessage="1" showErrorMessage="1" sqref="C8:C15 C17:C158" xr:uid="{0FD4638A-7180-4EE6-A448-25D2A0463B60}">
      <formula1>IND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99DC6-6AC5-4907-9F71-60B45F46D8B4}">
  <dimension ref="A1"/>
  <sheetViews>
    <sheetView workbookViewId="0">
      <selection sqref="A1:XEY1048430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AD171"/>
  <sheetViews>
    <sheetView tabSelected="1" zoomScale="67" zoomScaleNormal="67" workbookViewId="0">
      <selection activeCell="A12" sqref="A12:F12"/>
    </sheetView>
  </sheetViews>
  <sheetFormatPr defaultRowHeight="40.200000000000003" customHeight="1" x14ac:dyDescent="0.3"/>
  <cols>
    <col min="1" max="1" width="25.5546875" bestFit="1" customWidth="1"/>
    <col min="2" max="2" width="57.88671875" customWidth="1"/>
    <col min="3" max="3" width="23.109375" customWidth="1"/>
    <col min="4" max="4" width="40.5546875" customWidth="1"/>
    <col min="5" max="6" width="24.44140625" bestFit="1" customWidth="1"/>
    <col min="7" max="7" width="17.33203125" bestFit="1" customWidth="1"/>
    <col min="8" max="8" width="19.109375" bestFit="1" customWidth="1"/>
    <col min="9" max="9" width="14.109375" bestFit="1" customWidth="1"/>
    <col min="10" max="10" width="16.5546875" bestFit="1" customWidth="1"/>
    <col min="11" max="11" width="16.109375" customWidth="1"/>
    <col min="13" max="13" width="15.88671875" bestFit="1" customWidth="1"/>
    <col min="14" max="14" width="16.33203125" customWidth="1"/>
    <col min="15" max="15" width="22" customWidth="1"/>
    <col min="25" max="25" width="19" customWidth="1"/>
    <col min="26" max="26" width="7.6640625" customWidth="1"/>
    <col min="27" max="27" width="9.6640625" customWidth="1"/>
    <col min="28" max="28" width="1.6640625" customWidth="1"/>
    <col min="29" max="29" width="7.88671875" bestFit="1" customWidth="1"/>
    <col min="30" max="30" width="3.6640625" style="1" bestFit="1" customWidth="1"/>
    <col min="44" max="44" width="23.33203125" customWidth="1"/>
    <col min="45" max="45" width="24" bestFit="1" customWidth="1"/>
    <col min="46" max="46" width="9" bestFit="1" customWidth="1"/>
    <col min="47" max="47" width="17.6640625" bestFit="1" customWidth="1"/>
    <col min="48" max="48" width="16.6640625" bestFit="1" customWidth="1"/>
    <col min="49" max="49" width="17.88671875" bestFit="1" customWidth="1"/>
    <col min="50" max="51" width="20.6640625" bestFit="1" customWidth="1"/>
  </cols>
  <sheetData>
    <row r="1" spans="1:30" ht="34.200000000000003" customHeight="1" x14ac:dyDescent="0.3">
      <c r="A1" s="557" t="s">
        <v>0</v>
      </c>
      <c r="B1" s="557"/>
      <c r="C1" s="557"/>
      <c r="D1" s="558" t="s">
        <v>1</v>
      </c>
      <c r="E1" s="559"/>
      <c r="F1" s="559"/>
      <c r="G1" s="560"/>
      <c r="H1" s="564" t="s">
        <v>11</v>
      </c>
      <c r="I1" s="565"/>
      <c r="J1" s="565"/>
      <c r="K1" s="566"/>
      <c r="L1" s="552" t="s">
        <v>2</v>
      </c>
      <c r="M1" s="552"/>
      <c r="N1" s="533" t="s">
        <v>3</v>
      </c>
      <c r="O1" s="533"/>
      <c r="Z1" s="38" t="s">
        <v>5</v>
      </c>
      <c r="AA1" s="38" t="s">
        <v>43</v>
      </c>
      <c r="AD1" s="1">
        <v>1</v>
      </c>
    </row>
    <row r="2" spans="1:30" ht="18" x14ac:dyDescent="0.3">
      <c r="A2" s="557"/>
      <c r="B2" s="557"/>
      <c r="C2" s="557"/>
      <c r="D2" s="561"/>
      <c r="E2" s="562"/>
      <c r="F2" s="562"/>
      <c r="G2" s="563"/>
      <c r="H2" s="567"/>
      <c r="I2" s="568"/>
      <c r="J2" s="568"/>
      <c r="K2" s="569"/>
      <c r="L2" s="535"/>
      <c r="M2" s="535"/>
      <c r="N2" s="536"/>
      <c r="O2" s="536"/>
      <c r="Z2" s="38" t="s">
        <v>9</v>
      </c>
      <c r="AA2" s="407"/>
      <c r="AD2" s="1">
        <v>2</v>
      </c>
    </row>
    <row r="3" spans="1:30" ht="18" x14ac:dyDescent="0.3">
      <c r="A3" s="576" t="s">
        <v>49</v>
      </c>
      <c r="B3" s="576"/>
      <c r="C3" s="576"/>
      <c r="D3" s="577" t="s">
        <v>50</v>
      </c>
      <c r="E3" s="577"/>
      <c r="F3" s="577"/>
      <c r="G3" s="577"/>
      <c r="H3" s="577"/>
      <c r="I3" s="577"/>
      <c r="J3" s="577"/>
      <c r="K3" s="577"/>
      <c r="L3" s="577"/>
      <c r="M3" s="577"/>
      <c r="N3" s="577"/>
      <c r="O3" s="577"/>
      <c r="Z3" s="38" t="s">
        <v>13</v>
      </c>
      <c r="AA3" s="407"/>
      <c r="AD3" s="1">
        <v>3</v>
      </c>
    </row>
    <row r="4" spans="1:30" ht="18" x14ac:dyDescent="0.3">
      <c r="A4" s="576"/>
      <c r="B4" s="576"/>
      <c r="C4" s="576"/>
      <c r="D4" s="577"/>
      <c r="E4" s="577"/>
      <c r="F4" s="577"/>
      <c r="G4" s="577"/>
      <c r="H4" s="577"/>
      <c r="I4" s="577"/>
      <c r="J4" s="577"/>
      <c r="K4" s="577"/>
      <c r="L4" s="577"/>
      <c r="M4" s="577"/>
      <c r="N4" s="577"/>
      <c r="O4" s="577"/>
      <c r="Z4" s="38" t="s">
        <v>15</v>
      </c>
      <c r="AA4" s="407"/>
      <c r="AD4" s="1">
        <v>4</v>
      </c>
    </row>
    <row r="5" spans="1:30" ht="18.600000000000001" thickBot="1" x14ac:dyDescent="0.35">
      <c r="A5" s="579" t="s">
        <v>16</v>
      </c>
      <c r="B5" s="579"/>
      <c r="C5" s="579" t="s">
        <v>17</v>
      </c>
      <c r="D5" s="578"/>
      <c r="E5" s="578"/>
      <c r="F5" s="578"/>
      <c r="G5" s="577"/>
      <c r="H5" s="577"/>
      <c r="I5" s="577"/>
      <c r="J5" s="577"/>
      <c r="K5" s="577"/>
      <c r="L5" s="577"/>
      <c r="M5" s="577"/>
      <c r="N5" s="577"/>
      <c r="O5" s="577"/>
      <c r="Z5" s="38" t="s">
        <v>20</v>
      </c>
      <c r="AA5" s="407"/>
      <c r="AD5" s="1">
        <v>5</v>
      </c>
    </row>
    <row r="6" spans="1:30" ht="18" x14ac:dyDescent="0.3">
      <c r="A6" s="579"/>
      <c r="B6" s="579"/>
      <c r="C6" s="580"/>
      <c r="D6" s="553" t="s">
        <v>18</v>
      </c>
      <c r="E6" s="581">
        <v>7</v>
      </c>
      <c r="F6" s="582"/>
      <c r="G6" s="18"/>
      <c r="H6" s="18"/>
      <c r="I6" s="18"/>
      <c r="J6" s="18"/>
      <c r="K6" s="18"/>
      <c r="L6" s="18"/>
      <c r="M6" s="18"/>
      <c r="N6" s="18"/>
      <c r="O6" s="18"/>
      <c r="Z6" s="38" t="s">
        <v>23</v>
      </c>
      <c r="AA6" s="407"/>
      <c r="AD6" s="1">
        <v>6</v>
      </c>
    </row>
    <row r="7" spans="1:30" ht="18.600000000000001" thickBot="1" x14ac:dyDescent="0.35">
      <c r="A7" s="579"/>
      <c r="B7" s="579"/>
      <c r="C7" s="580"/>
      <c r="D7" s="555"/>
      <c r="E7" s="583"/>
      <c r="F7" s="584"/>
      <c r="G7" s="18"/>
      <c r="H7" s="18"/>
      <c r="I7" s="18"/>
      <c r="J7" s="18"/>
      <c r="K7" s="18"/>
      <c r="L7" s="18"/>
      <c r="M7" s="18"/>
      <c r="N7" s="18"/>
      <c r="O7" s="18"/>
      <c r="Z7" s="38" t="s">
        <v>34</v>
      </c>
      <c r="AA7" s="407"/>
      <c r="AD7" s="1">
        <v>7</v>
      </c>
    </row>
    <row r="8" spans="1:30" ht="18" x14ac:dyDescent="0.3">
      <c r="A8" s="570" t="s">
        <v>21</v>
      </c>
      <c r="B8" s="570"/>
      <c r="C8" s="570"/>
      <c r="D8" s="571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Z8" s="38" t="s">
        <v>38</v>
      </c>
      <c r="AA8" s="407"/>
      <c r="AD8" s="1">
        <v>8</v>
      </c>
    </row>
    <row r="9" spans="1:30" ht="18" x14ac:dyDescent="0.3">
      <c r="A9" s="572" t="s">
        <v>26</v>
      </c>
      <c r="B9" s="574" t="s">
        <v>51</v>
      </c>
      <c r="C9" s="574"/>
      <c r="D9" s="574"/>
      <c r="E9" s="18"/>
      <c r="F9" s="18"/>
      <c r="G9" s="18"/>
      <c r="H9" s="18"/>
      <c r="I9" s="18"/>
      <c r="J9" s="18"/>
      <c r="K9" s="18"/>
      <c r="L9" s="18"/>
      <c r="M9" s="18"/>
      <c r="N9" s="18"/>
      <c r="O9" s="19"/>
      <c r="Z9" s="38" t="s">
        <v>39</v>
      </c>
      <c r="AA9" s="407"/>
      <c r="AD9" s="1">
        <v>9</v>
      </c>
    </row>
    <row r="10" spans="1:30" ht="18" x14ac:dyDescent="0.3">
      <c r="A10" s="572"/>
      <c r="B10" s="574"/>
      <c r="C10" s="574"/>
      <c r="D10" s="574"/>
      <c r="E10" s="18"/>
      <c r="F10" s="18"/>
      <c r="G10" s="18"/>
      <c r="H10" s="18"/>
      <c r="I10" s="18"/>
      <c r="J10" s="18"/>
      <c r="K10" s="18"/>
      <c r="L10" s="18"/>
      <c r="M10" s="18"/>
      <c r="N10" s="18" t="s">
        <v>52</v>
      </c>
      <c r="O10" s="19"/>
      <c r="Z10" s="38" t="s">
        <v>42</v>
      </c>
      <c r="AA10" s="407"/>
      <c r="AD10" s="1">
        <v>10</v>
      </c>
    </row>
    <row r="11" spans="1:30" ht="18" x14ac:dyDescent="0.3">
      <c r="A11" s="573"/>
      <c r="B11" s="575"/>
      <c r="C11" s="575"/>
      <c r="D11" s="575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9"/>
      <c r="AD11" s="1">
        <v>11</v>
      </c>
    </row>
    <row r="12" spans="1:30" ht="40.200000000000003" customHeight="1" x14ac:dyDescent="0.3">
      <c r="A12" s="2" t="s">
        <v>26</v>
      </c>
      <c r="B12" s="17"/>
      <c r="C12" s="3" t="s">
        <v>28</v>
      </c>
      <c r="D12" s="3" t="s">
        <v>29</v>
      </c>
      <c r="E12" s="3" t="s">
        <v>30</v>
      </c>
      <c r="F12" s="3" t="s">
        <v>53</v>
      </c>
      <c r="G12" s="4" t="s">
        <v>54</v>
      </c>
      <c r="H12" s="4" t="s">
        <v>55</v>
      </c>
      <c r="AD12" s="1">
        <v>12</v>
      </c>
    </row>
    <row r="13" spans="1:30" ht="40.200000000000003" customHeight="1" x14ac:dyDescent="0.3">
      <c r="A13" s="54">
        <v>0</v>
      </c>
      <c r="B13" s="55" t="s">
        <v>56</v>
      </c>
      <c r="C13" s="56" t="s">
        <v>38</v>
      </c>
      <c r="D13" s="57">
        <v>0</v>
      </c>
      <c r="E13" s="10">
        <v>0</v>
      </c>
      <c r="F13" s="5">
        <f>D13*E13</f>
        <v>0</v>
      </c>
      <c r="G13" s="6">
        <f>SUM(F13:F44)</f>
        <v>1243.5</v>
      </c>
      <c r="H13" s="7">
        <f>(G13*10)/100+G13</f>
        <v>1367.85</v>
      </c>
      <c r="AD13" s="1">
        <v>13</v>
      </c>
    </row>
    <row r="14" spans="1:30" ht="40.200000000000003" customHeight="1" x14ac:dyDescent="0.3">
      <c r="A14" s="478">
        <v>1</v>
      </c>
      <c r="B14" s="34" t="s">
        <v>57</v>
      </c>
      <c r="C14" s="15" t="s">
        <v>34</v>
      </c>
      <c r="D14" s="9">
        <v>1</v>
      </c>
      <c r="E14" s="10">
        <v>29.5</v>
      </c>
      <c r="F14" s="5">
        <f>D14*E14</f>
        <v>29.5</v>
      </c>
      <c r="G14" s="52"/>
      <c r="H14" s="53"/>
    </row>
    <row r="15" spans="1:30" ht="40.200000000000003" customHeight="1" x14ac:dyDescent="0.3">
      <c r="A15" s="478">
        <v>2</v>
      </c>
      <c r="B15" s="34" t="s">
        <v>58</v>
      </c>
      <c r="C15" s="15" t="s">
        <v>34</v>
      </c>
      <c r="D15" s="9">
        <v>1</v>
      </c>
      <c r="E15" s="10">
        <v>39.5</v>
      </c>
      <c r="F15" s="5">
        <f t="shared" ref="F15:F28" si="0">D15*E15</f>
        <v>39.5</v>
      </c>
      <c r="AD15" s="1">
        <v>14</v>
      </c>
    </row>
    <row r="16" spans="1:30" ht="40.200000000000003" customHeight="1" x14ac:dyDescent="0.3">
      <c r="A16" s="478">
        <v>3</v>
      </c>
      <c r="B16" s="34" t="s">
        <v>59</v>
      </c>
      <c r="C16" s="15" t="s">
        <v>34</v>
      </c>
      <c r="D16" s="9">
        <v>1</v>
      </c>
      <c r="E16" s="10">
        <v>26.5</v>
      </c>
      <c r="F16" s="5">
        <f t="shared" si="0"/>
        <v>26.5</v>
      </c>
      <c r="AD16" s="1">
        <v>15</v>
      </c>
    </row>
    <row r="17" spans="1:30" ht="40.200000000000003" customHeight="1" x14ac:dyDescent="0.3">
      <c r="A17" s="478">
        <v>4</v>
      </c>
      <c r="B17" s="34" t="s">
        <v>60</v>
      </c>
      <c r="C17" s="15" t="s">
        <v>34</v>
      </c>
      <c r="D17" s="9">
        <v>1</v>
      </c>
      <c r="E17" s="10">
        <v>42</v>
      </c>
      <c r="F17" s="5">
        <f t="shared" si="0"/>
        <v>42</v>
      </c>
      <c r="AD17" s="1">
        <v>16</v>
      </c>
    </row>
    <row r="18" spans="1:30" ht="40.200000000000003" customHeight="1" x14ac:dyDescent="0.3">
      <c r="A18" s="478">
        <v>5</v>
      </c>
      <c r="B18" s="34" t="s">
        <v>61</v>
      </c>
      <c r="C18" s="15" t="s">
        <v>34</v>
      </c>
      <c r="D18" s="9">
        <v>1</v>
      </c>
      <c r="E18" s="10">
        <v>27</v>
      </c>
      <c r="F18" s="5">
        <f t="shared" si="0"/>
        <v>27</v>
      </c>
      <c r="AD18" s="1">
        <v>17</v>
      </c>
    </row>
    <row r="19" spans="1:30" ht="40.200000000000003" customHeight="1" x14ac:dyDescent="0.3">
      <c r="A19" s="478">
        <v>6</v>
      </c>
      <c r="B19" s="34" t="s">
        <v>62</v>
      </c>
      <c r="C19" s="15" t="s">
        <v>34</v>
      </c>
      <c r="D19" s="9">
        <v>1</v>
      </c>
      <c r="E19" s="10">
        <v>46</v>
      </c>
      <c r="F19" s="5">
        <f t="shared" si="0"/>
        <v>46</v>
      </c>
      <c r="AD19" s="1">
        <v>18</v>
      </c>
    </row>
    <row r="20" spans="1:30" ht="40.200000000000003" customHeight="1" x14ac:dyDescent="0.3">
      <c r="A20" s="478">
        <v>7</v>
      </c>
      <c r="B20" s="34" t="s">
        <v>63</v>
      </c>
      <c r="C20" s="15" t="s">
        <v>34</v>
      </c>
      <c r="D20" s="9">
        <v>1</v>
      </c>
      <c r="E20" s="10">
        <v>15</v>
      </c>
      <c r="F20" s="5">
        <f t="shared" si="0"/>
        <v>15</v>
      </c>
      <c r="AD20" s="1">
        <v>19</v>
      </c>
    </row>
    <row r="21" spans="1:30" ht="40.200000000000003" customHeight="1" x14ac:dyDescent="0.3">
      <c r="A21" s="478">
        <v>8</v>
      </c>
      <c r="B21" s="34" t="s">
        <v>64</v>
      </c>
      <c r="C21" s="15" t="s">
        <v>34</v>
      </c>
      <c r="D21" s="9">
        <v>1</v>
      </c>
      <c r="E21" s="10">
        <v>7</v>
      </c>
      <c r="F21" s="5">
        <f t="shared" si="0"/>
        <v>7</v>
      </c>
      <c r="K21" s="11"/>
      <c r="AD21" s="1">
        <v>20</v>
      </c>
    </row>
    <row r="22" spans="1:30" ht="40.200000000000003" customHeight="1" x14ac:dyDescent="0.3">
      <c r="A22" s="478">
        <v>9</v>
      </c>
      <c r="B22" s="34" t="s">
        <v>65</v>
      </c>
      <c r="C22" s="15" t="s">
        <v>34</v>
      </c>
      <c r="D22" s="9">
        <v>1</v>
      </c>
      <c r="E22" s="10">
        <v>28</v>
      </c>
      <c r="F22" s="5">
        <f t="shared" si="0"/>
        <v>28</v>
      </c>
      <c r="AD22" s="1">
        <v>21</v>
      </c>
    </row>
    <row r="23" spans="1:30" ht="40.200000000000003" customHeight="1" x14ac:dyDescent="0.3">
      <c r="A23" s="478">
        <v>10</v>
      </c>
      <c r="B23" s="34" t="s">
        <v>66</v>
      </c>
      <c r="C23" s="15" t="s">
        <v>34</v>
      </c>
      <c r="D23" s="9">
        <v>1</v>
      </c>
      <c r="E23" s="10">
        <v>9.5</v>
      </c>
      <c r="F23" s="5">
        <f t="shared" si="0"/>
        <v>9.5</v>
      </c>
      <c r="N23" s="12"/>
      <c r="AD23" s="1">
        <v>22</v>
      </c>
    </row>
    <row r="24" spans="1:30" ht="40.200000000000003" customHeight="1" x14ac:dyDescent="0.3">
      <c r="A24" s="478">
        <v>11</v>
      </c>
      <c r="B24" s="34" t="s">
        <v>67</v>
      </c>
      <c r="C24" s="15" t="s">
        <v>34</v>
      </c>
      <c r="D24" s="9">
        <v>1</v>
      </c>
      <c r="E24" s="10">
        <v>12</v>
      </c>
      <c r="F24" s="5">
        <f t="shared" si="0"/>
        <v>12</v>
      </c>
      <c r="AD24" s="1">
        <v>23</v>
      </c>
    </row>
    <row r="25" spans="1:30" ht="40.200000000000003" customHeight="1" x14ac:dyDescent="0.3">
      <c r="A25" s="478">
        <v>12</v>
      </c>
      <c r="B25" s="34" t="s">
        <v>68</v>
      </c>
      <c r="C25" s="15" t="s">
        <v>34</v>
      </c>
      <c r="D25" s="9">
        <v>1</v>
      </c>
      <c r="E25" s="10">
        <v>5</v>
      </c>
      <c r="F25" s="5">
        <f t="shared" si="0"/>
        <v>5</v>
      </c>
      <c r="AD25" s="1">
        <v>24</v>
      </c>
    </row>
    <row r="26" spans="1:30" ht="40.200000000000003" customHeight="1" x14ac:dyDescent="0.3">
      <c r="A26" s="478">
        <v>13</v>
      </c>
      <c r="B26" s="34" t="s">
        <v>69</v>
      </c>
      <c r="C26" s="15" t="s">
        <v>34</v>
      </c>
      <c r="D26" s="9">
        <v>1</v>
      </c>
      <c r="E26" s="10">
        <v>7.5</v>
      </c>
      <c r="F26" s="5">
        <f t="shared" si="0"/>
        <v>7.5</v>
      </c>
      <c r="AD26" s="1">
        <v>25</v>
      </c>
    </row>
    <row r="27" spans="1:30" ht="40.200000000000003" customHeight="1" x14ac:dyDescent="0.3">
      <c r="A27" s="478">
        <v>14</v>
      </c>
      <c r="B27" s="34" t="s">
        <v>70</v>
      </c>
      <c r="C27" s="15" t="s">
        <v>34</v>
      </c>
      <c r="D27" s="9">
        <v>1</v>
      </c>
      <c r="E27" s="10">
        <v>38.5</v>
      </c>
      <c r="F27" s="5">
        <f>D27*E27</f>
        <v>38.5</v>
      </c>
      <c r="AD27" s="1">
        <v>26</v>
      </c>
    </row>
    <row r="28" spans="1:30" ht="40.200000000000003" customHeight="1" x14ac:dyDescent="0.3">
      <c r="A28" s="478">
        <v>15</v>
      </c>
      <c r="B28" s="34" t="s">
        <v>71</v>
      </c>
      <c r="C28" s="15" t="s">
        <v>34</v>
      </c>
      <c r="D28" s="9">
        <v>1</v>
      </c>
      <c r="E28" s="10">
        <v>42</v>
      </c>
      <c r="F28" s="5">
        <f t="shared" si="0"/>
        <v>42</v>
      </c>
      <c r="AD28" s="1">
        <v>27</v>
      </c>
    </row>
    <row r="29" spans="1:30" ht="40.200000000000003" customHeight="1" x14ac:dyDescent="0.3">
      <c r="A29" s="478">
        <v>16</v>
      </c>
      <c r="B29" s="34" t="s">
        <v>72</v>
      </c>
      <c r="C29" s="15" t="s">
        <v>34</v>
      </c>
      <c r="D29" s="9">
        <v>1</v>
      </c>
      <c r="E29" s="10">
        <v>18</v>
      </c>
      <c r="F29" s="5">
        <f t="shared" ref="F29:F38" si="1">D29*E29</f>
        <v>18</v>
      </c>
    </row>
    <row r="30" spans="1:30" ht="40.200000000000003" customHeight="1" x14ac:dyDescent="0.3">
      <c r="A30" s="478">
        <v>17</v>
      </c>
      <c r="B30" s="34" t="s">
        <v>73</v>
      </c>
      <c r="C30" s="15" t="s">
        <v>34</v>
      </c>
      <c r="D30" s="9">
        <v>1</v>
      </c>
      <c r="E30" s="10">
        <v>20</v>
      </c>
      <c r="F30" s="5">
        <f t="shared" si="1"/>
        <v>20</v>
      </c>
    </row>
    <row r="31" spans="1:30" ht="40.200000000000003" customHeight="1" x14ac:dyDescent="0.3">
      <c r="A31" s="478">
        <v>18</v>
      </c>
      <c r="B31" s="34" t="s">
        <v>74</v>
      </c>
      <c r="C31" s="15" t="s">
        <v>34</v>
      </c>
      <c r="D31" s="9">
        <v>1</v>
      </c>
      <c r="E31" s="10">
        <v>48</v>
      </c>
      <c r="F31" s="5">
        <f t="shared" si="1"/>
        <v>48</v>
      </c>
    </row>
    <row r="32" spans="1:30" ht="40.200000000000003" customHeight="1" x14ac:dyDescent="0.3">
      <c r="A32" s="478">
        <v>19</v>
      </c>
      <c r="B32" s="34" t="s">
        <v>75</v>
      </c>
      <c r="C32" s="15" t="s">
        <v>34</v>
      </c>
      <c r="D32" s="9">
        <v>1</v>
      </c>
      <c r="E32" s="10">
        <v>49.5</v>
      </c>
      <c r="F32" s="5">
        <f t="shared" si="1"/>
        <v>49.5</v>
      </c>
    </row>
    <row r="33" spans="1:30" ht="40.200000000000003" customHeight="1" x14ac:dyDescent="0.3">
      <c r="A33" s="478">
        <v>20</v>
      </c>
      <c r="B33" s="34" t="s">
        <v>76</v>
      </c>
      <c r="C33" s="15" t="s">
        <v>34</v>
      </c>
      <c r="D33" s="9">
        <v>1</v>
      </c>
      <c r="E33" s="10">
        <v>70</v>
      </c>
      <c r="F33" s="5">
        <f t="shared" si="1"/>
        <v>70</v>
      </c>
    </row>
    <row r="34" spans="1:30" ht="40.200000000000003" customHeight="1" x14ac:dyDescent="0.3">
      <c r="A34" s="478">
        <v>21</v>
      </c>
      <c r="B34" s="34" t="s">
        <v>77</v>
      </c>
      <c r="C34" s="15" t="s">
        <v>34</v>
      </c>
      <c r="D34" s="9">
        <v>1</v>
      </c>
      <c r="E34" s="10">
        <v>100</v>
      </c>
      <c r="F34" s="13">
        <f t="shared" si="1"/>
        <v>100</v>
      </c>
      <c r="AD34" s="1">
        <v>28</v>
      </c>
    </row>
    <row r="35" spans="1:30" ht="40.200000000000003" customHeight="1" x14ac:dyDescent="0.3">
      <c r="A35" s="478">
        <v>22</v>
      </c>
      <c r="B35" s="34" t="s">
        <v>78</v>
      </c>
      <c r="C35" s="15" t="s">
        <v>34</v>
      </c>
      <c r="D35" s="9">
        <v>1</v>
      </c>
      <c r="E35" s="10">
        <v>120</v>
      </c>
      <c r="F35" s="13">
        <f t="shared" si="1"/>
        <v>120</v>
      </c>
    </row>
    <row r="36" spans="1:30" ht="40.200000000000003" customHeight="1" x14ac:dyDescent="0.3">
      <c r="A36" s="478">
        <v>23</v>
      </c>
      <c r="B36" s="34" t="s">
        <v>79</v>
      </c>
      <c r="C36" s="15" t="s">
        <v>34</v>
      </c>
      <c r="D36" s="9">
        <v>1</v>
      </c>
      <c r="E36" s="10">
        <v>59.5</v>
      </c>
      <c r="F36" s="13">
        <f t="shared" si="1"/>
        <v>59.5</v>
      </c>
    </row>
    <row r="37" spans="1:30" ht="40.200000000000003" customHeight="1" x14ac:dyDescent="0.3">
      <c r="A37" s="478">
        <v>24</v>
      </c>
      <c r="B37" s="34" t="s">
        <v>80</v>
      </c>
      <c r="C37" s="15" t="s">
        <v>34</v>
      </c>
      <c r="D37" s="9">
        <v>1</v>
      </c>
      <c r="E37" s="10">
        <v>60</v>
      </c>
      <c r="F37" s="13">
        <f t="shared" si="1"/>
        <v>60</v>
      </c>
    </row>
    <row r="38" spans="1:30" ht="40.200000000000003" customHeight="1" x14ac:dyDescent="0.3">
      <c r="A38" s="478">
        <v>25</v>
      </c>
      <c r="B38" s="34" t="s">
        <v>81</v>
      </c>
      <c r="C38" s="15" t="s">
        <v>34</v>
      </c>
      <c r="D38" s="9">
        <v>1</v>
      </c>
      <c r="E38" s="10">
        <v>57.5</v>
      </c>
      <c r="F38" s="13">
        <f t="shared" si="1"/>
        <v>57.5</v>
      </c>
    </row>
    <row r="39" spans="1:30" ht="40.200000000000003" customHeight="1" x14ac:dyDescent="0.3">
      <c r="A39" s="478">
        <v>26</v>
      </c>
      <c r="B39" s="34" t="s">
        <v>82</v>
      </c>
      <c r="C39" s="15" t="s">
        <v>34</v>
      </c>
      <c r="D39" s="9">
        <v>1</v>
      </c>
      <c r="E39" s="10">
        <v>42</v>
      </c>
      <c r="F39" s="13">
        <f t="shared" ref="F39:F47" si="2">D39*E39</f>
        <v>42</v>
      </c>
    </row>
    <row r="40" spans="1:30" ht="40.200000000000003" customHeight="1" x14ac:dyDescent="0.3">
      <c r="A40" s="478">
        <v>27</v>
      </c>
      <c r="B40" s="34" t="s">
        <v>83</v>
      </c>
      <c r="C40" s="15" t="s">
        <v>34</v>
      </c>
      <c r="D40" s="9">
        <v>1</v>
      </c>
      <c r="E40" s="10">
        <v>42</v>
      </c>
      <c r="F40" s="13">
        <f t="shared" si="2"/>
        <v>42</v>
      </c>
    </row>
    <row r="41" spans="1:30" ht="40.200000000000003" customHeight="1" x14ac:dyDescent="0.3">
      <c r="A41" s="478">
        <v>28</v>
      </c>
      <c r="B41" s="34" t="s">
        <v>84</v>
      </c>
      <c r="C41" s="15" t="s">
        <v>34</v>
      </c>
      <c r="D41" s="9">
        <v>1</v>
      </c>
      <c r="E41" s="10">
        <v>22.5</v>
      </c>
      <c r="F41" s="13">
        <f t="shared" si="2"/>
        <v>22.5</v>
      </c>
      <c r="AD41" s="1">
        <v>29</v>
      </c>
    </row>
    <row r="42" spans="1:30" ht="40.200000000000003" customHeight="1" x14ac:dyDescent="0.3">
      <c r="A42" s="478">
        <v>29</v>
      </c>
      <c r="B42" s="34" t="s">
        <v>85</v>
      </c>
      <c r="C42" s="15" t="s">
        <v>34</v>
      </c>
      <c r="D42" s="9">
        <v>1</v>
      </c>
      <c r="E42" s="10">
        <v>12</v>
      </c>
      <c r="F42" s="13">
        <f t="shared" si="2"/>
        <v>12</v>
      </c>
      <c r="AD42" s="1">
        <v>30</v>
      </c>
    </row>
    <row r="43" spans="1:30" ht="40.200000000000003" customHeight="1" x14ac:dyDescent="0.3">
      <c r="A43" s="478">
        <v>30</v>
      </c>
      <c r="B43" s="34" t="s">
        <v>86</v>
      </c>
      <c r="C43" s="15" t="s">
        <v>34</v>
      </c>
      <c r="D43" s="9">
        <v>1</v>
      </c>
      <c r="E43" s="10">
        <v>22.5</v>
      </c>
      <c r="F43" s="13">
        <f t="shared" si="2"/>
        <v>22.5</v>
      </c>
      <c r="AD43" s="1">
        <v>31</v>
      </c>
    </row>
    <row r="44" spans="1:30" ht="40.200000000000003" customHeight="1" x14ac:dyDescent="0.3">
      <c r="A44" s="478">
        <v>31</v>
      </c>
      <c r="B44" s="34" t="s">
        <v>87</v>
      </c>
      <c r="C44" s="15" t="s">
        <v>34</v>
      </c>
      <c r="D44" s="9">
        <v>1</v>
      </c>
      <c r="E44" s="10">
        <v>125</v>
      </c>
      <c r="F44" s="13">
        <f t="shared" si="2"/>
        <v>125</v>
      </c>
      <c r="AD44" s="1">
        <v>32</v>
      </c>
    </row>
    <row r="45" spans="1:30" ht="40.200000000000003" customHeight="1" x14ac:dyDescent="0.3">
      <c r="A45" s="478">
        <v>32</v>
      </c>
      <c r="B45" s="34" t="s">
        <v>88</v>
      </c>
      <c r="C45" s="15" t="s">
        <v>34</v>
      </c>
      <c r="D45" s="9">
        <v>1</v>
      </c>
      <c r="E45" s="10">
        <v>48</v>
      </c>
      <c r="F45" s="13">
        <f t="shared" si="2"/>
        <v>48</v>
      </c>
    </row>
    <row r="46" spans="1:30" ht="40.200000000000003" customHeight="1" x14ac:dyDescent="0.3">
      <c r="A46" s="478">
        <v>33</v>
      </c>
      <c r="B46" s="34" t="s">
        <v>89</v>
      </c>
      <c r="C46" s="15" t="s">
        <v>34</v>
      </c>
      <c r="D46" s="9">
        <v>1</v>
      </c>
      <c r="E46" s="10">
        <v>35</v>
      </c>
      <c r="F46" s="13">
        <f t="shared" si="2"/>
        <v>35</v>
      </c>
      <c r="AD46" s="1">
        <v>34</v>
      </c>
    </row>
    <row r="47" spans="1:30" ht="40.200000000000003" customHeight="1" x14ac:dyDescent="0.3">
      <c r="A47" s="478">
        <v>34</v>
      </c>
      <c r="B47" s="34" t="s">
        <v>90</v>
      </c>
      <c r="C47" s="15" t="s">
        <v>34</v>
      </c>
      <c r="D47" s="9">
        <v>1</v>
      </c>
      <c r="E47" s="10">
        <v>12</v>
      </c>
      <c r="F47" s="13">
        <f t="shared" si="2"/>
        <v>12</v>
      </c>
      <c r="AD47" s="1">
        <v>36</v>
      </c>
    </row>
    <row r="48" spans="1:30" ht="40.200000000000003" customHeight="1" x14ac:dyDescent="0.3">
      <c r="A48" s="478">
        <v>35</v>
      </c>
      <c r="B48" s="34" t="s">
        <v>91</v>
      </c>
      <c r="C48" s="15" t="s">
        <v>34</v>
      </c>
      <c r="D48" s="9">
        <v>1</v>
      </c>
      <c r="E48" s="10">
        <v>4.99</v>
      </c>
      <c r="F48" s="13">
        <f t="shared" ref="F48:F109" si="3">D48*E48</f>
        <v>4.99</v>
      </c>
    </row>
    <row r="49" spans="1:30" ht="40.200000000000003" customHeight="1" x14ac:dyDescent="0.3">
      <c r="A49" s="478">
        <v>36</v>
      </c>
      <c r="B49" s="34" t="s">
        <v>92</v>
      </c>
      <c r="C49" s="15" t="s">
        <v>44</v>
      </c>
      <c r="D49" s="9">
        <v>1</v>
      </c>
      <c r="E49" s="10">
        <v>2.99</v>
      </c>
      <c r="F49" s="13">
        <f t="shared" si="3"/>
        <v>2.99</v>
      </c>
    </row>
    <row r="50" spans="1:30" ht="40.200000000000003" customHeight="1" x14ac:dyDescent="0.3">
      <c r="A50" s="478">
        <v>37</v>
      </c>
      <c r="B50" s="34" t="s">
        <v>93</v>
      </c>
      <c r="C50" s="15" t="s">
        <v>44</v>
      </c>
      <c r="D50" s="9">
        <v>1</v>
      </c>
      <c r="E50" s="10">
        <v>1.99</v>
      </c>
      <c r="F50" s="13">
        <f t="shared" si="3"/>
        <v>1.99</v>
      </c>
    </row>
    <row r="51" spans="1:30" ht="40.200000000000003" customHeight="1" x14ac:dyDescent="0.3">
      <c r="A51" s="478">
        <v>38</v>
      </c>
      <c r="B51" s="34" t="s">
        <v>94</v>
      </c>
      <c r="C51" s="15" t="s">
        <v>44</v>
      </c>
      <c r="D51" s="9">
        <v>1</v>
      </c>
      <c r="E51" s="10">
        <v>3.99</v>
      </c>
      <c r="F51" s="13">
        <f t="shared" si="3"/>
        <v>3.99</v>
      </c>
    </row>
    <row r="52" spans="1:30" ht="40.200000000000003" customHeight="1" x14ac:dyDescent="0.3">
      <c r="A52" s="478">
        <v>39</v>
      </c>
      <c r="B52" s="34" t="s">
        <v>95</v>
      </c>
      <c r="C52" s="15" t="s">
        <v>44</v>
      </c>
      <c r="D52" s="9">
        <v>1</v>
      </c>
      <c r="E52" s="10">
        <v>2.99</v>
      </c>
      <c r="F52" s="13">
        <f t="shared" si="3"/>
        <v>2.99</v>
      </c>
    </row>
    <row r="53" spans="1:30" ht="40.200000000000003" customHeight="1" x14ac:dyDescent="0.3">
      <c r="A53" s="478">
        <v>40</v>
      </c>
      <c r="B53" s="34" t="s">
        <v>96</v>
      </c>
      <c r="C53" s="15" t="s">
        <v>44</v>
      </c>
      <c r="D53" s="9">
        <v>1</v>
      </c>
      <c r="E53" s="10">
        <v>3</v>
      </c>
      <c r="F53" s="13">
        <f t="shared" si="3"/>
        <v>3</v>
      </c>
    </row>
    <row r="54" spans="1:30" ht="40.200000000000003" customHeight="1" x14ac:dyDescent="0.3">
      <c r="A54" s="478">
        <v>41</v>
      </c>
      <c r="B54" s="34" t="s">
        <v>97</v>
      </c>
      <c r="C54" s="15" t="s">
        <v>44</v>
      </c>
      <c r="D54" s="9">
        <v>1</v>
      </c>
      <c r="E54" s="10">
        <v>3</v>
      </c>
      <c r="F54" s="13">
        <f t="shared" si="3"/>
        <v>3</v>
      </c>
    </row>
    <row r="55" spans="1:30" ht="40.200000000000003" customHeight="1" x14ac:dyDescent="0.3">
      <c r="A55" s="478">
        <v>42</v>
      </c>
      <c r="B55" s="34" t="s">
        <v>98</v>
      </c>
      <c r="C55" s="15" t="s">
        <v>44</v>
      </c>
      <c r="D55" s="9">
        <v>1</v>
      </c>
      <c r="E55" s="10">
        <v>6.5</v>
      </c>
      <c r="F55" s="13">
        <f t="shared" si="3"/>
        <v>6.5</v>
      </c>
    </row>
    <row r="56" spans="1:30" ht="40.200000000000003" customHeight="1" x14ac:dyDescent="0.3">
      <c r="A56" s="478">
        <v>43</v>
      </c>
      <c r="B56" s="34" t="s">
        <v>99</v>
      </c>
      <c r="C56" s="15" t="s">
        <v>44</v>
      </c>
      <c r="D56" s="9">
        <v>1</v>
      </c>
      <c r="E56" s="10">
        <v>11</v>
      </c>
      <c r="F56" s="13">
        <f t="shared" si="3"/>
        <v>11</v>
      </c>
    </row>
    <row r="57" spans="1:30" ht="40.200000000000003" customHeight="1" x14ac:dyDescent="0.3">
      <c r="A57" s="478">
        <v>44</v>
      </c>
      <c r="B57" s="34" t="s">
        <v>100</v>
      </c>
      <c r="C57" s="15" t="s">
        <v>44</v>
      </c>
      <c r="D57" s="9">
        <v>1</v>
      </c>
      <c r="E57" s="10">
        <v>4</v>
      </c>
      <c r="F57" s="13">
        <f t="shared" si="3"/>
        <v>4</v>
      </c>
    </row>
    <row r="58" spans="1:30" ht="40.200000000000003" customHeight="1" x14ac:dyDescent="0.3">
      <c r="A58" s="478">
        <v>45</v>
      </c>
      <c r="B58" s="34" t="s">
        <v>101</v>
      </c>
      <c r="C58" s="15" t="s">
        <v>44</v>
      </c>
      <c r="D58" s="9">
        <v>1</v>
      </c>
      <c r="E58" s="10">
        <v>12.5</v>
      </c>
      <c r="F58" s="13">
        <f t="shared" si="3"/>
        <v>12.5</v>
      </c>
    </row>
    <row r="59" spans="1:30" ht="40.200000000000003" customHeight="1" x14ac:dyDescent="0.3">
      <c r="A59" s="478">
        <v>46</v>
      </c>
      <c r="B59" s="34" t="s">
        <v>102</v>
      </c>
      <c r="C59" s="15" t="s">
        <v>44</v>
      </c>
      <c r="D59" s="9">
        <v>1</v>
      </c>
      <c r="E59" s="10">
        <v>27</v>
      </c>
      <c r="F59" s="13">
        <f t="shared" si="3"/>
        <v>27</v>
      </c>
    </row>
    <row r="60" spans="1:30" ht="40.200000000000003" customHeight="1" x14ac:dyDescent="0.3">
      <c r="A60" s="478">
        <v>47</v>
      </c>
      <c r="B60" s="34" t="s">
        <v>103</v>
      </c>
      <c r="C60" s="15" t="s">
        <v>44</v>
      </c>
      <c r="D60" s="9">
        <v>1</v>
      </c>
      <c r="E60" s="10">
        <v>10</v>
      </c>
      <c r="F60" s="13">
        <f t="shared" si="3"/>
        <v>10</v>
      </c>
    </row>
    <row r="61" spans="1:30" ht="40.200000000000003" customHeight="1" x14ac:dyDescent="0.3">
      <c r="A61" s="478">
        <v>48</v>
      </c>
      <c r="B61" s="34" t="s">
        <v>104</v>
      </c>
      <c r="C61" s="15" t="s">
        <v>44</v>
      </c>
      <c r="D61" s="9">
        <v>1</v>
      </c>
      <c r="E61" s="10">
        <v>4</v>
      </c>
      <c r="F61" s="13">
        <f t="shared" si="3"/>
        <v>4</v>
      </c>
      <c r="AC61" s="14" t="s">
        <v>5</v>
      </c>
      <c r="AD61" s="15"/>
    </row>
    <row r="62" spans="1:30" ht="40.200000000000003" customHeight="1" x14ac:dyDescent="0.3">
      <c r="A62" s="478">
        <v>49</v>
      </c>
      <c r="B62" s="34" t="s">
        <v>105</v>
      </c>
      <c r="C62" s="15" t="s">
        <v>44</v>
      </c>
      <c r="D62" s="9">
        <v>1</v>
      </c>
      <c r="E62" s="10">
        <v>4</v>
      </c>
      <c r="F62" s="13">
        <f t="shared" si="3"/>
        <v>4</v>
      </c>
      <c r="AC62" s="14" t="s">
        <v>9</v>
      </c>
      <c r="AD62" s="16"/>
    </row>
    <row r="63" spans="1:30" ht="40.200000000000003" customHeight="1" x14ac:dyDescent="0.3">
      <c r="A63" s="478">
        <v>50</v>
      </c>
      <c r="B63" s="34" t="s">
        <v>106</v>
      </c>
      <c r="C63" s="15" t="s">
        <v>44</v>
      </c>
      <c r="D63" s="9">
        <v>1</v>
      </c>
      <c r="E63" s="10">
        <v>4</v>
      </c>
      <c r="F63" s="13">
        <f t="shared" si="3"/>
        <v>4</v>
      </c>
      <c r="AC63" s="14" t="s">
        <v>13</v>
      </c>
      <c r="AD63" s="16"/>
    </row>
    <row r="64" spans="1:30" ht="40.200000000000003" customHeight="1" x14ac:dyDescent="0.3">
      <c r="A64" s="478">
        <v>51</v>
      </c>
      <c r="B64" s="34" t="s">
        <v>107</v>
      </c>
      <c r="C64" s="15" t="s">
        <v>44</v>
      </c>
      <c r="D64" s="9">
        <v>1</v>
      </c>
      <c r="E64" s="10">
        <v>4.5</v>
      </c>
      <c r="F64" s="13">
        <f t="shared" si="3"/>
        <v>4.5</v>
      </c>
      <c r="AC64" s="14" t="s">
        <v>15</v>
      </c>
      <c r="AD64" s="16"/>
    </row>
    <row r="65" spans="1:30" ht="40.200000000000003" customHeight="1" x14ac:dyDescent="0.3">
      <c r="A65" s="478">
        <v>52</v>
      </c>
      <c r="B65" s="34" t="s">
        <v>108</v>
      </c>
      <c r="C65" s="15" t="s">
        <v>44</v>
      </c>
      <c r="D65" s="9">
        <v>1</v>
      </c>
      <c r="E65" s="10">
        <v>3.5</v>
      </c>
      <c r="F65" s="13">
        <f t="shared" si="3"/>
        <v>3.5</v>
      </c>
      <c r="AC65" s="14" t="s">
        <v>20</v>
      </c>
      <c r="AD65" s="16"/>
    </row>
    <row r="66" spans="1:30" ht="40.200000000000003" customHeight="1" x14ac:dyDescent="0.3">
      <c r="A66" s="478">
        <v>53</v>
      </c>
      <c r="B66" s="34" t="s">
        <v>109</v>
      </c>
      <c r="C66" s="15" t="s">
        <v>44</v>
      </c>
      <c r="D66" s="9">
        <v>1</v>
      </c>
      <c r="E66" s="10">
        <v>5.5</v>
      </c>
      <c r="F66" s="13">
        <f t="shared" si="3"/>
        <v>5.5</v>
      </c>
      <c r="AC66" s="14" t="s">
        <v>34</v>
      </c>
      <c r="AD66" s="16"/>
    </row>
    <row r="67" spans="1:30" ht="40.200000000000003" customHeight="1" x14ac:dyDescent="0.3">
      <c r="A67" s="478">
        <v>54</v>
      </c>
      <c r="B67" s="34" t="s">
        <v>110</v>
      </c>
      <c r="C67" s="15" t="s">
        <v>44</v>
      </c>
      <c r="D67" s="9">
        <v>1</v>
      </c>
      <c r="E67" s="10">
        <v>5.5</v>
      </c>
      <c r="F67" s="13">
        <f t="shared" si="3"/>
        <v>5.5</v>
      </c>
      <c r="AC67" s="14" t="s">
        <v>38</v>
      </c>
      <c r="AD67" s="16"/>
    </row>
    <row r="68" spans="1:30" ht="40.200000000000003" customHeight="1" x14ac:dyDescent="0.3">
      <c r="A68" s="478">
        <v>55</v>
      </c>
      <c r="B68" s="34" t="s">
        <v>111</v>
      </c>
      <c r="C68" s="15" t="s">
        <v>44</v>
      </c>
      <c r="D68" s="9">
        <v>1</v>
      </c>
      <c r="E68" s="10">
        <v>1.75</v>
      </c>
      <c r="F68" s="13">
        <f t="shared" si="3"/>
        <v>1.75</v>
      </c>
      <c r="AC68" s="14" t="s">
        <v>39</v>
      </c>
      <c r="AD68" s="16"/>
    </row>
    <row r="69" spans="1:30" ht="40.200000000000003" customHeight="1" x14ac:dyDescent="0.3">
      <c r="A69" s="478">
        <v>56</v>
      </c>
      <c r="B69" s="34" t="s">
        <v>112</v>
      </c>
      <c r="C69" s="15" t="s">
        <v>44</v>
      </c>
      <c r="D69" s="9">
        <v>1</v>
      </c>
      <c r="E69" s="10">
        <v>4</v>
      </c>
      <c r="F69" s="13">
        <f t="shared" si="3"/>
        <v>4</v>
      </c>
      <c r="AC69" s="14" t="s">
        <v>42</v>
      </c>
      <c r="AD69" s="16"/>
    </row>
    <row r="70" spans="1:30" ht="40.200000000000003" customHeight="1" x14ac:dyDescent="0.3">
      <c r="A70" s="478">
        <v>57</v>
      </c>
      <c r="B70" s="34" t="s">
        <v>113</v>
      </c>
      <c r="C70" s="15" t="s">
        <v>44</v>
      </c>
      <c r="D70" s="9">
        <v>1</v>
      </c>
      <c r="E70" s="10">
        <v>3.5</v>
      </c>
      <c r="F70" s="13">
        <f>D70*E70</f>
        <v>3.5</v>
      </c>
      <c r="AC70" s="14" t="s">
        <v>114</v>
      </c>
    </row>
    <row r="71" spans="1:30" ht="40.200000000000003" customHeight="1" x14ac:dyDescent="0.3">
      <c r="A71" s="478">
        <v>58</v>
      </c>
      <c r="B71" s="34" t="s">
        <v>115</v>
      </c>
      <c r="C71" s="15" t="s">
        <v>44</v>
      </c>
      <c r="D71" s="9">
        <v>1</v>
      </c>
      <c r="E71" s="10">
        <v>3</v>
      </c>
      <c r="F71" s="13">
        <f>D71*E71</f>
        <v>3</v>
      </c>
      <c r="AC71" s="14"/>
    </row>
    <row r="72" spans="1:30" ht="40.200000000000003" customHeight="1" x14ac:dyDescent="0.3">
      <c r="A72" s="478">
        <v>59</v>
      </c>
      <c r="B72" s="34" t="s">
        <v>116</v>
      </c>
      <c r="C72" s="15" t="s">
        <v>44</v>
      </c>
      <c r="D72" s="9">
        <v>1</v>
      </c>
      <c r="E72" s="10">
        <v>3</v>
      </c>
      <c r="F72" s="13">
        <f>D72*E72</f>
        <v>3</v>
      </c>
      <c r="AC72" s="14"/>
    </row>
    <row r="73" spans="1:30" ht="40.200000000000003" customHeight="1" x14ac:dyDescent="0.3">
      <c r="A73" s="478">
        <v>60</v>
      </c>
      <c r="B73" s="34" t="s">
        <v>117</v>
      </c>
      <c r="C73" s="15" t="s">
        <v>44</v>
      </c>
      <c r="D73" s="9">
        <v>1</v>
      </c>
      <c r="E73" s="10">
        <v>12</v>
      </c>
      <c r="F73" s="13">
        <f t="shared" si="3"/>
        <v>12</v>
      </c>
      <c r="AC73" s="14" t="s">
        <v>44</v>
      </c>
    </row>
    <row r="74" spans="1:30" ht="40.200000000000003" customHeight="1" x14ac:dyDescent="0.3">
      <c r="A74" s="478">
        <v>61</v>
      </c>
      <c r="B74" s="34" t="s">
        <v>118</v>
      </c>
      <c r="C74" s="15" t="s">
        <v>44</v>
      </c>
      <c r="D74" s="9">
        <v>1</v>
      </c>
      <c r="E74" s="10">
        <v>6.5</v>
      </c>
      <c r="F74" s="13">
        <f t="shared" si="3"/>
        <v>6.5</v>
      </c>
    </row>
    <row r="75" spans="1:30" ht="40.200000000000003" customHeight="1" x14ac:dyDescent="0.3">
      <c r="A75" s="478">
        <v>62</v>
      </c>
      <c r="B75" s="34" t="s">
        <v>119</v>
      </c>
      <c r="C75" s="15" t="s">
        <v>44</v>
      </c>
      <c r="D75" s="9">
        <v>1</v>
      </c>
      <c r="E75" s="10">
        <v>5.7</v>
      </c>
      <c r="F75" s="13">
        <f t="shared" si="3"/>
        <v>5.7</v>
      </c>
    </row>
    <row r="76" spans="1:30" ht="40.200000000000003" customHeight="1" x14ac:dyDescent="0.3">
      <c r="A76" s="478">
        <v>63</v>
      </c>
      <c r="B76" s="34" t="s">
        <v>120</v>
      </c>
      <c r="C76" s="15" t="s">
        <v>44</v>
      </c>
      <c r="D76" s="9">
        <v>1</v>
      </c>
      <c r="E76" s="10">
        <v>10</v>
      </c>
      <c r="F76" s="13">
        <f t="shared" si="3"/>
        <v>10</v>
      </c>
    </row>
    <row r="77" spans="1:30" ht="40.200000000000003" customHeight="1" x14ac:dyDescent="0.3">
      <c r="A77" s="478">
        <v>64</v>
      </c>
      <c r="B77" s="34" t="s">
        <v>121</v>
      </c>
      <c r="C77" s="15" t="s">
        <v>44</v>
      </c>
      <c r="D77" s="9">
        <v>1</v>
      </c>
      <c r="E77" s="10">
        <v>5</v>
      </c>
      <c r="F77" s="13">
        <f t="shared" si="3"/>
        <v>5</v>
      </c>
    </row>
    <row r="78" spans="1:30" ht="40.200000000000003" customHeight="1" x14ac:dyDescent="0.3">
      <c r="A78" s="478">
        <v>65</v>
      </c>
      <c r="B78" s="36" t="s">
        <v>122</v>
      </c>
      <c r="C78" s="15" t="s">
        <v>44</v>
      </c>
      <c r="D78" s="9">
        <v>1</v>
      </c>
      <c r="E78" s="10">
        <v>4.5</v>
      </c>
      <c r="F78" s="13">
        <f t="shared" si="3"/>
        <v>4.5</v>
      </c>
    </row>
    <row r="79" spans="1:30" ht="40.200000000000003" customHeight="1" x14ac:dyDescent="0.3">
      <c r="A79" s="478">
        <v>66</v>
      </c>
      <c r="B79" s="36" t="s">
        <v>123</v>
      </c>
      <c r="C79" s="15" t="s">
        <v>44</v>
      </c>
      <c r="D79" s="9">
        <v>1</v>
      </c>
      <c r="E79" s="10">
        <v>16</v>
      </c>
      <c r="F79" s="13">
        <f t="shared" si="3"/>
        <v>16</v>
      </c>
    </row>
    <row r="80" spans="1:30" ht="40.200000000000003" customHeight="1" x14ac:dyDescent="0.3">
      <c r="A80" s="478">
        <v>67</v>
      </c>
      <c r="B80" s="37" t="s">
        <v>108</v>
      </c>
      <c r="C80" s="15" t="s">
        <v>44</v>
      </c>
      <c r="D80" s="9">
        <v>1</v>
      </c>
      <c r="E80" s="10">
        <v>7</v>
      </c>
      <c r="F80" s="13">
        <f t="shared" si="3"/>
        <v>7</v>
      </c>
    </row>
    <row r="81" spans="1:6" ht="40.200000000000003" customHeight="1" x14ac:dyDescent="0.3">
      <c r="A81" s="478">
        <v>68</v>
      </c>
      <c r="B81" s="37" t="s">
        <v>124</v>
      </c>
      <c r="C81" s="15" t="s">
        <v>44</v>
      </c>
      <c r="D81" s="9">
        <v>1</v>
      </c>
      <c r="E81" s="10">
        <v>19</v>
      </c>
      <c r="F81" s="13">
        <f t="shared" si="3"/>
        <v>19</v>
      </c>
    </row>
    <row r="82" spans="1:6" ht="40.200000000000003" customHeight="1" x14ac:dyDescent="0.3">
      <c r="A82" s="478">
        <v>69</v>
      </c>
      <c r="B82" s="34" t="s">
        <v>125</v>
      </c>
      <c r="C82" s="15" t="s">
        <v>44</v>
      </c>
      <c r="D82" s="9">
        <v>1</v>
      </c>
      <c r="E82" s="10">
        <v>18.5</v>
      </c>
      <c r="F82" s="13">
        <f t="shared" si="3"/>
        <v>18.5</v>
      </c>
    </row>
    <row r="83" spans="1:6" ht="40.200000000000003" customHeight="1" x14ac:dyDescent="0.3">
      <c r="A83" s="478">
        <v>70</v>
      </c>
      <c r="B83" s="34" t="s">
        <v>126</v>
      </c>
      <c r="C83" s="15" t="s">
        <v>44</v>
      </c>
      <c r="D83" s="9">
        <v>1</v>
      </c>
      <c r="E83" s="10">
        <v>7</v>
      </c>
      <c r="F83" s="13">
        <f t="shared" si="3"/>
        <v>7</v>
      </c>
    </row>
    <row r="84" spans="1:6" ht="40.200000000000003" customHeight="1" x14ac:dyDescent="0.3">
      <c r="A84" s="478">
        <v>71</v>
      </c>
      <c r="B84" s="34" t="s">
        <v>127</v>
      </c>
      <c r="C84" s="15" t="s">
        <v>44</v>
      </c>
      <c r="D84" s="9">
        <v>1</v>
      </c>
      <c r="E84" s="10">
        <v>7</v>
      </c>
      <c r="F84" s="13">
        <f t="shared" si="3"/>
        <v>7</v>
      </c>
    </row>
    <row r="85" spans="1:6" ht="40.200000000000003" customHeight="1" x14ac:dyDescent="0.3">
      <c r="A85" s="478">
        <v>72</v>
      </c>
      <c r="B85" s="34" t="s">
        <v>128</v>
      </c>
      <c r="C85" s="15" t="s">
        <v>44</v>
      </c>
      <c r="D85" s="9">
        <v>1</v>
      </c>
      <c r="E85" s="10">
        <v>7.65</v>
      </c>
      <c r="F85" s="13">
        <f t="shared" si="3"/>
        <v>7.65</v>
      </c>
    </row>
    <row r="86" spans="1:6" ht="40.200000000000003" customHeight="1" x14ac:dyDescent="0.3">
      <c r="A86" s="478">
        <v>73</v>
      </c>
      <c r="B86" s="34" t="s">
        <v>129</v>
      </c>
      <c r="C86" s="15" t="s">
        <v>44</v>
      </c>
      <c r="D86" s="9">
        <v>1</v>
      </c>
      <c r="E86" s="10">
        <v>11.85</v>
      </c>
      <c r="F86" s="13">
        <f t="shared" si="3"/>
        <v>11.85</v>
      </c>
    </row>
    <row r="87" spans="1:6" ht="40.200000000000003" customHeight="1" x14ac:dyDescent="0.3">
      <c r="A87" s="478">
        <v>74</v>
      </c>
      <c r="B87" s="34" t="s">
        <v>130</v>
      </c>
      <c r="C87" s="15" t="s">
        <v>44</v>
      </c>
      <c r="D87" s="9">
        <v>1</v>
      </c>
      <c r="E87" s="10">
        <v>8</v>
      </c>
      <c r="F87" s="13">
        <f t="shared" si="3"/>
        <v>8</v>
      </c>
    </row>
    <row r="88" spans="1:6" ht="40.200000000000003" customHeight="1" x14ac:dyDescent="0.3">
      <c r="A88" s="478">
        <v>75</v>
      </c>
      <c r="B88" s="34" t="s">
        <v>131</v>
      </c>
      <c r="C88" s="15" t="s">
        <v>44</v>
      </c>
      <c r="D88" s="9">
        <v>1</v>
      </c>
      <c r="E88" s="10">
        <v>10.65</v>
      </c>
      <c r="F88" s="13">
        <f t="shared" si="3"/>
        <v>10.65</v>
      </c>
    </row>
    <row r="89" spans="1:6" ht="40.200000000000003" customHeight="1" x14ac:dyDescent="0.3">
      <c r="A89" s="478">
        <v>76</v>
      </c>
      <c r="B89" s="34" t="s">
        <v>132</v>
      </c>
      <c r="C89" s="15" t="s">
        <v>44</v>
      </c>
      <c r="D89" s="9">
        <v>1</v>
      </c>
      <c r="E89" s="10">
        <v>18</v>
      </c>
      <c r="F89" s="13">
        <f t="shared" si="3"/>
        <v>18</v>
      </c>
    </row>
    <row r="90" spans="1:6" ht="40.200000000000003" customHeight="1" x14ac:dyDescent="0.3">
      <c r="A90" s="478">
        <v>77</v>
      </c>
      <c r="B90" s="34" t="s">
        <v>133</v>
      </c>
      <c r="C90" s="15" t="s">
        <v>44</v>
      </c>
      <c r="D90" s="9">
        <v>1</v>
      </c>
      <c r="E90" s="10">
        <v>10.65</v>
      </c>
      <c r="F90" s="13">
        <f t="shared" si="3"/>
        <v>10.65</v>
      </c>
    </row>
    <row r="91" spans="1:6" ht="40.200000000000003" customHeight="1" x14ac:dyDescent="0.3">
      <c r="A91" s="478">
        <v>78</v>
      </c>
      <c r="B91" s="34" t="s">
        <v>134</v>
      </c>
      <c r="C91" s="15" t="s">
        <v>44</v>
      </c>
      <c r="D91" s="9">
        <v>1</v>
      </c>
      <c r="E91" s="10">
        <v>16</v>
      </c>
      <c r="F91" s="13">
        <f t="shared" si="3"/>
        <v>16</v>
      </c>
    </row>
    <row r="92" spans="1:6" ht="40.200000000000003" customHeight="1" x14ac:dyDescent="0.3">
      <c r="A92" s="478">
        <v>79</v>
      </c>
      <c r="B92" s="34" t="s">
        <v>135</v>
      </c>
      <c r="C92" s="15" t="s">
        <v>44</v>
      </c>
      <c r="D92" s="9">
        <v>1</v>
      </c>
      <c r="E92" s="10">
        <v>3.5</v>
      </c>
      <c r="F92" s="13">
        <f t="shared" si="3"/>
        <v>3.5</v>
      </c>
    </row>
    <row r="93" spans="1:6" ht="40.200000000000003" customHeight="1" x14ac:dyDescent="0.3">
      <c r="A93" s="478">
        <v>80</v>
      </c>
      <c r="B93" s="34" t="s">
        <v>136</v>
      </c>
      <c r="C93" s="15" t="s">
        <v>44</v>
      </c>
      <c r="D93" s="9">
        <v>1</v>
      </c>
      <c r="E93" s="10">
        <v>7</v>
      </c>
      <c r="F93" s="13">
        <f t="shared" si="3"/>
        <v>7</v>
      </c>
    </row>
    <row r="94" spans="1:6" ht="40.200000000000003" customHeight="1" x14ac:dyDescent="0.3">
      <c r="A94" s="478">
        <v>81</v>
      </c>
      <c r="B94" s="34" t="s">
        <v>137</v>
      </c>
      <c r="C94" s="15" t="s">
        <v>44</v>
      </c>
      <c r="D94" s="9">
        <v>1</v>
      </c>
      <c r="E94" s="10">
        <v>10</v>
      </c>
      <c r="F94" s="13">
        <f t="shared" si="3"/>
        <v>10</v>
      </c>
    </row>
    <row r="95" spans="1:6" ht="40.200000000000003" customHeight="1" x14ac:dyDescent="0.3">
      <c r="A95" s="478">
        <v>82</v>
      </c>
      <c r="B95" s="34" t="s">
        <v>138</v>
      </c>
      <c r="C95" s="15" t="s">
        <v>44</v>
      </c>
      <c r="D95" s="9">
        <v>1</v>
      </c>
      <c r="E95" s="10">
        <v>4</v>
      </c>
      <c r="F95" s="13">
        <f t="shared" si="3"/>
        <v>4</v>
      </c>
    </row>
    <row r="96" spans="1:6" ht="40.200000000000003" customHeight="1" x14ac:dyDescent="0.3">
      <c r="A96" s="478">
        <v>83</v>
      </c>
      <c r="B96" s="34" t="s">
        <v>139</v>
      </c>
      <c r="C96" s="15" t="s">
        <v>44</v>
      </c>
      <c r="D96" s="9">
        <v>1</v>
      </c>
      <c r="E96" s="10">
        <v>4</v>
      </c>
      <c r="F96" s="13">
        <f t="shared" si="3"/>
        <v>4</v>
      </c>
    </row>
    <row r="97" spans="1:6" ht="40.200000000000003" customHeight="1" x14ac:dyDescent="0.3">
      <c r="A97" s="478">
        <v>84</v>
      </c>
      <c r="B97" s="34" t="s">
        <v>140</v>
      </c>
      <c r="C97" s="15" t="s">
        <v>44</v>
      </c>
      <c r="D97" s="9">
        <v>1</v>
      </c>
      <c r="E97" s="10">
        <v>7.5</v>
      </c>
      <c r="F97" s="13">
        <f t="shared" si="3"/>
        <v>7.5</v>
      </c>
    </row>
    <row r="98" spans="1:6" ht="40.200000000000003" customHeight="1" x14ac:dyDescent="0.3">
      <c r="A98" s="478">
        <v>85</v>
      </c>
      <c r="B98" s="34" t="s">
        <v>141</v>
      </c>
      <c r="C98" s="15" t="s">
        <v>44</v>
      </c>
      <c r="D98" s="9">
        <v>1</v>
      </c>
      <c r="E98" s="10">
        <v>6.85</v>
      </c>
      <c r="F98" s="13">
        <f t="shared" si="3"/>
        <v>6.85</v>
      </c>
    </row>
    <row r="99" spans="1:6" ht="40.200000000000003" customHeight="1" x14ac:dyDescent="0.3">
      <c r="A99" s="478">
        <v>86</v>
      </c>
      <c r="B99" s="34" t="s">
        <v>142</v>
      </c>
      <c r="C99" s="15" t="s">
        <v>44</v>
      </c>
      <c r="D99" s="9">
        <v>1</v>
      </c>
      <c r="E99" s="10">
        <v>4.5</v>
      </c>
      <c r="F99" s="13">
        <f t="shared" si="3"/>
        <v>4.5</v>
      </c>
    </row>
    <row r="100" spans="1:6" ht="40.200000000000003" customHeight="1" x14ac:dyDescent="0.3">
      <c r="A100" s="478">
        <v>87</v>
      </c>
      <c r="B100" s="34" t="s">
        <v>143</v>
      </c>
      <c r="C100" s="15" t="s">
        <v>44</v>
      </c>
      <c r="D100" s="9">
        <v>1</v>
      </c>
      <c r="E100" s="10">
        <v>0.5</v>
      </c>
      <c r="F100" s="13">
        <f t="shared" si="3"/>
        <v>0.5</v>
      </c>
    </row>
    <row r="101" spans="1:6" ht="40.200000000000003" customHeight="1" x14ac:dyDescent="0.3">
      <c r="A101" s="478">
        <v>88</v>
      </c>
      <c r="B101" s="34" t="s">
        <v>144</v>
      </c>
      <c r="C101" s="15" t="s">
        <v>44</v>
      </c>
      <c r="D101" s="9">
        <v>1</v>
      </c>
      <c r="E101" s="10">
        <v>1.5</v>
      </c>
      <c r="F101" s="13">
        <f t="shared" si="3"/>
        <v>1.5</v>
      </c>
    </row>
    <row r="102" spans="1:6" ht="40.200000000000003" customHeight="1" x14ac:dyDescent="0.3">
      <c r="A102" s="478">
        <v>89</v>
      </c>
      <c r="B102" s="34" t="s">
        <v>145</v>
      </c>
      <c r="C102" s="15" t="s">
        <v>44</v>
      </c>
      <c r="D102" s="9">
        <v>1</v>
      </c>
      <c r="E102" s="10">
        <v>2.5</v>
      </c>
      <c r="F102" s="13">
        <f t="shared" si="3"/>
        <v>2.5</v>
      </c>
    </row>
    <row r="103" spans="1:6" ht="40.200000000000003" customHeight="1" x14ac:dyDescent="0.3">
      <c r="A103" s="478">
        <v>90</v>
      </c>
      <c r="B103" s="34" t="s">
        <v>146</v>
      </c>
      <c r="C103" s="15" t="s">
        <v>44</v>
      </c>
      <c r="D103" s="9">
        <v>1</v>
      </c>
      <c r="E103" s="10">
        <v>5</v>
      </c>
      <c r="F103" s="13">
        <f t="shared" si="3"/>
        <v>5</v>
      </c>
    </row>
    <row r="104" spans="1:6" ht="40.200000000000003" customHeight="1" x14ac:dyDescent="0.3">
      <c r="A104" s="478">
        <v>91</v>
      </c>
      <c r="B104" s="34" t="s">
        <v>147</v>
      </c>
      <c r="C104" s="15" t="s">
        <v>44</v>
      </c>
      <c r="D104" s="9">
        <v>1</v>
      </c>
      <c r="E104" s="10">
        <v>3</v>
      </c>
      <c r="F104" s="13">
        <f t="shared" si="3"/>
        <v>3</v>
      </c>
    </row>
    <row r="105" spans="1:6" ht="40.200000000000003" customHeight="1" x14ac:dyDescent="0.3">
      <c r="A105" s="478">
        <v>92</v>
      </c>
      <c r="B105" s="34" t="s">
        <v>148</v>
      </c>
      <c r="C105" s="15" t="s">
        <v>44</v>
      </c>
      <c r="D105" s="9">
        <v>1</v>
      </c>
      <c r="E105" s="10">
        <v>4</v>
      </c>
      <c r="F105" s="13">
        <f t="shared" si="3"/>
        <v>4</v>
      </c>
    </row>
    <row r="106" spans="1:6" ht="40.200000000000003" customHeight="1" x14ac:dyDescent="0.3">
      <c r="A106" s="478">
        <v>93</v>
      </c>
      <c r="B106" s="34" t="s">
        <v>149</v>
      </c>
      <c r="C106" s="15" t="s">
        <v>44</v>
      </c>
      <c r="D106" s="9">
        <v>1</v>
      </c>
      <c r="E106" s="10">
        <v>3.5</v>
      </c>
      <c r="F106" s="13">
        <f t="shared" si="3"/>
        <v>3.5</v>
      </c>
    </row>
    <row r="107" spans="1:6" ht="40.200000000000003" customHeight="1" x14ac:dyDescent="0.3">
      <c r="A107" s="478">
        <v>94</v>
      </c>
      <c r="B107" s="34" t="s">
        <v>150</v>
      </c>
      <c r="C107" s="15" t="s">
        <v>44</v>
      </c>
      <c r="D107" s="9">
        <v>1</v>
      </c>
      <c r="E107" s="10">
        <v>5</v>
      </c>
      <c r="F107" s="13">
        <f t="shared" si="3"/>
        <v>5</v>
      </c>
    </row>
    <row r="108" spans="1:6" ht="40.200000000000003" customHeight="1" x14ac:dyDescent="0.3">
      <c r="A108" s="478">
        <v>95</v>
      </c>
      <c r="B108" s="34" t="s">
        <v>151</v>
      </c>
      <c r="C108" s="15" t="s">
        <v>44</v>
      </c>
      <c r="D108" s="9">
        <v>1</v>
      </c>
      <c r="E108" s="10">
        <v>5</v>
      </c>
      <c r="F108" s="13">
        <f t="shared" si="3"/>
        <v>5</v>
      </c>
    </row>
    <row r="109" spans="1:6" ht="40.200000000000003" customHeight="1" x14ac:dyDescent="0.3">
      <c r="A109" s="478">
        <v>96</v>
      </c>
      <c r="B109" s="34" t="s">
        <v>152</v>
      </c>
      <c r="C109" s="15" t="s">
        <v>44</v>
      </c>
      <c r="D109" s="9">
        <v>1</v>
      </c>
      <c r="E109" s="10">
        <v>6.5</v>
      </c>
      <c r="F109" s="13">
        <f t="shared" si="3"/>
        <v>6.5</v>
      </c>
    </row>
    <row r="110" spans="1:6" ht="40.200000000000003" customHeight="1" x14ac:dyDescent="0.3">
      <c r="A110" s="478">
        <v>97</v>
      </c>
      <c r="B110" s="34" t="s">
        <v>153</v>
      </c>
      <c r="C110" s="15" t="s">
        <v>44</v>
      </c>
      <c r="D110" s="9">
        <v>1</v>
      </c>
      <c r="E110" s="10">
        <v>7.5</v>
      </c>
      <c r="F110" s="13">
        <f t="shared" ref="F110:F129" si="4">D110*E110</f>
        <v>7.5</v>
      </c>
    </row>
    <row r="111" spans="1:6" ht="40.200000000000003" customHeight="1" x14ac:dyDescent="0.3">
      <c r="A111" s="478">
        <v>98</v>
      </c>
      <c r="B111" s="34" t="s">
        <v>154</v>
      </c>
      <c r="C111" s="15" t="s">
        <v>44</v>
      </c>
      <c r="D111" s="9">
        <v>1</v>
      </c>
      <c r="E111" s="10">
        <v>6.5</v>
      </c>
      <c r="F111" s="13">
        <f t="shared" si="4"/>
        <v>6.5</v>
      </c>
    </row>
    <row r="112" spans="1:6" ht="40.200000000000003" customHeight="1" x14ac:dyDescent="0.3">
      <c r="A112" s="478">
        <v>99</v>
      </c>
      <c r="B112" s="34" t="s">
        <v>155</v>
      </c>
      <c r="C112" s="15" t="s">
        <v>44</v>
      </c>
      <c r="D112" s="9">
        <v>1</v>
      </c>
      <c r="E112" s="10">
        <v>7.5</v>
      </c>
      <c r="F112" s="13">
        <f t="shared" si="4"/>
        <v>7.5</v>
      </c>
    </row>
    <row r="113" spans="1:6" ht="40.200000000000003" customHeight="1" x14ac:dyDescent="0.3">
      <c r="A113" s="478">
        <v>100</v>
      </c>
      <c r="B113" s="34" t="s">
        <v>156</v>
      </c>
      <c r="C113" s="15" t="s">
        <v>44</v>
      </c>
      <c r="D113" s="9">
        <v>1</v>
      </c>
      <c r="E113" s="10">
        <v>7.5</v>
      </c>
      <c r="F113" s="13">
        <f t="shared" si="4"/>
        <v>7.5</v>
      </c>
    </row>
    <row r="114" spans="1:6" ht="40.200000000000003" customHeight="1" x14ac:dyDescent="0.3">
      <c r="A114" s="478">
        <v>101</v>
      </c>
      <c r="B114" s="34" t="s">
        <v>157</v>
      </c>
      <c r="C114" s="15" t="s">
        <v>44</v>
      </c>
      <c r="D114" s="9">
        <v>1</v>
      </c>
      <c r="E114" s="10">
        <v>2.5</v>
      </c>
      <c r="F114" s="13">
        <f>D114*E114</f>
        <v>2.5</v>
      </c>
    </row>
    <row r="115" spans="1:6" ht="40.200000000000003" customHeight="1" x14ac:dyDescent="0.3">
      <c r="A115" s="478">
        <v>102</v>
      </c>
      <c r="B115" s="34" t="s">
        <v>158</v>
      </c>
      <c r="C115" s="15" t="s">
        <v>44</v>
      </c>
      <c r="D115" s="9">
        <v>1</v>
      </c>
      <c r="E115" s="10">
        <v>3</v>
      </c>
      <c r="F115" s="13">
        <f t="shared" si="4"/>
        <v>3</v>
      </c>
    </row>
    <row r="116" spans="1:6" ht="40.200000000000003" customHeight="1" x14ac:dyDescent="0.3">
      <c r="A116" s="478">
        <v>103</v>
      </c>
      <c r="B116" s="34" t="s">
        <v>159</v>
      </c>
      <c r="C116" s="15" t="s">
        <v>44</v>
      </c>
      <c r="D116" s="9">
        <v>1</v>
      </c>
      <c r="E116" s="10">
        <v>4</v>
      </c>
      <c r="F116" s="13">
        <f t="shared" si="4"/>
        <v>4</v>
      </c>
    </row>
    <row r="117" spans="1:6" ht="40.200000000000003" customHeight="1" x14ac:dyDescent="0.3">
      <c r="A117" s="478">
        <v>104</v>
      </c>
      <c r="B117" s="34" t="s">
        <v>160</v>
      </c>
      <c r="C117" s="15" t="s">
        <v>44</v>
      </c>
      <c r="D117" s="9">
        <v>1</v>
      </c>
      <c r="E117" s="10">
        <v>9.5</v>
      </c>
      <c r="F117" s="13">
        <f t="shared" si="4"/>
        <v>9.5</v>
      </c>
    </row>
    <row r="118" spans="1:6" ht="40.200000000000003" customHeight="1" x14ac:dyDescent="0.3">
      <c r="A118" s="478">
        <v>105</v>
      </c>
      <c r="B118" s="34" t="s">
        <v>161</v>
      </c>
      <c r="C118" s="15" t="s">
        <v>44</v>
      </c>
      <c r="D118" s="9">
        <v>1</v>
      </c>
      <c r="E118" s="10">
        <v>7.5</v>
      </c>
      <c r="F118" s="13">
        <f t="shared" si="4"/>
        <v>7.5</v>
      </c>
    </row>
    <row r="119" spans="1:6" ht="40.200000000000003" customHeight="1" x14ac:dyDescent="0.3">
      <c r="A119" s="478">
        <v>106</v>
      </c>
      <c r="B119" s="34" t="s">
        <v>162</v>
      </c>
      <c r="C119" s="15" t="s">
        <v>44</v>
      </c>
      <c r="D119" s="9">
        <v>1</v>
      </c>
      <c r="E119" s="10">
        <v>7.5</v>
      </c>
      <c r="F119" s="13">
        <f t="shared" si="4"/>
        <v>7.5</v>
      </c>
    </row>
    <row r="120" spans="1:6" ht="40.200000000000003" customHeight="1" x14ac:dyDescent="0.3">
      <c r="A120" s="478">
        <v>107</v>
      </c>
      <c r="B120" s="34" t="s">
        <v>163</v>
      </c>
      <c r="C120" s="15" t="s">
        <v>44</v>
      </c>
      <c r="D120" s="9">
        <v>1</v>
      </c>
      <c r="E120" s="10">
        <v>7.5</v>
      </c>
      <c r="F120" s="13">
        <f t="shared" si="4"/>
        <v>7.5</v>
      </c>
    </row>
    <row r="121" spans="1:6" ht="40.200000000000003" customHeight="1" x14ac:dyDescent="0.3">
      <c r="A121" s="478">
        <v>108</v>
      </c>
      <c r="B121" s="34" t="s">
        <v>164</v>
      </c>
      <c r="C121" s="15" t="s">
        <v>44</v>
      </c>
      <c r="D121" s="9">
        <v>1</v>
      </c>
      <c r="E121" s="10">
        <v>4</v>
      </c>
      <c r="F121" s="13">
        <f t="shared" si="4"/>
        <v>4</v>
      </c>
    </row>
    <row r="122" spans="1:6" ht="40.200000000000003" customHeight="1" x14ac:dyDescent="0.3">
      <c r="A122" s="478">
        <v>109</v>
      </c>
      <c r="B122" s="34" t="s">
        <v>165</v>
      </c>
      <c r="C122" s="15" t="s">
        <v>44</v>
      </c>
      <c r="D122" s="9">
        <v>1</v>
      </c>
      <c r="E122" s="10">
        <v>4</v>
      </c>
      <c r="F122" s="13">
        <f t="shared" si="4"/>
        <v>4</v>
      </c>
    </row>
    <row r="123" spans="1:6" ht="40.200000000000003" customHeight="1" x14ac:dyDescent="0.3">
      <c r="A123" s="478">
        <v>110</v>
      </c>
      <c r="B123" s="34" t="s">
        <v>166</v>
      </c>
      <c r="C123" s="15" t="s">
        <v>44</v>
      </c>
      <c r="D123" s="9">
        <v>1</v>
      </c>
      <c r="E123" s="10">
        <v>3</v>
      </c>
      <c r="F123" s="13">
        <f t="shared" si="4"/>
        <v>3</v>
      </c>
    </row>
    <row r="124" spans="1:6" ht="40.200000000000003" customHeight="1" x14ac:dyDescent="0.3">
      <c r="A124" s="478">
        <v>111</v>
      </c>
      <c r="B124" s="34" t="s">
        <v>167</v>
      </c>
      <c r="C124" s="15" t="s">
        <v>44</v>
      </c>
      <c r="D124" s="9">
        <v>1</v>
      </c>
      <c r="E124" s="10">
        <v>6</v>
      </c>
      <c r="F124" s="13">
        <f t="shared" si="4"/>
        <v>6</v>
      </c>
    </row>
    <row r="125" spans="1:6" ht="40.200000000000003" customHeight="1" x14ac:dyDescent="0.3">
      <c r="A125" s="478">
        <v>112</v>
      </c>
      <c r="B125" s="34" t="s">
        <v>168</v>
      </c>
      <c r="C125" s="15" t="s">
        <v>44</v>
      </c>
      <c r="D125" s="9">
        <v>1</v>
      </c>
      <c r="E125" s="10">
        <v>4</v>
      </c>
      <c r="F125" s="13">
        <f t="shared" si="4"/>
        <v>4</v>
      </c>
    </row>
    <row r="126" spans="1:6" ht="40.200000000000003" customHeight="1" x14ac:dyDescent="0.3">
      <c r="A126" s="478">
        <v>113</v>
      </c>
      <c r="B126" s="34" t="s">
        <v>169</v>
      </c>
      <c r="C126" s="15" t="s">
        <v>44</v>
      </c>
      <c r="D126" s="9">
        <v>1</v>
      </c>
      <c r="E126" s="10">
        <v>7</v>
      </c>
      <c r="F126" s="13">
        <f t="shared" si="4"/>
        <v>7</v>
      </c>
    </row>
    <row r="127" spans="1:6" ht="40.200000000000003" customHeight="1" x14ac:dyDescent="0.3">
      <c r="A127" s="478">
        <v>114</v>
      </c>
      <c r="B127" s="34" t="s">
        <v>170</v>
      </c>
      <c r="C127" s="15" t="s">
        <v>44</v>
      </c>
      <c r="D127" s="9">
        <v>1</v>
      </c>
      <c r="E127" s="10">
        <v>4</v>
      </c>
      <c r="F127" s="13">
        <f t="shared" si="4"/>
        <v>4</v>
      </c>
    </row>
    <row r="128" spans="1:6" ht="40.200000000000003" customHeight="1" x14ac:dyDescent="0.3">
      <c r="A128" s="478">
        <v>115</v>
      </c>
      <c r="B128" s="34" t="s">
        <v>171</v>
      </c>
      <c r="C128" s="15" t="s">
        <v>44</v>
      </c>
      <c r="D128" s="9">
        <v>1</v>
      </c>
      <c r="E128" s="10">
        <v>4</v>
      </c>
      <c r="F128" s="13">
        <f t="shared" si="4"/>
        <v>4</v>
      </c>
    </row>
    <row r="129" spans="1:6" ht="40.200000000000003" customHeight="1" x14ac:dyDescent="0.3">
      <c r="A129" s="478">
        <v>116</v>
      </c>
      <c r="B129" s="34" t="s">
        <v>172</v>
      </c>
      <c r="C129" s="15" t="s">
        <v>44</v>
      </c>
      <c r="D129" s="9">
        <v>1</v>
      </c>
      <c r="E129" s="10">
        <v>2.5</v>
      </c>
      <c r="F129" s="13">
        <f t="shared" si="4"/>
        <v>2.5</v>
      </c>
    </row>
    <row r="130" spans="1:6" ht="40.200000000000003" customHeight="1" x14ac:dyDescent="0.3">
      <c r="A130" s="478">
        <v>117</v>
      </c>
      <c r="B130" s="34" t="s">
        <v>173</v>
      </c>
      <c r="C130" s="15" t="s">
        <v>44</v>
      </c>
      <c r="D130" s="9">
        <v>1</v>
      </c>
      <c r="E130" s="10">
        <v>10</v>
      </c>
      <c r="F130" s="13">
        <f t="shared" ref="F130:F146" si="5">D130*E130</f>
        <v>10</v>
      </c>
    </row>
    <row r="131" spans="1:6" ht="40.200000000000003" customHeight="1" x14ac:dyDescent="0.3">
      <c r="A131" s="478">
        <v>118</v>
      </c>
      <c r="B131" s="34" t="s">
        <v>174</v>
      </c>
      <c r="C131" s="15" t="s">
        <v>44</v>
      </c>
      <c r="D131" s="9">
        <v>1</v>
      </c>
      <c r="E131" s="10">
        <v>3</v>
      </c>
      <c r="F131" s="13">
        <f t="shared" si="5"/>
        <v>3</v>
      </c>
    </row>
    <row r="132" spans="1:6" ht="40.200000000000003" customHeight="1" x14ac:dyDescent="0.3">
      <c r="A132" s="478">
        <v>119</v>
      </c>
      <c r="B132" s="34" t="s">
        <v>175</v>
      </c>
      <c r="C132" s="15" t="s">
        <v>44</v>
      </c>
      <c r="D132" s="9">
        <v>1</v>
      </c>
      <c r="E132" s="10">
        <v>11</v>
      </c>
      <c r="F132" s="13">
        <f t="shared" si="5"/>
        <v>11</v>
      </c>
    </row>
    <row r="133" spans="1:6" ht="40.200000000000003" customHeight="1" x14ac:dyDescent="0.3">
      <c r="A133" s="478">
        <v>120</v>
      </c>
      <c r="B133" s="34" t="s">
        <v>176</v>
      </c>
      <c r="C133" s="15" t="s">
        <v>44</v>
      </c>
      <c r="D133" s="9">
        <v>1</v>
      </c>
      <c r="E133" s="10">
        <v>2.5</v>
      </c>
      <c r="F133" s="13">
        <f t="shared" si="5"/>
        <v>2.5</v>
      </c>
    </row>
    <row r="134" spans="1:6" ht="40.200000000000003" customHeight="1" x14ac:dyDescent="0.3">
      <c r="A134" s="478">
        <v>121</v>
      </c>
      <c r="B134" s="34" t="s">
        <v>177</v>
      </c>
      <c r="C134" s="15" t="s">
        <v>44</v>
      </c>
      <c r="D134" s="9">
        <v>1</v>
      </c>
      <c r="E134" s="10">
        <v>3</v>
      </c>
      <c r="F134" s="13">
        <f t="shared" si="5"/>
        <v>3</v>
      </c>
    </row>
    <row r="135" spans="1:6" ht="40.200000000000003" customHeight="1" x14ac:dyDescent="0.3">
      <c r="A135" s="478">
        <v>122</v>
      </c>
      <c r="B135" s="34" t="s">
        <v>178</v>
      </c>
      <c r="C135" s="15" t="s">
        <v>34</v>
      </c>
      <c r="D135" s="9">
        <v>3</v>
      </c>
      <c r="E135" s="10">
        <v>10</v>
      </c>
      <c r="F135" s="13">
        <f t="shared" si="5"/>
        <v>30</v>
      </c>
    </row>
    <row r="136" spans="1:6" ht="40.200000000000003" customHeight="1" x14ac:dyDescent="0.3">
      <c r="A136" s="478">
        <v>123</v>
      </c>
      <c r="B136" s="34" t="s">
        <v>178</v>
      </c>
      <c r="C136" s="15" t="s">
        <v>34</v>
      </c>
      <c r="D136" s="9">
        <v>5</v>
      </c>
      <c r="E136" s="10">
        <v>16</v>
      </c>
      <c r="F136" s="13">
        <f t="shared" si="5"/>
        <v>80</v>
      </c>
    </row>
    <row r="137" spans="1:6" ht="40.200000000000003" customHeight="1" x14ac:dyDescent="0.3">
      <c r="A137" s="478">
        <v>124</v>
      </c>
      <c r="B137" s="34" t="s">
        <v>178</v>
      </c>
      <c r="C137" s="15" t="s">
        <v>34</v>
      </c>
      <c r="D137" s="9">
        <v>7</v>
      </c>
      <c r="E137" s="10">
        <v>19</v>
      </c>
      <c r="F137" s="13">
        <f t="shared" si="5"/>
        <v>133</v>
      </c>
    </row>
    <row r="138" spans="1:6" ht="40.200000000000003" customHeight="1" x14ac:dyDescent="0.3">
      <c r="A138" s="478">
        <v>125</v>
      </c>
      <c r="B138" s="34" t="s">
        <v>179</v>
      </c>
      <c r="C138" s="15" t="s">
        <v>44</v>
      </c>
      <c r="D138" s="9">
        <v>1</v>
      </c>
      <c r="E138" s="10">
        <v>16</v>
      </c>
      <c r="F138" s="13">
        <f t="shared" si="5"/>
        <v>16</v>
      </c>
    </row>
    <row r="139" spans="1:6" ht="40.200000000000003" customHeight="1" x14ac:dyDescent="0.3">
      <c r="A139" s="478">
        <v>126</v>
      </c>
      <c r="B139" s="34" t="s">
        <v>22</v>
      </c>
      <c r="C139" s="15" t="s">
        <v>44</v>
      </c>
      <c r="D139" s="9">
        <v>1</v>
      </c>
      <c r="E139" s="10">
        <v>0</v>
      </c>
      <c r="F139" s="13">
        <f t="shared" si="5"/>
        <v>0</v>
      </c>
    </row>
    <row r="140" spans="1:6" ht="40.200000000000003" customHeight="1" x14ac:dyDescent="0.3">
      <c r="A140" s="478">
        <v>127</v>
      </c>
      <c r="B140" s="34" t="s">
        <v>180</v>
      </c>
      <c r="C140" s="15" t="s">
        <v>44</v>
      </c>
      <c r="D140" s="9">
        <v>1</v>
      </c>
      <c r="E140" s="10">
        <v>0</v>
      </c>
      <c r="F140" s="13">
        <f t="shared" si="5"/>
        <v>0</v>
      </c>
    </row>
    <row r="141" spans="1:6" ht="40.200000000000003" customHeight="1" x14ac:dyDescent="0.3">
      <c r="A141" s="478">
        <v>128</v>
      </c>
      <c r="B141" s="34" t="s">
        <v>181</v>
      </c>
      <c r="C141" s="15" t="s">
        <v>44</v>
      </c>
      <c r="D141" s="9">
        <v>1</v>
      </c>
      <c r="E141" s="10">
        <v>0</v>
      </c>
      <c r="F141" s="13">
        <f t="shared" si="5"/>
        <v>0</v>
      </c>
    </row>
    <row r="142" spans="1:6" ht="40.200000000000003" customHeight="1" x14ac:dyDescent="0.3">
      <c r="A142" s="478">
        <v>129</v>
      </c>
      <c r="B142" s="34" t="s">
        <v>182</v>
      </c>
      <c r="C142" s="15" t="s">
        <v>44</v>
      </c>
      <c r="D142" s="9">
        <v>1</v>
      </c>
      <c r="E142" s="10">
        <v>0</v>
      </c>
      <c r="F142" s="13">
        <f t="shared" si="5"/>
        <v>0</v>
      </c>
    </row>
    <row r="143" spans="1:6" ht="40.200000000000003" customHeight="1" x14ac:dyDescent="0.3">
      <c r="A143" s="478">
        <v>130</v>
      </c>
      <c r="B143" s="34" t="s">
        <v>183</v>
      </c>
      <c r="C143" s="15" t="s">
        <v>44</v>
      </c>
      <c r="D143" s="9">
        <v>1</v>
      </c>
      <c r="E143" s="10">
        <v>0</v>
      </c>
      <c r="F143" s="13">
        <f t="shared" si="5"/>
        <v>0</v>
      </c>
    </row>
    <row r="144" spans="1:6" ht="40.200000000000003" customHeight="1" x14ac:dyDescent="0.3">
      <c r="A144" s="478">
        <v>131</v>
      </c>
      <c r="B144" s="34" t="s">
        <v>184</v>
      </c>
      <c r="C144" s="15" t="s">
        <v>44</v>
      </c>
      <c r="D144" s="9">
        <v>1</v>
      </c>
      <c r="E144" s="10">
        <v>0</v>
      </c>
      <c r="F144" s="13">
        <f>D144*E144</f>
        <v>0</v>
      </c>
    </row>
    <row r="145" spans="1:6" ht="40.200000000000003" customHeight="1" x14ac:dyDescent="0.3">
      <c r="A145" s="478">
        <v>132</v>
      </c>
      <c r="B145" s="34" t="s">
        <v>33</v>
      </c>
      <c r="C145" s="15" t="s">
        <v>44</v>
      </c>
      <c r="D145" s="9">
        <v>1</v>
      </c>
      <c r="E145" s="10">
        <v>0</v>
      </c>
      <c r="F145" s="13">
        <f t="shared" si="5"/>
        <v>0</v>
      </c>
    </row>
    <row r="146" spans="1:6" ht="40.200000000000003" customHeight="1" x14ac:dyDescent="0.3">
      <c r="A146" s="478">
        <v>133</v>
      </c>
      <c r="B146" s="411" t="s">
        <v>185</v>
      </c>
      <c r="C146" s="412" t="s">
        <v>34</v>
      </c>
      <c r="D146" s="413">
        <v>1</v>
      </c>
      <c r="E146" s="10">
        <v>10</v>
      </c>
      <c r="F146" s="13">
        <f t="shared" si="5"/>
        <v>10</v>
      </c>
    </row>
    <row r="147" spans="1:6" ht="40.200000000000003" customHeight="1" x14ac:dyDescent="0.3">
      <c r="A147" s="478">
        <v>134</v>
      </c>
      <c r="B147" s="414" t="s">
        <v>186</v>
      </c>
      <c r="C147" s="412" t="s">
        <v>34</v>
      </c>
      <c r="D147" s="413">
        <v>1</v>
      </c>
      <c r="E147" s="10">
        <v>26.5</v>
      </c>
      <c r="F147" s="13">
        <f t="shared" ref="F147:F162" si="6">D147*E147</f>
        <v>26.5</v>
      </c>
    </row>
    <row r="148" spans="1:6" ht="40.200000000000003" customHeight="1" x14ac:dyDescent="0.3">
      <c r="A148" s="478">
        <v>135</v>
      </c>
      <c r="B148" s="414" t="s">
        <v>187</v>
      </c>
      <c r="C148" s="412" t="s">
        <v>34</v>
      </c>
      <c r="D148" s="413">
        <v>1</v>
      </c>
      <c r="E148" s="10">
        <v>0</v>
      </c>
      <c r="F148" s="13">
        <f t="shared" si="6"/>
        <v>0</v>
      </c>
    </row>
    <row r="149" spans="1:6" ht="40.200000000000003" customHeight="1" x14ac:dyDescent="0.3">
      <c r="A149" s="478">
        <v>136</v>
      </c>
      <c r="B149" s="414" t="s">
        <v>188</v>
      </c>
      <c r="C149" s="412" t="s">
        <v>34</v>
      </c>
      <c r="D149" s="413">
        <v>1</v>
      </c>
      <c r="E149" s="10">
        <v>0</v>
      </c>
      <c r="F149" s="13">
        <f>D149*E149</f>
        <v>0</v>
      </c>
    </row>
    <row r="150" spans="1:6" ht="40.200000000000003" customHeight="1" x14ac:dyDescent="0.3">
      <c r="A150" s="478">
        <v>137</v>
      </c>
      <c r="B150" s="414" t="s">
        <v>189</v>
      </c>
      <c r="C150" s="415" t="s">
        <v>34</v>
      </c>
      <c r="D150" s="413">
        <v>1</v>
      </c>
      <c r="E150" s="10">
        <v>0</v>
      </c>
      <c r="F150" s="13">
        <f>D150*E150</f>
        <v>0</v>
      </c>
    </row>
    <row r="151" spans="1:6" ht="40.200000000000003" customHeight="1" x14ac:dyDescent="0.3">
      <c r="A151" s="478">
        <v>138</v>
      </c>
      <c r="B151" s="414" t="s">
        <v>190</v>
      </c>
      <c r="C151" s="415" t="s">
        <v>34</v>
      </c>
      <c r="D151" s="413">
        <v>1</v>
      </c>
      <c r="E151" s="10"/>
      <c r="F151" s="13"/>
    </row>
    <row r="152" spans="1:6" ht="40.200000000000003" customHeight="1" x14ac:dyDescent="0.3">
      <c r="A152" s="478">
        <v>139</v>
      </c>
      <c r="B152" s="414" t="s">
        <v>191</v>
      </c>
      <c r="C152" s="415" t="s">
        <v>34</v>
      </c>
      <c r="D152" s="413">
        <v>1</v>
      </c>
      <c r="E152" s="10">
        <v>0</v>
      </c>
      <c r="F152" s="13">
        <f>D152*E152</f>
        <v>0</v>
      </c>
    </row>
    <row r="153" spans="1:6" ht="40.200000000000003" customHeight="1" x14ac:dyDescent="0.3">
      <c r="A153" s="478">
        <v>140</v>
      </c>
      <c r="B153" s="414" t="s">
        <v>192</v>
      </c>
      <c r="C153" s="415" t="s">
        <v>34</v>
      </c>
      <c r="D153" s="413">
        <v>1</v>
      </c>
      <c r="E153" s="10">
        <v>0</v>
      </c>
      <c r="F153" s="13">
        <f t="shared" si="6"/>
        <v>0</v>
      </c>
    </row>
    <row r="154" spans="1:6" ht="40.200000000000003" customHeight="1" x14ac:dyDescent="0.3">
      <c r="A154" s="478">
        <v>141</v>
      </c>
      <c r="B154" s="411" t="s">
        <v>193</v>
      </c>
      <c r="C154" s="415" t="s">
        <v>34</v>
      </c>
      <c r="D154" s="413">
        <v>1</v>
      </c>
      <c r="E154" s="10">
        <v>0</v>
      </c>
      <c r="F154" s="13">
        <f t="shared" si="6"/>
        <v>0</v>
      </c>
    </row>
    <row r="155" spans="1:6" ht="40.200000000000003" customHeight="1" x14ac:dyDescent="0.3">
      <c r="A155" s="478">
        <v>142</v>
      </c>
      <c r="B155" s="416" t="s">
        <v>194</v>
      </c>
      <c r="C155" s="415" t="s">
        <v>34</v>
      </c>
      <c r="D155" s="417">
        <v>1</v>
      </c>
      <c r="E155" s="10">
        <v>0</v>
      </c>
      <c r="F155" s="13">
        <f>D155*E155</f>
        <v>0</v>
      </c>
    </row>
    <row r="156" spans="1:6" ht="40.200000000000003" customHeight="1" x14ac:dyDescent="0.3">
      <c r="A156" s="478">
        <v>143</v>
      </c>
      <c r="B156" s="416" t="s">
        <v>195</v>
      </c>
      <c r="C156" s="415" t="s">
        <v>34</v>
      </c>
      <c r="D156" s="417">
        <v>1</v>
      </c>
      <c r="E156" s="10">
        <v>0</v>
      </c>
      <c r="F156" s="13">
        <f>D156*E156</f>
        <v>0</v>
      </c>
    </row>
    <row r="157" spans="1:6" ht="40.200000000000003" customHeight="1" x14ac:dyDescent="0.3">
      <c r="A157" s="478">
        <v>144</v>
      </c>
      <c r="B157" s="416" t="s">
        <v>196</v>
      </c>
      <c r="C157" s="415" t="s">
        <v>34</v>
      </c>
      <c r="D157" s="417">
        <v>1</v>
      </c>
      <c r="E157" s="10">
        <v>0</v>
      </c>
      <c r="F157" s="13">
        <f>D157*E157</f>
        <v>0</v>
      </c>
    </row>
    <row r="158" spans="1:6" ht="40.200000000000003" customHeight="1" x14ac:dyDescent="0.3">
      <c r="A158" s="478">
        <v>145</v>
      </c>
      <c r="B158" s="416" t="s">
        <v>197</v>
      </c>
      <c r="C158" s="415" t="s">
        <v>34</v>
      </c>
      <c r="D158" s="417">
        <v>1</v>
      </c>
      <c r="E158" s="10">
        <v>0</v>
      </c>
      <c r="F158" s="13">
        <f>D158*E158</f>
        <v>0</v>
      </c>
    </row>
    <row r="159" spans="1:6" ht="40.200000000000003" customHeight="1" x14ac:dyDescent="0.3">
      <c r="A159" s="478">
        <v>146</v>
      </c>
      <c r="B159" s="416" t="s">
        <v>198</v>
      </c>
      <c r="C159" s="415" t="s">
        <v>34</v>
      </c>
      <c r="D159" s="417">
        <v>1</v>
      </c>
      <c r="E159" s="10">
        <v>0</v>
      </c>
      <c r="F159" s="13">
        <f t="shared" si="6"/>
        <v>0</v>
      </c>
    </row>
    <row r="160" spans="1:6" ht="40.200000000000003" customHeight="1" x14ac:dyDescent="0.3">
      <c r="A160" s="478">
        <v>147</v>
      </c>
      <c r="B160" s="416" t="s">
        <v>199</v>
      </c>
      <c r="C160" s="415" t="s">
        <v>34</v>
      </c>
      <c r="D160" s="417">
        <v>1</v>
      </c>
      <c r="E160" s="10">
        <v>0</v>
      </c>
      <c r="F160" s="13">
        <f t="shared" si="6"/>
        <v>0</v>
      </c>
    </row>
    <row r="161" spans="1:6" ht="40.200000000000003" customHeight="1" x14ac:dyDescent="0.3">
      <c r="A161" s="478">
        <v>148</v>
      </c>
      <c r="B161" s="34" t="s">
        <v>200</v>
      </c>
      <c r="C161" s="15" t="s">
        <v>44</v>
      </c>
      <c r="D161" s="479">
        <v>1</v>
      </c>
      <c r="E161" s="10">
        <v>4</v>
      </c>
      <c r="F161" s="13">
        <f>D161*E161</f>
        <v>4</v>
      </c>
    </row>
    <row r="162" spans="1:6" ht="40.200000000000003" customHeight="1" x14ac:dyDescent="0.3">
      <c r="A162" s="478">
        <v>149</v>
      </c>
      <c r="B162" s="34"/>
      <c r="C162" s="415" t="s">
        <v>34</v>
      </c>
      <c r="D162" s="417">
        <v>1</v>
      </c>
      <c r="E162" s="10">
        <v>0</v>
      </c>
      <c r="F162" s="13">
        <f t="shared" si="6"/>
        <v>0</v>
      </c>
    </row>
    <row r="163" spans="1:6" ht="40.200000000000003" customHeight="1" x14ac:dyDescent="0.3">
      <c r="A163" s="478">
        <v>150</v>
      </c>
      <c r="B163" s="34"/>
      <c r="C163" s="415" t="s">
        <v>34</v>
      </c>
      <c r="D163" s="417">
        <v>1</v>
      </c>
      <c r="E163" s="10">
        <v>0</v>
      </c>
      <c r="F163" s="13">
        <f t="shared" ref="F163:F171" si="7">D163*E163</f>
        <v>0</v>
      </c>
    </row>
    <row r="164" spans="1:6" ht="40.200000000000003" customHeight="1" x14ac:dyDescent="0.3">
      <c r="A164" s="478">
        <v>151</v>
      </c>
      <c r="B164" s="34"/>
      <c r="C164" s="415" t="s">
        <v>34</v>
      </c>
      <c r="D164" s="417">
        <v>1</v>
      </c>
      <c r="E164" s="10">
        <v>0</v>
      </c>
      <c r="F164" s="13">
        <f t="shared" si="7"/>
        <v>0</v>
      </c>
    </row>
    <row r="165" spans="1:6" ht="40.200000000000003" customHeight="1" x14ac:dyDescent="0.3">
      <c r="A165" s="478">
        <v>152</v>
      </c>
      <c r="B165" s="34"/>
      <c r="C165" s="415" t="s">
        <v>34</v>
      </c>
      <c r="D165" s="417">
        <v>1</v>
      </c>
      <c r="E165" s="10">
        <v>0</v>
      </c>
      <c r="F165" s="13">
        <f t="shared" si="7"/>
        <v>0</v>
      </c>
    </row>
    <row r="166" spans="1:6" ht="40.200000000000003" customHeight="1" x14ac:dyDescent="0.3">
      <c r="A166" s="478">
        <v>153</v>
      </c>
      <c r="B166" s="34"/>
      <c r="C166" s="415" t="s">
        <v>34</v>
      </c>
      <c r="D166" s="417">
        <v>1</v>
      </c>
      <c r="E166" s="10">
        <v>0</v>
      </c>
      <c r="F166" s="13">
        <f t="shared" si="7"/>
        <v>0</v>
      </c>
    </row>
    <row r="167" spans="1:6" ht="40.200000000000003" customHeight="1" x14ac:dyDescent="0.3">
      <c r="A167" s="478">
        <v>154</v>
      </c>
      <c r="B167" s="34"/>
      <c r="C167" s="415" t="s">
        <v>34</v>
      </c>
      <c r="D167" s="417">
        <v>1</v>
      </c>
      <c r="E167" s="10">
        <v>0</v>
      </c>
      <c r="F167" s="13">
        <f t="shared" si="7"/>
        <v>0</v>
      </c>
    </row>
    <row r="168" spans="1:6" ht="40.200000000000003" customHeight="1" x14ac:dyDescent="0.3">
      <c r="A168" s="478">
        <v>155</v>
      </c>
      <c r="B168" s="34"/>
      <c r="C168" s="415" t="s">
        <v>34</v>
      </c>
      <c r="D168" s="417">
        <v>1</v>
      </c>
      <c r="E168" s="10">
        <v>0</v>
      </c>
      <c r="F168" s="13">
        <f t="shared" si="7"/>
        <v>0</v>
      </c>
    </row>
    <row r="169" spans="1:6" ht="40.200000000000003" customHeight="1" x14ac:dyDescent="0.3">
      <c r="A169" s="478">
        <v>156</v>
      </c>
      <c r="B169" s="34"/>
      <c r="C169" s="415" t="s">
        <v>34</v>
      </c>
      <c r="D169" s="417">
        <v>1</v>
      </c>
      <c r="E169" s="10">
        <v>0</v>
      </c>
      <c r="F169" s="13">
        <f t="shared" si="7"/>
        <v>0</v>
      </c>
    </row>
    <row r="170" spans="1:6" ht="40.200000000000003" customHeight="1" x14ac:dyDescent="0.3">
      <c r="A170" s="478">
        <v>157</v>
      </c>
      <c r="B170" s="34"/>
      <c r="C170" s="415" t="s">
        <v>34</v>
      </c>
      <c r="D170" s="417">
        <v>1</v>
      </c>
      <c r="E170" s="10">
        <v>0</v>
      </c>
      <c r="F170" s="13">
        <f t="shared" si="7"/>
        <v>0</v>
      </c>
    </row>
    <row r="171" spans="1:6" ht="40.200000000000003" customHeight="1" x14ac:dyDescent="0.3">
      <c r="A171" s="478">
        <v>158</v>
      </c>
      <c r="B171" s="34"/>
      <c r="C171" s="415" t="s">
        <v>34</v>
      </c>
      <c r="D171" s="417">
        <v>1</v>
      </c>
      <c r="E171" s="10">
        <v>0</v>
      </c>
      <c r="F171" s="13">
        <f t="shared" si="7"/>
        <v>0</v>
      </c>
    </row>
  </sheetData>
  <autoFilter ref="A12:F171" xr:uid="{00000000-0001-0000-0600-000000000000}"/>
  <mergeCells count="16">
    <mergeCell ref="A8:D8"/>
    <mergeCell ref="A9:A11"/>
    <mergeCell ref="B9:D11"/>
    <mergeCell ref="A3:C4"/>
    <mergeCell ref="D3:O5"/>
    <mergeCell ref="A5:B7"/>
    <mergeCell ref="C5:C7"/>
    <mergeCell ref="D6:D7"/>
    <mergeCell ref="E6:F7"/>
    <mergeCell ref="A1:C2"/>
    <mergeCell ref="L1:M1"/>
    <mergeCell ref="N1:O1"/>
    <mergeCell ref="L2:M2"/>
    <mergeCell ref="N2:O2"/>
    <mergeCell ref="D1:G2"/>
    <mergeCell ref="H1:K2"/>
  </mergeCells>
  <dataValidations count="2">
    <dataValidation type="list" allowBlank="1" showInputMessage="1" showErrorMessage="1" sqref="Z1:Z10 AC61:AC73 C13:C171" xr:uid="{00000000-0002-0000-0600-000000000000}">
      <formula1>$AC$61:$AC$73</formula1>
    </dataValidation>
    <dataValidation type="list" allowBlank="1" showInputMessage="1" showErrorMessage="1" sqref="K18" xr:uid="{00000000-0002-0000-0600-000001000000}">
      <formula1>$A$13:$A$111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D1:U41"/>
  <sheetViews>
    <sheetView showGridLines="0" workbookViewId="0">
      <selection activeCell="D2" sqref="D2:Q25"/>
    </sheetView>
  </sheetViews>
  <sheetFormatPr defaultColWidth="8.88671875" defaultRowHeight="15.6" x14ac:dyDescent="0.3"/>
  <cols>
    <col min="1" max="4" width="8.88671875" style="20"/>
    <col min="5" max="5" width="10.109375" style="20" customWidth="1"/>
    <col min="6" max="10" width="8.88671875" style="20"/>
    <col min="11" max="11" width="9.5546875" style="20" customWidth="1"/>
    <col min="12" max="12" width="8.88671875" style="20"/>
    <col min="13" max="13" width="9" style="20" bestFit="1" customWidth="1"/>
    <col min="14" max="16384" width="8.88671875" style="20"/>
  </cols>
  <sheetData>
    <row r="1" spans="4:21" ht="16.2" thickBot="1" x14ac:dyDescent="0.35"/>
    <row r="2" spans="4:21" ht="16.2" thickBot="1" x14ac:dyDescent="0.35">
      <c r="D2" s="585" t="s">
        <v>201</v>
      </c>
      <c r="E2" s="589"/>
      <c r="F2" s="585" t="s">
        <v>202</v>
      </c>
      <c r="G2" s="586"/>
      <c r="H2" s="585" t="s">
        <v>203</v>
      </c>
      <c r="I2" s="586"/>
      <c r="J2" s="585" t="s">
        <v>204</v>
      </c>
      <c r="K2" s="586"/>
      <c r="L2" s="585" t="s">
        <v>205</v>
      </c>
      <c r="M2" s="586"/>
      <c r="N2" s="587" t="s">
        <v>206</v>
      </c>
      <c r="O2" s="588"/>
      <c r="P2" s="587" t="s">
        <v>207</v>
      </c>
      <c r="Q2" s="588"/>
      <c r="R2" s="585" t="s">
        <v>208</v>
      </c>
      <c r="S2" s="586"/>
    </row>
    <row r="3" spans="4:21" x14ac:dyDescent="0.3">
      <c r="D3" s="26"/>
      <c r="E3" s="27"/>
      <c r="F3" s="26"/>
      <c r="G3" s="28"/>
      <c r="H3" s="26"/>
      <c r="I3" s="28"/>
      <c r="J3" s="26"/>
      <c r="K3" s="28"/>
      <c r="L3" s="26"/>
      <c r="M3" s="28"/>
      <c r="N3" s="26"/>
      <c r="O3" s="28"/>
      <c r="P3" s="27"/>
      <c r="Q3" s="28"/>
      <c r="R3" s="26"/>
      <c r="S3" s="28"/>
    </row>
    <row r="4" spans="4:21" x14ac:dyDescent="0.3">
      <c r="D4" s="21"/>
      <c r="F4" s="21"/>
      <c r="G4" s="22"/>
      <c r="H4" s="21"/>
      <c r="I4" s="22"/>
      <c r="J4" s="21"/>
      <c r="K4" s="22"/>
      <c r="L4" s="21"/>
      <c r="M4" s="22"/>
      <c r="N4" s="21"/>
      <c r="O4" s="22"/>
      <c r="Q4" s="22"/>
      <c r="R4" s="21"/>
      <c r="S4" s="22"/>
    </row>
    <row r="5" spans="4:21" x14ac:dyDescent="0.3">
      <c r="D5" s="21"/>
      <c r="F5" s="21"/>
      <c r="G5" s="22"/>
      <c r="H5" s="21"/>
      <c r="I5" s="22"/>
      <c r="J5" s="21"/>
      <c r="K5" s="22"/>
      <c r="L5" s="21"/>
      <c r="M5" s="22"/>
      <c r="N5" s="21"/>
      <c r="O5" s="22"/>
      <c r="Q5" s="22"/>
      <c r="R5" s="21"/>
      <c r="S5" s="22"/>
    </row>
    <row r="6" spans="4:21" x14ac:dyDescent="0.3">
      <c r="D6" s="21"/>
      <c r="F6" s="21"/>
      <c r="G6" s="22"/>
      <c r="H6" s="21"/>
      <c r="I6" s="22"/>
      <c r="J6" s="21"/>
      <c r="K6" s="22"/>
      <c r="L6" s="21"/>
      <c r="M6" s="22"/>
      <c r="N6" s="21"/>
      <c r="O6" s="22"/>
      <c r="Q6" s="22"/>
      <c r="R6" s="21"/>
      <c r="S6" s="22"/>
    </row>
    <row r="7" spans="4:21" ht="16.2" thickBot="1" x14ac:dyDescent="0.35">
      <c r="D7" s="23"/>
      <c r="E7" s="24"/>
      <c r="F7" s="23"/>
      <c r="G7" s="25"/>
      <c r="H7" s="23"/>
      <c r="I7" s="25"/>
      <c r="J7" s="23"/>
      <c r="K7" s="25"/>
      <c r="L7" s="23"/>
      <c r="M7" s="25"/>
      <c r="N7" s="23"/>
      <c r="O7" s="25"/>
      <c r="P7" s="24"/>
      <c r="Q7" s="25"/>
      <c r="R7" s="23"/>
      <c r="S7" s="25"/>
    </row>
    <row r="8" spans="4:21" ht="16.2" thickBot="1" x14ac:dyDescent="0.35">
      <c r="D8" s="591" t="s">
        <v>209</v>
      </c>
      <c r="E8" s="592"/>
      <c r="F8" s="592"/>
      <c r="G8" s="592"/>
      <c r="H8" s="592"/>
      <c r="I8" s="593"/>
      <c r="J8" s="591" t="s">
        <v>210</v>
      </c>
      <c r="K8" s="592"/>
      <c r="L8" s="592"/>
      <c r="M8" s="592"/>
      <c r="N8" s="592"/>
      <c r="O8" s="593"/>
      <c r="P8" s="587" t="s">
        <v>211</v>
      </c>
      <c r="Q8" s="588"/>
    </row>
    <row r="9" spans="4:21" x14ac:dyDescent="0.3">
      <c r="D9" s="21"/>
      <c r="I9" s="22"/>
      <c r="J9" s="21"/>
      <c r="O9" s="22"/>
      <c r="P9" s="27"/>
      <c r="Q9" s="28"/>
    </row>
    <row r="10" spans="4:21" ht="16.2" thickBot="1" x14ac:dyDescent="0.35">
      <c r="D10" s="21"/>
      <c r="I10" s="22"/>
      <c r="J10" s="21"/>
      <c r="O10" s="22"/>
      <c r="Q10" s="22"/>
    </row>
    <row r="11" spans="4:21" ht="16.2" thickBot="1" x14ac:dyDescent="0.35">
      <c r="D11" s="585" t="s">
        <v>212</v>
      </c>
      <c r="E11" s="589"/>
      <c r="F11" s="585" t="s">
        <v>213</v>
      </c>
      <c r="G11" s="586"/>
      <c r="H11" s="590" t="s">
        <v>214</v>
      </c>
      <c r="I11" s="586"/>
      <c r="J11" s="585" t="s">
        <v>212</v>
      </c>
      <c r="K11" s="589"/>
      <c r="L11" s="585" t="s">
        <v>213</v>
      </c>
      <c r="M11" s="586"/>
      <c r="N11" s="590" t="s">
        <v>214</v>
      </c>
      <c r="O11" s="586"/>
      <c r="Q11" s="22"/>
    </row>
    <row r="12" spans="4:21" x14ac:dyDescent="0.3">
      <c r="D12" s="26"/>
      <c r="E12" s="27"/>
      <c r="F12" s="26"/>
      <c r="G12" s="28"/>
      <c r="H12" s="27"/>
      <c r="I12" s="28"/>
      <c r="J12" s="21"/>
      <c r="L12" s="21"/>
      <c r="M12" s="22"/>
      <c r="O12" s="22"/>
      <c r="Q12" s="22"/>
      <c r="T12"/>
      <c r="U12"/>
    </row>
    <row r="13" spans="4:21" ht="16.2" thickBot="1" x14ac:dyDescent="0.35">
      <c r="D13" s="21"/>
      <c r="F13" s="21"/>
      <c r="G13" s="22"/>
      <c r="I13" s="22"/>
      <c r="J13" s="21"/>
      <c r="L13" s="21"/>
      <c r="M13" s="22"/>
      <c r="O13" s="22"/>
      <c r="P13" s="24"/>
      <c r="Q13" s="25"/>
      <c r="T13"/>
      <c r="U13"/>
    </row>
    <row r="14" spans="4:21" x14ac:dyDescent="0.3">
      <c r="D14" s="21"/>
      <c r="F14" s="21"/>
      <c r="G14" s="22"/>
      <c r="I14" s="22"/>
      <c r="J14" s="21"/>
      <c r="L14" s="21"/>
      <c r="M14" s="22"/>
      <c r="O14" s="22"/>
      <c r="T14"/>
      <c r="U14"/>
    </row>
    <row r="15" spans="4:21" ht="16.2" thickBot="1" x14ac:dyDescent="0.35">
      <c r="D15" s="23"/>
      <c r="E15" s="24"/>
      <c r="F15" s="23"/>
      <c r="G15" s="25"/>
      <c r="H15" s="24"/>
      <c r="I15" s="25"/>
      <c r="J15" s="23"/>
      <c r="K15" s="24"/>
      <c r="L15" s="23"/>
      <c r="M15" s="25"/>
      <c r="N15" s="24"/>
      <c r="O15" s="25"/>
      <c r="T15"/>
      <c r="U15"/>
    </row>
    <row r="16" spans="4:21" x14ac:dyDescent="0.3">
      <c r="E16" s="276"/>
      <c r="F16" s="276"/>
      <c r="G16" s="276"/>
      <c r="H16" s="276"/>
      <c r="I16" s="276"/>
      <c r="L16"/>
      <c r="M16"/>
      <c r="N16"/>
      <c r="O16"/>
      <c r="P16"/>
      <c r="Q16"/>
      <c r="T16"/>
      <c r="U16"/>
    </row>
    <row r="17" spans="10:21" x14ac:dyDescent="0.3">
      <c r="L17"/>
      <c r="M17"/>
      <c r="N17"/>
      <c r="O17"/>
      <c r="P17"/>
      <c r="Q17" s="20" t="s">
        <v>215</v>
      </c>
      <c r="T17"/>
      <c r="U17"/>
    </row>
    <row r="18" spans="10:21" x14ac:dyDescent="0.3">
      <c r="L18"/>
      <c r="M18"/>
      <c r="N18"/>
      <c r="O18"/>
      <c r="P18"/>
    </row>
    <row r="19" spans="10:21" x14ac:dyDescent="0.3">
      <c r="L19"/>
      <c r="M19"/>
      <c r="N19"/>
      <c r="O19"/>
      <c r="P19"/>
    </row>
    <row r="20" spans="10:21" x14ac:dyDescent="0.3">
      <c r="J20"/>
      <c r="K20"/>
      <c r="L20"/>
      <c r="M20"/>
      <c r="N20"/>
      <c r="O20"/>
      <c r="P20"/>
      <c r="Q20"/>
      <c r="R20"/>
    </row>
    <row r="21" spans="10:21" x14ac:dyDescent="0.3">
      <c r="J21"/>
      <c r="K21"/>
      <c r="L21"/>
      <c r="M21"/>
      <c r="N21"/>
      <c r="O21"/>
      <c r="P21"/>
      <c r="Q21"/>
      <c r="R21"/>
    </row>
    <row r="22" spans="10:21" x14ac:dyDescent="0.3">
      <c r="L22"/>
      <c r="M22"/>
      <c r="N22"/>
      <c r="O22"/>
      <c r="P22"/>
      <c r="Q22"/>
      <c r="R22"/>
    </row>
    <row r="23" spans="10:21" x14ac:dyDescent="0.3">
      <c r="L23"/>
      <c r="M23"/>
      <c r="N23"/>
      <c r="O23"/>
      <c r="P23"/>
      <c r="Q23"/>
      <c r="R23"/>
    </row>
    <row r="24" spans="10:21" x14ac:dyDescent="0.3">
      <c r="L24"/>
      <c r="M24"/>
      <c r="N24"/>
      <c r="O24"/>
      <c r="P24"/>
      <c r="Q24"/>
      <c r="R24"/>
    </row>
    <row r="25" spans="10:21" x14ac:dyDescent="0.3">
      <c r="L25"/>
      <c r="M25"/>
      <c r="N25"/>
      <c r="O25"/>
      <c r="P25"/>
      <c r="Q25"/>
      <c r="R25"/>
    </row>
    <row r="26" spans="10:21" x14ac:dyDescent="0.3">
      <c r="L26"/>
      <c r="M26"/>
      <c r="N26"/>
      <c r="O26"/>
      <c r="P26"/>
      <c r="Q26"/>
      <c r="R26"/>
    </row>
    <row r="27" spans="10:21" x14ac:dyDescent="0.3">
      <c r="L27"/>
      <c r="M27"/>
      <c r="N27"/>
      <c r="O27"/>
      <c r="P27"/>
      <c r="Q27"/>
      <c r="R27"/>
    </row>
    <row r="28" spans="10:21" x14ac:dyDescent="0.3">
      <c r="L28"/>
      <c r="M28"/>
      <c r="N28"/>
      <c r="O28"/>
      <c r="P28"/>
      <c r="Q28"/>
      <c r="R28"/>
    </row>
    <row r="29" spans="10:21" x14ac:dyDescent="0.3">
      <c r="L29"/>
      <c r="M29"/>
      <c r="N29"/>
      <c r="O29"/>
      <c r="P29"/>
      <c r="Q29"/>
      <c r="R29"/>
    </row>
    <row r="30" spans="10:21" x14ac:dyDescent="0.3">
      <c r="L30"/>
      <c r="M30"/>
      <c r="N30"/>
      <c r="O30"/>
      <c r="P30"/>
      <c r="Q30"/>
      <c r="R30"/>
    </row>
    <row r="31" spans="10:21" x14ac:dyDescent="0.3">
      <c r="L31"/>
      <c r="M31"/>
      <c r="N31"/>
      <c r="O31"/>
      <c r="P31"/>
      <c r="Q31"/>
      <c r="R31"/>
    </row>
    <row r="32" spans="10:21" x14ac:dyDescent="0.3">
      <c r="L32"/>
      <c r="M32"/>
      <c r="N32"/>
      <c r="O32"/>
      <c r="P32"/>
      <c r="Q32"/>
      <c r="R32"/>
    </row>
    <row r="33" spans="12:18" x14ac:dyDescent="0.3">
      <c r="L33"/>
      <c r="M33"/>
      <c r="N33"/>
      <c r="O33"/>
      <c r="P33"/>
      <c r="Q33"/>
      <c r="R33"/>
    </row>
    <row r="34" spans="12:18" x14ac:dyDescent="0.3">
      <c r="L34"/>
      <c r="M34"/>
      <c r="N34"/>
      <c r="O34"/>
      <c r="P34"/>
      <c r="Q34"/>
      <c r="R34"/>
    </row>
    <row r="35" spans="12:18" x14ac:dyDescent="0.3">
      <c r="L35"/>
      <c r="M35"/>
      <c r="N35"/>
      <c r="O35"/>
      <c r="P35"/>
      <c r="Q35"/>
      <c r="R35"/>
    </row>
    <row r="36" spans="12:18" x14ac:dyDescent="0.3">
      <c r="L36"/>
      <c r="M36"/>
      <c r="N36"/>
      <c r="O36"/>
      <c r="P36"/>
      <c r="Q36"/>
      <c r="R36"/>
    </row>
    <row r="37" spans="12:18" x14ac:dyDescent="0.3">
      <c r="L37"/>
      <c r="M37"/>
      <c r="N37"/>
      <c r="O37"/>
      <c r="P37"/>
      <c r="Q37"/>
      <c r="R37"/>
    </row>
    <row r="38" spans="12:18" x14ac:dyDescent="0.3">
      <c r="L38"/>
      <c r="M38"/>
      <c r="N38"/>
      <c r="O38"/>
      <c r="P38"/>
      <c r="Q38"/>
      <c r="R38"/>
    </row>
    <row r="39" spans="12:18" x14ac:dyDescent="0.3">
      <c r="L39"/>
      <c r="M39"/>
      <c r="N39"/>
      <c r="O39"/>
      <c r="P39"/>
      <c r="Q39"/>
      <c r="R39"/>
    </row>
    <row r="40" spans="12:18" x14ac:dyDescent="0.3">
      <c r="L40"/>
      <c r="M40"/>
      <c r="N40"/>
      <c r="O40"/>
      <c r="P40"/>
      <c r="Q40"/>
      <c r="R40"/>
    </row>
    <row r="41" spans="12:18" x14ac:dyDescent="0.3">
      <c r="L41"/>
      <c r="M41"/>
      <c r="N41"/>
      <c r="O41"/>
      <c r="P41"/>
      <c r="Q41"/>
      <c r="R41"/>
    </row>
  </sheetData>
  <mergeCells count="17">
    <mergeCell ref="D2:E2"/>
    <mergeCell ref="F2:G2"/>
    <mergeCell ref="H2:I2"/>
    <mergeCell ref="P8:Q8"/>
    <mergeCell ref="D8:I8"/>
    <mergeCell ref="D11:E11"/>
    <mergeCell ref="F11:G11"/>
    <mergeCell ref="H11:I11"/>
    <mergeCell ref="J8:O8"/>
    <mergeCell ref="J11:K11"/>
    <mergeCell ref="L11:M11"/>
    <mergeCell ref="N11:O11"/>
    <mergeCell ref="R2:S2"/>
    <mergeCell ref="L2:M2"/>
    <mergeCell ref="J2:K2"/>
    <mergeCell ref="P2:Q2"/>
    <mergeCell ref="N2:O2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04F88-F76B-4275-9D00-C5FCA5571879}">
  <dimension ref="A1:I18"/>
  <sheetViews>
    <sheetView workbookViewId="0">
      <selection sqref="A1:F1"/>
    </sheetView>
  </sheetViews>
  <sheetFormatPr defaultRowHeight="14.4" x14ac:dyDescent="0.3"/>
  <cols>
    <col min="1" max="1" width="8.44140625" bestFit="1" customWidth="1"/>
    <col min="2" max="2" width="16.44140625" bestFit="1" customWidth="1"/>
    <col min="3" max="3" width="38.6640625" bestFit="1" customWidth="1"/>
    <col min="4" max="4" width="5.44140625" bestFit="1" customWidth="1"/>
    <col min="5" max="5" width="7.109375" bestFit="1" customWidth="1"/>
    <col min="6" max="6" width="14.5546875" bestFit="1" customWidth="1"/>
    <col min="7" max="7" width="19.5546875" bestFit="1" customWidth="1"/>
    <col min="8" max="8" width="25.6640625" bestFit="1" customWidth="1"/>
    <col min="9" max="9" width="20.6640625" bestFit="1" customWidth="1"/>
  </cols>
  <sheetData>
    <row r="1" spans="1:9" ht="21.6" thickBot="1" x14ac:dyDescent="0.45">
      <c r="A1" s="594" t="s">
        <v>216</v>
      </c>
      <c r="B1" s="595"/>
      <c r="C1" s="595"/>
      <c r="D1" s="595"/>
      <c r="E1" s="595"/>
      <c r="F1" s="596"/>
    </row>
    <row r="2" spans="1:9" ht="16.2" thickBot="1" x14ac:dyDescent="0.35">
      <c r="A2" s="356" t="s">
        <v>24</v>
      </c>
      <c r="B2" s="357" t="s">
        <v>25</v>
      </c>
      <c r="C2" s="358" t="s">
        <v>27</v>
      </c>
      <c r="D2" s="359" t="s">
        <v>28</v>
      </c>
      <c r="E2" s="359" t="s">
        <v>29</v>
      </c>
      <c r="F2" s="359" t="s">
        <v>30</v>
      </c>
      <c r="G2" s="359" t="s">
        <v>217</v>
      </c>
      <c r="H2" s="363" t="s">
        <v>32</v>
      </c>
      <c r="I2" s="366" t="s">
        <v>218</v>
      </c>
    </row>
    <row r="3" spans="1:9" ht="18.600000000000001" thickBot="1" x14ac:dyDescent="0.35">
      <c r="A3" s="360">
        <v>1</v>
      </c>
      <c r="B3" s="347">
        <v>43221</v>
      </c>
      <c r="C3" s="15"/>
      <c r="D3" s="14" t="s">
        <v>38</v>
      </c>
      <c r="E3" s="15">
        <v>0</v>
      </c>
      <c r="F3" s="15">
        <v>0</v>
      </c>
      <c r="G3" s="306">
        <f>E3*F3</f>
        <v>0</v>
      </c>
      <c r="H3" s="348" t="s">
        <v>38</v>
      </c>
      <c r="I3" s="367">
        <f>SUM(G3:G18)</f>
        <v>0</v>
      </c>
    </row>
    <row r="4" spans="1:9" ht="18" x14ac:dyDescent="0.3">
      <c r="A4" s="360">
        <v>2</v>
      </c>
      <c r="B4" s="347">
        <v>43222</v>
      </c>
      <c r="C4" s="15"/>
      <c r="D4" s="14" t="s">
        <v>38</v>
      </c>
      <c r="E4" s="15">
        <v>0</v>
      </c>
      <c r="F4" s="15">
        <v>0</v>
      </c>
      <c r="G4" s="306">
        <f>E4*F4</f>
        <v>0</v>
      </c>
      <c r="H4" s="51" t="s">
        <v>38</v>
      </c>
    </row>
    <row r="5" spans="1:9" ht="18" x14ac:dyDescent="0.3">
      <c r="A5" s="360">
        <v>3</v>
      </c>
      <c r="B5" s="347">
        <v>43223</v>
      </c>
      <c r="C5" s="15"/>
      <c r="D5" s="14" t="s">
        <v>38</v>
      </c>
      <c r="E5" s="15">
        <v>0</v>
      </c>
      <c r="F5" s="15">
        <v>0</v>
      </c>
      <c r="G5" s="306">
        <f>E5*F5</f>
        <v>0</v>
      </c>
      <c r="H5" s="51" t="s">
        <v>38</v>
      </c>
    </row>
    <row r="6" spans="1:9" ht="18" x14ac:dyDescent="0.3">
      <c r="A6" s="360">
        <v>4</v>
      </c>
      <c r="B6" s="347">
        <v>43224</v>
      </c>
      <c r="C6" s="15"/>
      <c r="D6" s="14" t="s">
        <v>38</v>
      </c>
      <c r="E6" s="15">
        <v>0</v>
      </c>
      <c r="F6" s="15">
        <v>0</v>
      </c>
      <c r="G6" s="306">
        <f t="shared" ref="G6:G18" si="0">E6*F6</f>
        <v>0</v>
      </c>
      <c r="H6" s="51" t="s">
        <v>38</v>
      </c>
    </row>
    <row r="7" spans="1:9" ht="18" x14ac:dyDescent="0.3">
      <c r="A7" s="360">
        <v>5</v>
      </c>
      <c r="B7" s="347">
        <v>43225</v>
      </c>
      <c r="C7" s="15"/>
      <c r="D7" s="14" t="s">
        <v>38</v>
      </c>
      <c r="E7" s="15">
        <v>0</v>
      </c>
      <c r="F7" s="15">
        <v>0</v>
      </c>
      <c r="G7" s="306">
        <f t="shared" si="0"/>
        <v>0</v>
      </c>
      <c r="H7" s="51" t="s">
        <v>38</v>
      </c>
    </row>
    <row r="8" spans="1:9" ht="18" x14ac:dyDescent="0.3">
      <c r="A8" s="360">
        <v>6</v>
      </c>
      <c r="B8" s="347">
        <v>43226</v>
      </c>
      <c r="C8" s="15"/>
      <c r="D8" s="14" t="s">
        <v>38</v>
      </c>
      <c r="E8" s="15">
        <v>0</v>
      </c>
      <c r="F8" s="15">
        <v>0</v>
      </c>
      <c r="G8" s="306">
        <f t="shared" si="0"/>
        <v>0</v>
      </c>
      <c r="H8" s="51" t="s">
        <v>38</v>
      </c>
    </row>
    <row r="9" spans="1:9" ht="18" x14ac:dyDescent="0.3">
      <c r="A9" s="360">
        <v>7</v>
      </c>
      <c r="B9" s="347">
        <v>43227</v>
      </c>
      <c r="C9" s="15"/>
      <c r="D9" s="14" t="s">
        <v>38</v>
      </c>
      <c r="E9" s="15">
        <v>0</v>
      </c>
      <c r="F9" s="15">
        <v>0</v>
      </c>
      <c r="G9" s="306">
        <f t="shared" si="0"/>
        <v>0</v>
      </c>
      <c r="H9" s="51" t="s">
        <v>38</v>
      </c>
    </row>
    <row r="10" spans="1:9" ht="18" x14ac:dyDescent="0.3">
      <c r="A10" s="360">
        <v>8</v>
      </c>
      <c r="B10" s="347">
        <v>43228</v>
      </c>
      <c r="C10" s="15"/>
      <c r="D10" s="14" t="s">
        <v>38</v>
      </c>
      <c r="E10" s="15">
        <v>0</v>
      </c>
      <c r="F10" s="15">
        <v>0</v>
      </c>
      <c r="G10" s="306">
        <f t="shared" si="0"/>
        <v>0</v>
      </c>
      <c r="H10" s="51" t="s">
        <v>38</v>
      </c>
    </row>
    <row r="11" spans="1:9" ht="18" x14ac:dyDescent="0.3">
      <c r="A11" s="360">
        <v>9</v>
      </c>
      <c r="B11" s="347">
        <v>43229</v>
      </c>
      <c r="C11" s="15"/>
      <c r="D11" s="14" t="s">
        <v>38</v>
      </c>
      <c r="E11" s="15">
        <v>0</v>
      </c>
      <c r="F11" s="15">
        <v>0</v>
      </c>
      <c r="G11" s="306">
        <f t="shared" si="0"/>
        <v>0</v>
      </c>
      <c r="H11" s="51" t="s">
        <v>38</v>
      </c>
    </row>
    <row r="12" spans="1:9" ht="18" x14ac:dyDescent="0.3">
      <c r="A12" s="360">
        <v>10</v>
      </c>
      <c r="B12" s="347">
        <v>43230</v>
      </c>
      <c r="C12" s="15"/>
      <c r="D12" s="14" t="s">
        <v>38</v>
      </c>
      <c r="E12" s="15">
        <v>0</v>
      </c>
      <c r="F12" s="15">
        <v>0</v>
      </c>
      <c r="G12" s="306">
        <f t="shared" si="0"/>
        <v>0</v>
      </c>
      <c r="H12" s="51" t="s">
        <v>38</v>
      </c>
    </row>
    <row r="13" spans="1:9" ht="18" x14ac:dyDescent="0.3">
      <c r="A13" s="360">
        <v>11</v>
      </c>
      <c r="B13" s="347">
        <v>43231</v>
      </c>
      <c r="C13" s="15"/>
      <c r="D13" s="14" t="s">
        <v>38</v>
      </c>
      <c r="E13" s="15">
        <v>0</v>
      </c>
      <c r="F13" s="15">
        <v>0</v>
      </c>
      <c r="G13" s="306">
        <f t="shared" si="0"/>
        <v>0</v>
      </c>
      <c r="H13" s="51" t="s">
        <v>38</v>
      </c>
    </row>
    <row r="14" spans="1:9" ht="18" x14ac:dyDescent="0.3">
      <c r="A14" s="360">
        <v>12</v>
      </c>
      <c r="B14" s="347">
        <v>43232</v>
      </c>
      <c r="C14" s="15"/>
      <c r="D14" s="14" t="s">
        <v>38</v>
      </c>
      <c r="E14" s="15">
        <v>0</v>
      </c>
      <c r="F14" s="15">
        <v>0</v>
      </c>
      <c r="G14" s="306">
        <f t="shared" si="0"/>
        <v>0</v>
      </c>
      <c r="H14" s="51" t="s">
        <v>38</v>
      </c>
    </row>
    <row r="15" spans="1:9" ht="18" x14ac:dyDescent="0.3">
      <c r="A15" s="360">
        <v>13</v>
      </c>
      <c r="B15" s="347">
        <v>43233</v>
      </c>
      <c r="C15" s="15"/>
      <c r="D15" s="14" t="s">
        <v>38</v>
      </c>
      <c r="E15" s="15">
        <v>0</v>
      </c>
      <c r="F15" s="15">
        <v>0</v>
      </c>
      <c r="G15" s="306">
        <f t="shared" si="0"/>
        <v>0</v>
      </c>
      <c r="H15" s="51" t="s">
        <v>38</v>
      </c>
    </row>
    <row r="16" spans="1:9" ht="18" x14ac:dyDescent="0.3">
      <c r="A16" s="360">
        <v>14</v>
      </c>
      <c r="B16" s="347">
        <v>43234</v>
      </c>
      <c r="C16" s="15"/>
      <c r="D16" s="14" t="s">
        <v>38</v>
      </c>
      <c r="E16" s="15">
        <v>0</v>
      </c>
      <c r="F16" s="15">
        <v>0</v>
      </c>
      <c r="G16" s="306">
        <f t="shared" si="0"/>
        <v>0</v>
      </c>
      <c r="H16" s="51" t="s">
        <v>38</v>
      </c>
    </row>
    <row r="17" spans="1:8" ht="18" x14ac:dyDescent="0.3">
      <c r="A17" s="360">
        <v>15</v>
      </c>
      <c r="B17" s="347">
        <v>43235</v>
      </c>
      <c r="C17" s="15"/>
      <c r="D17" s="14" t="s">
        <v>38</v>
      </c>
      <c r="E17" s="15">
        <v>0</v>
      </c>
      <c r="F17" s="15">
        <v>0</v>
      </c>
      <c r="G17" s="306">
        <f t="shared" si="0"/>
        <v>0</v>
      </c>
      <c r="H17" s="51" t="s">
        <v>38</v>
      </c>
    </row>
    <row r="18" spans="1:8" ht="18" x14ac:dyDescent="0.3">
      <c r="A18" s="360">
        <v>16</v>
      </c>
      <c r="B18" s="347">
        <v>43236</v>
      </c>
      <c r="C18" s="15"/>
      <c r="D18" s="14" t="s">
        <v>38</v>
      </c>
      <c r="E18" s="15">
        <v>0</v>
      </c>
      <c r="F18" s="15">
        <v>0</v>
      </c>
      <c r="G18" s="306">
        <f t="shared" si="0"/>
        <v>0</v>
      </c>
      <c r="H18" s="51" t="s">
        <v>38</v>
      </c>
    </row>
  </sheetData>
  <autoFilter ref="A2:H2" xr:uid="{72204F88-F76B-4275-9D00-C5FCA5571879}"/>
  <mergeCells count="1">
    <mergeCell ref="A1:F1"/>
  </mergeCells>
  <conditionalFormatting sqref="A4:A18">
    <cfRule type="expression" dxfId="198" priority="15">
      <formula>$I4="ENTRADA TROCO"</formula>
    </cfRule>
    <cfRule type="expression" dxfId="197" priority="16">
      <formula>$I4="VALE"</formula>
    </cfRule>
    <cfRule type="expression" dxfId="196" priority="17">
      <formula>$I4="SAIDA"</formula>
    </cfRule>
    <cfRule type="expression" dxfId="195" priority="18">
      <formula>$I4="PIX"</formula>
    </cfRule>
    <cfRule type="expression" dxfId="194" priority="19">
      <formula>$I4="CRED"</formula>
    </cfRule>
    <cfRule type="expression" dxfId="193" priority="20">
      <formula>$I4="DEB"</formula>
    </cfRule>
    <cfRule type="expression" dxfId="192" priority="21">
      <formula>$I4="DIN"</formula>
    </cfRule>
  </conditionalFormatting>
  <conditionalFormatting sqref="A3:B3 B4:B18">
    <cfRule type="expression" dxfId="191" priority="165">
      <formula>#REF!="ENTRADA TROCO"</formula>
    </cfRule>
    <cfRule type="expression" dxfId="190" priority="166">
      <formula>#REF!="VALE"</formula>
    </cfRule>
    <cfRule type="expression" dxfId="189" priority="167">
      <formula>#REF!="SAIDA"</formula>
    </cfRule>
    <cfRule type="expression" dxfId="188" priority="168">
      <formula>#REF!="PIX"</formula>
    </cfRule>
    <cfRule type="expression" dxfId="187" priority="169">
      <formula>#REF!="CRED"</formula>
    </cfRule>
    <cfRule type="expression" dxfId="186" priority="170">
      <formula>#REF!="DEB"</formula>
    </cfRule>
    <cfRule type="expression" dxfId="185" priority="171">
      <formula>#REF!="DIN"</formula>
    </cfRule>
  </conditionalFormatting>
  <dataValidations count="3">
    <dataValidation type="list" allowBlank="1" showInputMessage="1" showErrorMessage="1" sqref="B3:B18" xr:uid="{D61C38EB-0290-4C0C-9B2B-2FA256BF6B63}">
      <formula1>MESSS</formula1>
    </dataValidation>
    <dataValidation type="list" allowBlank="1" showInputMessage="1" showErrorMessage="1" sqref="D3:D18" xr:uid="{799677DE-AD31-4564-B685-9552B2CFA558}">
      <formula1>UNIDMED</formula1>
    </dataValidation>
    <dataValidation type="list" allowBlank="1" showInputMessage="1" showErrorMessage="1" sqref="H3:H18" xr:uid="{0A3CEE2A-640D-4F9D-AAE8-0C60693C19BC}">
      <formula1>TIPOPAG</formula1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R23"/>
  <sheetViews>
    <sheetView zoomScale="82" zoomScaleNormal="82" workbookViewId="0">
      <selection sqref="A1:G1"/>
    </sheetView>
  </sheetViews>
  <sheetFormatPr defaultRowHeight="14.4" x14ac:dyDescent="0.3"/>
  <cols>
    <col min="1" max="1" width="27.6640625" bestFit="1" customWidth="1"/>
    <col min="2" max="2" width="31.44140625" customWidth="1"/>
    <col min="3" max="3" width="17.88671875" bestFit="1" customWidth="1"/>
    <col min="4" max="4" width="18.33203125" bestFit="1" customWidth="1"/>
    <col min="5" max="5" width="19.88671875" bestFit="1" customWidth="1"/>
    <col min="6" max="6" width="29.33203125" bestFit="1" customWidth="1"/>
    <col min="7" max="7" width="25.6640625" bestFit="1" customWidth="1"/>
    <col min="8" max="8" width="34.6640625" customWidth="1"/>
    <col min="9" max="9" width="19.5546875" customWidth="1"/>
    <col min="34" max="34" width="11.5546875" bestFit="1" customWidth="1"/>
    <col min="35" max="35" width="39.109375" bestFit="1" customWidth="1"/>
    <col min="36" max="36" width="57.6640625" bestFit="1" customWidth="1"/>
    <col min="37" max="37" width="27.33203125" customWidth="1"/>
    <col min="38" max="38" width="9.44140625" bestFit="1" customWidth="1"/>
    <col min="39" max="39" width="20" customWidth="1"/>
    <col min="40" max="40" width="26.33203125" bestFit="1" customWidth="1"/>
    <col min="41" max="41" width="21.6640625" bestFit="1" customWidth="1"/>
    <col min="42" max="42" width="69" bestFit="1" customWidth="1"/>
    <col min="43" max="43" width="11.5546875" bestFit="1" customWidth="1"/>
    <col min="44" max="44" width="47.88671875" bestFit="1" customWidth="1"/>
    <col min="45" max="45" width="27.6640625" bestFit="1" customWidth="1"/>
    <col min="46" max="46" width="10.44140625" bestFit="1" customWidth="1"/>
    <col min="47" max="47" width="12.6640625" bestFit="1" customWidth="1"/>
    <col min="48" max="48" width="27.109375" bestFit="1" customWidth="1"/>
    <col min="49" max="49" width="36.33203125" bestFit="1" customWidth="1"/>
    <col min="50" max="50" width="31.5546875" bestFit="1" customWidth="1"/>
    <col min="51" max="51" width="68.33203125" bestFit="1" customWidth="1"/>
    <col min="52" max="52" width="11.5546875" bestFit="1" customWidth="1"/>
    <col min="53" max="53" width="47.88671875" bestFit="1" customWidth="1"/>
    <col min="54" max="54" width="35.44140625" customWidth="1"/>
    <col min="55" max="55" width="10.44140625" bestFit="1" customWidth="1"/>
    <col min="56" max="56" width="12.6640625" bestFit="1" customWidth="1"/>
    <col min="57" max="57" width="27.109375" bestFit="1" customWidth="1"/>
    <col min="58" max="58" width="36.33203125" bestFit="1" customWidth="1"/>
    <col min="59" max="59" width="31.5546875" customWidth="1"/>
    <col min="60" max="60" width="68.33203125" bestFit="1" customWidth="1"/>
    <col min="61" max="61" width="11.5546875" bestFit="1" customWidth="1"/>
    <col min="62" max="62" width="47.88671875" customWidth="1"/>
    <col min="63" max="63" width="43" customWidth="1"/>
    <col min="64" max="64" width="10.44140625" bestFit="1" customWidth="1"/>
    <col min="65" max="65" width="12.6640625" bestFit="1" customWidth="1"/>
    <col min="66" max="66" width="27.109375" bestFit="1" customWidth="1"/>
    <col min="67" max="67" width="36.33203125" bestFit="1" customWidth="1"/>
    <col min="68" max="68" width="31.5546875" bestFit="1" customWidth="1"/>
    <col min="69" max="69" width="68.33203125" bestFit="1" customWidth="1"/>
  </cols>
  <sheetData>
    <row r="1" spans="1:18" ht="18" x14ac:dyDescent="0.35">
      <c r="A1" s="597" t="s">
        <v>219</v>
      </c>
      <c r="B1" s="598"/>
      <c r="C1" s="598"/>
      <c r="D1" s="598"/>
      <c r="E1" s="598"/>
      <c r="F1" s="598"/>
      <c r="G1" s="598"/>
    </row>
    <row r="2" spans="1:18" ht="15.6" x14ac:dyDescent="0.3">
      <c r="A2" s="48" t="s">
        <v>220</v>
      </c>
      <c r="B2" s="49" t="s">
        <v>221</v>
      </c>
      <c r="C2" s="48" t="s">
        <v>222</v>
      </c>
      <c r="D2" s="50" t="s">
        <v>223</v>
      </c>
      <c r="E2" s="50" t="s">
        <v>224</v>
      </c>
      <c r="F2" s="108" t="s">
        <v>225</v>
      </c>
      <c r="G2" s="109" t="s">
        <v>226</v>
      </c>
    </row>
    <row r="3" spans="1:18" ht="18" x14ac:dyDescent="0.3">
      <c r="A3" s="103" t="s">
        <v>227</v>
      </c>
      <c r="B3" s="215" t="s">
        <v>228</v>
      </c>
      <c r="C3" s="104">
        <f>SUMPRODUCT(('LANÇAMENTO DO DIRISTA '!$C$3:$C$725='DIARISTA '!A3)*('LANÇAMENTO DO DIRISTA '!$E$3:$E$725))</f>
        <v>4.5</v>
      </c>
      <c r="D3" s="110">
        <f>SUMPRODUCT(('LANÇAMENTO DO DIRISTA '!$C$3:$C$725='DIARISTA '!A3)*('LANÇAMENTO DO DIRISTA '!$D$3:$D$725))</f>
        <v>100</v>
      </c>
      <c r="E3" s="95">
        <f>'FICHA PRODUTO'!AW2</f>
        <v>0</v>
      </c>
      <c r="F3" s="73">
        <f>D3-E3</f>
        <v>100</v>
      </c>
      <c r="G3" s="73">
        <f>F3</f>
        <v>100</v>
      </c>
    </row>
    <row r="4" spans="1:18" ht="18" x14ac:dyDescent="0.3">
      <c r="A4" s="103" t="s">
        <v>229</v>
      </c>
      <c r="B4" s="215" t="s">
        <v>228</v>
      </c>
      <c r="C4" s="104">
        <f>SUMPRODUCT(('LANÇAMENTO DO DIRISTA '!$C$3:$C$725='DIARISTA '!A4)*('LANÇAMENTO DO DIRISTA '!$E$3:$E$725))</f>
        <v>0</v>
      </c>
      <c r="D4" s="110">
        <f>SUMPRODUCT(('LANÇAMENTO DO DIRISTA '!$C$3:$C$725='DIARISTA '!A4)*('LANÇAMENTO DO DIRISTA '!$D$3:$D$725))</f>
        <v>0</v>
      </c>
      <c r="E4" s="95">
        <f>'FICHA PRODUTO'!BG2</f>
        <v>11.45</v>
      </c>
      <c r="F4" s="73">
        <f>D4-E4</f>
        <v>-11.45</v>
      </c>
      <c r="G4" s="73">
        <f>F4</f>
        <v>-11.45</v>
      </c>
      <c r="R4">
        <v>2885.7</v>
      </c>
    </row>
    <row r="5" spans="1:18" ht="21" customHeight="1" x14ac:dyDescent="0.3">
      <c r="A5" s="103" t="s">
        <v>230</v>
      </c>
      <c r="B5" s="215" t="s">
        <v>228</v>
      </c>
      <c r="C5" s="104">
        <f>SUMPRODUCT(('LANÇAMENTO DO DIRISTA '!$C$3:$C$725='DIARISTA '!A5)*('LANÇAMENTO DO DIRISTA '!$E$3:$E$725))</f>
        <v>0</v>
      </c>
      <c r="D5" s="110">
        <f>SUMPRODUCT(('LANÇAMENTO DO DIRISTA '!$C$3:$C$725='DIARISTA '!A5)*('LANÇAMENTO DO DIRISTA '!$D$3:$D$725))</f>
        <v>0</v>
      </c>
      <c r="E5" s="95">
        <f>'FICHA PRODUTO'!BQ2</f>
        <v>0</v>
      </c>
      <c r="F5" s="73">
        <f>D5-E5</f>
        <v>0</v>
      </c>
      <c r="G5" s="73">
        <f>F5</f>
        <v>0</v>
      </c>
      <c r="R5">
        <v>3549</v>
      </c>
    </row>
    <row r="6" spans="1:18" ht="18" x14ac:dyDescent="0.3">
      <c r="A6" s="103" t="s">
        <v>231</v>
      </c>
      <c r="B6" s="215" t="s">
        <v>228</v>
      </c>
      <c r="C6" s="104">
        <f>SUMPRODUCT(('LANÇAMENTO DO DIRISTA '!$C$3:$C$725='DIARISTA '!A6)*('LANÇAMENTO DO DIRISTA '!$E$3:$E$725))</f>
        <v>0</v>
      </c>
      <c r="D6" s="110">
        <f>SUMPRODUCT(('LANÇAMENTO DO DIRISTA '!$C$3:$C$725='DIARISTA '!A6)*('LANÇAMENTO DO DIRISTA '!$D$3:$D$725))</f>
        <v>0</v>
      </c>
      <c r="E6" s="95">
        <f>'FICHA PRODUTO'!CA2</f>
        <v>453</v>
      </c>
      <c r="F6" s="73">
        <f>D6-E6</f>
        <v>-453</v>
      </c>
      <c r="G6" s="73">
        <f>F6</f>
        <v>-453</v>
      </c>
      <c r="R6">
        <f>R4+R5</f>
        <v>6434.7</v>
      </c>
    </row>
    <row r="7" spans="1:18" ht="15" thickBot="1" x14ac:dyDescent="0.35"/>
    <row r="8" spans="1:18" ht="15" thickBot="1" x14ac:dyDescent="0.35">
      <c r="A8" s="316" t="s">
        <v>201</v>
      </c>
      <c r="B8" s="316" t="str">
        <f>A3</f>
        <v>NARDO</v>
      </c>
    </row>
    <row r="9" spans="1:18" x14ac:dyDescent="0.3">
      <c r="A9" s="241"/>
      <c r="B9" s="241"/>
    </row>
    <row r="10" spans="1:18" x14ac:dyDescent="0.3">
      <c r="A10" s="241"/>
      <c r="B10" s="241"/>
    </row>
    <row r="11" spans="1:18" ht="15" thickBot="1" x14ac:dyDescent="0.35">
      <c r="A11" s="242"/>
      <c r="B11" s="242"/>
      <c r="F11">
        <v>800</v>
      </c>
    </row>
    <row r="12" spans="1:18" ht="15" thickBot="1" x14ac:dyDescent="0.35">
      <c r="A12" s="316" t="s">
        <v>201</v>
      </c>
      <c r="B12" s="316" t="str">
        <f>A4</f>
        <v>VALMIR</v>
      </c>
      <c r="F12">
        <v>-400</v>
      </c>
    </row>
    <row r="13" spans="1:18" x14ac:dyDescent="0.3">
      <c r="A13" s="241"/>
      <c r="B13" s="241"/>
      <c r="F13">
        <f>F11+F12</f>
        <v>400</v>
      </c>
    </row>
    <row r="14" spans="1:18" x14ac:dyDescent="0.3">
      <c r="A14" s="241"/>
      <c r="B14" s="241"/>
      <c r="F14" s="101">
        <f>F13-E3</f>
        <v>400</v>
      </c>
    </row>
    <row r="15" spans="1:18" ht="15" thickBot="1" x14ac:dyDescent="0.35">
      <c r="A15" s="242"/>
      <c r="B15" s="242"/>
      <c r="F15" s="101">
        <f>F14+50</f>
        <v>450</v>
      </c>
    </row>
    <row r="16" spans="1:18" ht="15" thickBot="1" x14ac:dyDescent="0.35">
      <c r="B16" s="316" t="str">
        <f>A5</f>
        <v>FELIPE</v>
      </c>
    </row>
    <row r="17" spans="2:2" x14ac:dyDescent="0.3">
      <c r="B17" s="241"/>
    </row>
    <row r="18" spans="2:2" x14ac:dyDescent="0.3">
      <c r="B18" s="241"/>
    </row>
    <row r="19" spans="2:2" ht="15" thickBot="1" x14ac:dyDescent="0.35">
      <c r="B19" s="242"/>
    </row>
    <row r="20" spans="2:2" ht="15" thickBot="1" x14ac:dyDescent="0.35">
      <c r="B20" s="316" t="str">
        <f>A6</f>
        <v>SILVIO</v>
      </c>
    </row>
    <row r="21" spans="2:2" x14ac:dyDescent="0.3">
      <c r="B21" s="241"/>
    </row>
    <row r="22" spans="2:2" x14ac:dyDescent="0.3">
      <c r="B22" s="241"/>
    </row>
    <row r="23" spans="2:2" ht="15" thickBot="1" x14ac:dyDescent="0.35">
      <c r="B23" s="242"/>
    </row>
  </sheetData>
  <mergeCells count="1">
    <mergeCell ref="A1:G1"/>
  </mergeCells>
  <dataValidations count="1">
    <dataValidation type="list" allowBlank="1" showInputMessage="1" showErrorMessage="1" sqref="A3:A6" xr:uid="{00000000-0002-0000-0200-000000000000}">
      <formula1>NOMEDIRISTA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AM13"/>
  <sheetViews>
    <sheetView topLeftCell="A4" workbookViewId="0">
      <selection activeCell="D16" sqref="D16"/>
    </sheetView>
  </sheetViews>
  <sheetFormatPr defaultRowHeight="14.4" x14ac:dyDescent="0.3"/>
  <cols>
    <col min="1" max="1" width="9.88671875" customWidth="1"/>
    <col min="2" max="2" width="14.44140625" customWidth="1"/>
    <col min="3" max="3" width="18" customWidth="1"/>
    <col min="4" max="4" width="6.5546875" customWidth="1"/>
    <col min="5" max="5" width="5.109375" customWidth="1"/>
    <col min="6" max="6" width="3" customWidth="1"/>
    <col min="7" max="7" width="23.33203125" customWidth="1"/>
    <col min="8" max="8" width="9" bestFit="1" customWidth="1"/>
    <col min="9" max="9" width="13.33203125" bestFit="1" customWidth="1"/>
    <col min="10" max="10" width="8.88671875" style="214"/>
    <col min="11" max="11" width="12.6640625" customWidth="1"/>
    <col min="12" max="12" width="14.6640625" customWidth="1"/>
    <col min="13" max="13" width="18.6640625" customWidth="1"/>
    <col min="14" max="14" width="9.33203125" bestFit="1" customWidth="1"/>
    <col min="17" max="17" width="12.6640625" customWidth="1"/>
    <col min="18" max="18" width="8.6640625" bestFit="1" customWidth="1"/>
    <col min="19" max="19" width="13.6640625" customWidth="1"/>
    <col min="20" max="20" width="8.88671875" style="214"/>
    <col min="22" max="22" width="16.33203125" customWidth="1"/>
    <col min="23" max="23" width="11.33203125" customWidth="1"/>
    <col min="24" max="24" width="8.6640625" customWidth="1"/>
    <col min="27" max="27" width="13.5546875" customWidth="1"/>
    <col min="29" max="29" width="12.5546875" customWidth="1"/>
    <col min="30" max="30" width="8.88671875" style="214"/>
    <col min="32" max="32" width="16.6640625" customWidth="1"/>
    <col min="39" max="39" width="11.33203125" customWidth="1"/>
  </cols>
  <sheetData>
    <row r="1" spans="1:39" ht="21.6" thickBot="1" x14ac:dyDescent="0.45">
      <c r="A1" s="113" t="s">
        <v>232</v>
      </c>
      <c r="B1" s="116">
        <v>1</v>
      </c>
      <c r="C1" s="58" t="s">
        <v>233</v>
      </c>
      <c r="D1" s="118">
        <f>B1</f>
        <v>1</v>
      </c>
      <c r="E1" s="115" t="s">
        <v>234</v>
      </c>
      <c r="F1" s="115"/>
      <c r="G1" s="115"/>
      <c r="H1" s="111" t="s">
        <v>235</v>
      </c>
      <c r="I1" s="112">
        <f>B2</f>
        <v>100</v>
      </c>
      <c r="K1" s="113" t="s">
        <v>232</v>
      </c>
      <c r="L1" s="116">
        <v>1</v>
      </c>
      <c r="M1" s="58" t="s">
        <v>233</v>
      </c>
      <c r="N1" s="118">
        <f>L1</f>
        <v>1</v>
      </c>
      <c r="O1" s="115" t="s">
        <v>234</v>
      </c>
      <c r="P1" s="115"/>
      <c r="Q1" s="115"/>
      <c r="R1" s="312" t="s">
        <v>235</v>
      </c>
      <c r="S1" s="313">
        <f>L2</f>
        <v>-11.45</v>
      </c>
      <c r="U1" s="113" t="s">
        <v>232</v>
      </c>
      <c r="V1" s="116">
        <v>1</v>
      </c>
      <c r="W1" s="58" t="s">
        <v>233</v>
      </c>
      <c r="X1" s="118">
        <f>V1</f>
        <v>1</v>
      </c>
      <c r="Y1" s="115" t="s">
        <v>234</v>
      </c>
      <c r="Z1" s="115"/>
      <c r="AA1" s="115"/>
      <c r="AB1" s="312" t="s">
        <v>235</v>
      </c>
      <c r="AC1" s="313">
        <f>V2</f>
        <v>0</v>
      </c>
      <c r="AE1" s="113" t="s">
        <v>232</v>
      </c>
      <c r="AF1" s="116">
        <v>1</v>
      </c>
      <c r="AG1" s="58" t="s">
        <v>233</v>
      </c>
      <c r="AH1" s="118">
        <f>AF1</f>
        <v>1</v>
      </c>
      <c r="AI1" s="115" t="s">
        <v>234</v>
      </c>
      <c r="AJ1" s="115"/>
      <c r="AK1" s="115"/>
      <c r="AL1" s="312" t="s">
        <v>235</v>
      </c>
      <c r="AM1" s="313">
        <f>AF2</f>
        <v>-453</v>
      </c>
    </row>
    <row r="2" spans="1:39" ht="18.600000000000001" thickBot="1" x14ac:dyDescent="0.4">
      <c r="A2" s="113" t="s">
        <v>235</v>
      </c>
      <c r="B2" s="114">
        <f>'DIARISTA '!G3</f>
        <v>100</v>
      </c>
      <c r="C2" s="613" t="s">
        <v>236</v>
      </c>
      <c r="D2" s="614"/>
      <c r="E2" s="615" t="str">
        <f>A4</f>
        <v>NARDO</v>
      </c>
      <c r="F2" s="615"/>
      <c r="G2" s="615"/>
      <c r="H2" s="615"/>
      <c r="I2" s="615"/>
      <c r="K2" s="113" t="s">
        <v>235</v>
      </c>
      <c r="L2" s="114">
        <f>'DIARISTA '!G4</f>
        <v>-11.45</v>
      </c>
      <c r="M2" s="613" t="s">
        <v>236</v>
      </c>
      <c r="N2" s="614"/>
      <c r="O2" s="615" t="str">
        <f>K4</f>
        <v>VALMIR</v>
      </c>
      <c r="P2" s="615"/>
      <c r="Q2" s="615"/>
      <c r="R2" s="615"/>
      <c r="S2" s="633"/>
      <c r="U2" s="113" t="s">
        <v>235</v>
      </c>
      <c r="V2" s="114">
        <f>'DIARISTA '!G5</f>
        <v>0</v>
      </c>
      <c r="W2" s="637" t="s">
        <v>236</v>
      </c>
      <c r="X2" s="638"/>
      <c r="Y2" s="615">
        <f>U4</f>
        <v>0</v>
      </c>
      <c r="Z2" s="615"/>
      <c r="AA2" s="615"/>
      <c r="AB2" s="615"/>
      <c r="AC2" s="633"/>
      <c r="AE2" s="113" t="s">
        <v>235</v>
      </c>
      <c r="AF2" s="114">
        <f>'DIARISTA '!G6</f>
        <v>-453</v>
      </c>
      <c r="AG2" s="613" t="s">
        <v>236</v>
      </c>
      <c r="AH2" s="614"/>
      <c r="AI2" s="615">
        <f>AE4</f>
        <v>0</v>
      </c>
      <c r="AJ2" s="615"/>
      <c r="AK2" s="615"/>
      <c r="AL2" s="615"/>
      <c r="AM2" s="633"/>
    </row>
    <row r="3" spans="1:39" ht="15" thickBot="1" x14ac:dyDescent="0.35">
      <c r="A3" s="622" t="s">
        <v>237</v>
      </c>
      <c r="B3" s="623"/>
      <c r="C3" s="311" t="s">
        <v>238</v>
      </c>
      <c r="D3" s="618" t="e">
        <f ca="1">PROPER((Extenso_Valor(B2)))</f>
        <v>#NAME?</v>
      </c>
      <c r="E3" s="618"/>
      <c r="F3" s="618"/>
      <c r="G3" s="618"/>
      <c r="H3" s="618"/>
      <c r="I3" s="618"/>
      <c r="K3" s="622" t="s">
        <v>237</v>
      </c>
      <c r="L3" s="623"/>
      <c r="M3" s="311" t="s">
        <v>238</v>
      </c>
      <c r="N3" s="618" t="e">
        <f ca="1">PROPER((Extenso_Valor(L2)))</f>
        <v>#NAME?</v>
      </c>
      <c r="O3" s="618"/>
      <c r="P3" s="618"/>
      <c r="Q3" s="618"/>
      <c r="R3" s="618"/>
      <c r="S3" s="619"/>
      <c r="U3" s="622" t="s">
        <v>237</v>
      </c>
      <c r="V3" s="623"/>
      <c r="W3" s="311" t="s">
        <v>238</v>
      </c>
      <c r="X3" s="618" t="e">
        <f ca="1">PROPER((Extenso_Valor(V2)))</f>
        <v>#NAME?</v>
      </c>
      <c r="Y3" s="618"/>
      <c r="Z3" s="618"/>
      <c r="AA3" s="618"/>
      <c r="AB3" s="618"/>
      <c r="AC3" s="619"/>
      <c r="AE3" s="622" t="s">
        <v>237</v>
      </c>
      <c r="AF3" s="623"/>
      <c r="AG3" s="311" t="s">
        <v>238</v>
      </c>
      <c r="AH3" s="618" t="e">
        <f ca="1">PROPER((Extenso_Valor(AF2)))</f>
        <v>#NAME?</v>
      </c>
      <c r="AI3" s="618"/>
      <c r="AJ3" s="618"/>
      <c r="AK3" s="618"/>
      <c r="AL3" s="618"/>
      <c r="AM3" s="619"/>
    </row>
    <row r="4" spans="1:39" ht="15" thickBot="1" x14ac:dyDescent="0.35">
      <c r="A4" s="620" t="str">
        <f>'DIARISTA '!A3</f>
        <v>NARDO</v>
      </c>
      <c r="B4" s="621"/>
      <c r="C4" s="311" t="s">
        <v>239</v>
      </c>
      <c r="D4" s="618" t="s">
        <v>240</v>
      </c>
      <c r="E4" s="618"/>
      <c r="F4" s="618"/>
      <c r="G4" s="618"/>
      <c r="H4" s="618"/>
      <c r="I4" s="619"/>
      <c r="K4" s="620" t="str">
        <f>'DIARISTA '!A4</f>
        <v>VALMIR</v>
      </c>
      <c r="L4" s="621"/>
      <c r="M4" s="311" t="s">
        <v>239</v>
      </c>
      <c r="N4" s="618" t="s">
        <v>240</v>
      </c>
      <c r="O4" s="618"/>
      <c r="P4" s="618"/>
      <c r="Q4" s="618"/>
      <c r="R4" s="618"/>
      <c r="S4" s="619"/>
      <c r="U4" s="620">
        <f>'DIARISTA '!K4</f>
        <v>0</v>
      </c>
      <c r="V4" s="621"/>
      <c r="W4" s="311" t="s">
        <v>239</v>
      </c>
      <c r="X4" s="618" t="s">
        <v>240</v>
      </c>
      <c r="Y4" s="618"/>
      <c r="Z4" s="618"/>
      <c r="AA4" s="618"/>
      <c r="AB4" s="618"/>
      <c r="AC4" s="619"/>
      <c r="AE4" s="620">
        <f>'DIARISTA '!U4</f>
        <v>0</v>
      </c>
      <c r="AF4" s="621"/>
      <c r="AG4" s="311" t="s">
        <v>239</v>
      </c>
      <c r="AH4" s="618" t="s">
        <v>240</v>
      </c>
      <c r="AI4" s="618"/>
      <c r="AJ4" s="618"/>
      <c r="AK4" s="618"/>
      <c r="AL4" s="618"/>
      <c r="AM4" s="619"/>
    </row>
    <row r="5" spans="1:39" ht="15" thickBot="1" x14ac:dyDescent="0.35">
      <c r="A5" s="624" t="s">
        <v>241</v>
      </c>
      <c r="B5" s="625"/>
      <c r="C5" s="629"/>
      <c r="D5" s="630"/>
      <c r="E5" s="630"/>
      <c r="F5" s="630"/>
      <c r="G5" s="630"/>
      <c r="H5" s="630"/>
      <c r="I5" s="631"/>
      <c r="K5" s="624" t="s">
        <v>241</v>
      </c>
      <c r="L5" s="625"/>
      <c r="M5" s="629"/>
      <c r="N5" s="630"/>
      <c r="O5" s="630"/>
      <c r="P5" s="630"/>
      <c r="Q5" s="630"/>
      <c r="R5" s="630"/>
      <c r="S5" s="631"/>
      <c r="U5" s="624" t="s">
        <v>241</v>
      </c>
      <c r="V5" s="625"/>
      <c r="W5" s="629"/>
      <c r="X5" s="630"/>
      <c r="Y5" s="630"/>
      <c r="Z5" s="630"/>
      <c r="AA5" s="630"/>
      <c r="AB5" s="630"/>
      <c r="AC5" s="631"/>
      <c r="AE5" s="624" t="s">
        <v>241</v>
      </c>
      <c r="AF5" s="625"/>
      <c r="AG5" s="629"/>
      <c r="AH5" s="630"/>
      <c r="AI5" s="630"/>
      <c r="AJ5" s="630"/>
      <c r="AK5" s="630"/>
      <c r="AL5" s="630"/>
      <c r="AM5" s="631"/>
    </row>
    <row r="6" spans="1:39" ht="15" customHeight="1" x14ac:dyDescent="0.3">
      <c r="A6" s="626" t="s">
        <v>242</v>
      </c>
      <c r="B6" s="626"/>
      <c r="C6" s="629"/>
      <c r="D6" s="630"/>
      <c r="E6" s="630"/>
      <c r="F6" s="630"/>
      <c r="G6" s="630"/>
      <c r="H6" s="630"/>
      <c r="I6" s="631"/>
      <c r="K6" s="634" t="s">
        <v>242</v>
      </c>
      <c r="L6" s="626"/>
      <c r="M6" s="629"/>
      <c r="N6" s="630"/>
      <c r="O6" s="630"/>
      <c r="P6" s="630"/>
      <c r="Q6" s="630"/>
      <c r="R6" s="630"/>
      <c r="S6" s="631"/>
      <c r="U6" s="634" t="s">
        <v>242</v>
      </c>
      <c r="V6" s="626"/>
      <c r="W6" s="629"/>
      <c r="X6" s="630"/>
      <c r="Y6" s="630"/>
      <c r="Z6" s="630"/>
      <c r="AA6" s="630"/>
      <c r="AB6" s="630"/>
      <c r="AC6" s="631"/>
      <c r="AE6" s="634" t="s">
        <v>242</v>
      </c>
      <c r="AF6" s="626"/>
      <c r="AG6" s="629"/>
      <c r="AH6" s="630"/>
      <c r="AI6" s="630"/>
      <c r="AJ6" s="630"/>
      <c r="AK6" s="630"/>
      <c r="AL6" s="630"/>
      <c r="AM6" s="631"/>
    </row>
    <row r="7" spans="1:39" ht="15" thickBot="1" x14ac:dyDescent="0.35">
      <c r="A7" s="627"/>
      <c r="B7" s="627"/>
      <c r="C7" s="610"/>
      <c r="D7" s="611"/>
      <c r="E7" s="611"/>
      <c r="F7" s="611"/>
      <c r="G7" s="611"/>
      <c r="H7" s="611"/>
      <c r="I7" s="612"/>
      <c r="K7" s="635"/>
      <c r="L7" s="627"/>
      <c r="M7" s="610"/>
      <c r="N7" s="611"/>
      <c r="O7" s="611"/>
      <c r="P7" s="611"/>
      <c r="Q7" s="611"/>
      <c r="R7" s="611"/>
      <c r="S7" s="612"/>
      <c r="U7" s="635"/>
      <c r="V7" s="627"/>
      <c r="W7" s="610"/>
      <c r="X7" s="611"/>
      <c r="Y7" s="611"/>
      <c r="Z7" s="611"/>
      <c r="AA7" s="611"/>
      <c r="AB7" s="611"/>
      <c r="AC7" s="612"/>
      <c r="AE7" s="635"/>
      <c r="AF7" s="627"/>
      <c r="AG7" s="610"/>
      <c r="AH7" s="611"/>
      <c r="AI7" s="611"/>
      <c r="AJ7" s="611"/>
      <c r="AK7" s="611"/>
      <c r="AL7" s="611"/>
      <c r="AM7" s="612"/>
    </row>
    <row r="8" spans="1:39" ht="15.6" x14ac:dyDescent="0.3">
      <c r="A8" s="601" t="s">
        <v>243</v>
      </c>
      <c r="B8" s="602"/>
      <c r="C8" s="616" t="s">
        <v>244</v>
      </c>
      <c r="D8" s="617"/>
      <c r="E8" s="617"/>
      <c r="F8" s="617"/>
      <c r="G8" s="617"/>
      <c r="H8" s="617"/>
      <c r="I8" s="628"/>
      <c r="K8" s="601" t="s">
        <v>243</v>
      </c>
      <c r="L8" s="602"/>
      <c r="M8" s="616" t="s">
        <v>244</v>
      </c>
      <c r="N8" s="617"/>
      <c r="O8" s="617"/>
      <c r="P8" s="617"/>
      <c r="Q8" s="617"/>
      <c r="R8" s="617"/>
      <c r="S8" s="628"/>
      <c r="U8" s="601" t="s">
        <v>243</v>
      </c>
      <c r="V8" s="602"/>
      <c r="W8" s="616" t="s">
        <v>244</v>
      </c>
      <c r="X8" s="617"/>
      <c r="Y8" s="617"/>
      <c r="Z8" s="617"/>
      <c r="AA8" s="617"/>
      <c r="AB8" s="617"/>
      <c r="AC8" s="628"/>
      <c r="AE8" s="601" t="s">
        <v>243</v>
      </c>
      <c r="AF8" s="602"/>
      <c r="AG8" s="616" t="s">
        <v>244</v>
      </c>
      <c r="AH8" s="617"/>
      <c r="AI8" s="617"/>
      <c r="AJ8" s="617"/>
      <c r="AK8" s="617"/>
      <c r="AL8" s="617"/>
      <c r="AM8" s="628"/>
    </row>
    <row r="9" spans="1:39" ht="15" thickBot="1" x14ac:dyDescent="0.35">
      <c r="A9" s="603" t="s">
        <v>245</v>
      </c>
      <c r="B9" s="604"/>
      <c r="C9" s="610"/>
      <c r="D9" s="611"/>
      <c r="E9" s="611"/>
      <c r="F9" s="611"/>
      <c r="G9" s="611"/>
      <c r="H9" s="611"/>
      <c r="I9" s="612"/>
      <c r="K9" s="603" t="s">
        <v>245</v>
      </c>
      <c r="L9" s="604"/>
      <c r="M9" s="610"/>
      <c r="N9" s="611"/>
      <c r="O9" s="611"/>
      <c r="P9" s="611"/>
      <c r="Q9" s="611"/>
      <c r="R9" s="611"/>
      <c r="S9" s="612"/>
      <c r="U9" s="603" t="s">
        <v>245</v>
      </c>
      <c r="V9" s="604"/>
      <c r="W9" s="610"/>
      <c r="X9" s="611"/>
      <c r="Y9" s="611"/>
      <c r="Z9" s="611"/>
      <c r="AA9" s="611"/>
      <c r="AB9" s="611"/>
      <c r="AC9" s="612"/>
      <c r="AE9" s="603" t="s">
        <v>245</v>
      </c>
      <c r="AF9" s="604"/>
      <c r="AG9" s="610"/>
      <c r="AH9" s="611"/>
      <c r="AI9" s="611"/>
      <c r="AJ9" s="611"/>
      <c r="AK9" s="611"/>
      <c r="AL9" s="611"/>
      <c r="AM9" s="612"/>
    </row>
    <row r="10" spans="1:39" ht="15" thickBot="1" x14ac:dyDescent="0.35">
      <c r="A10" s="601" t="s">
        <v>246</v>
      </c>
      <c r="B10" s="607"/>
      <c r="C10" s="61" t="s">
        <v>247</v>
      </c>
      <c r="D10" s="62"/>
      <c r="E10" s="310">
        <v>43231</v>
      </c>
      <c r="F10" s="62" t="s">
        <v>248</v>
      </c>
      <c r="G10" s="608">
        <v>2022</v>
      </c>
      <c r="H10" s="609"/>
      <c r="I10" s="609"/>
      <c r="K10" s="601" t="s">
        <v>246</v>
      </c>
      <c r="L10" s="607"/>
      <c r="M10" s="61" t="s">
        <v>247</v>
      </c>
      <c r="N10" s="62"/>
      <c r="O10" s="310">
        <v>43231</v>
      </c>
      <c r="P10" s="62" t="s">
        <v>248</v>
      </c>
      <c r="Q10" s="608">
        <v>2022</v>
      </c>
      <c r="R10" s="609"/>
      <c r="S10" s="632"/>
      <c r="U10" s="601" t="s">
        <v>246</v>
      </c>
      <c r="V10" s="607"/>
      <c r="W10" s="61" t="s">
        <v>247</v>
      </c>
      <c r="X10" s="62"/>
      <c r="Y10" s="310">
        <v>43231</v>
      </c>
      <c r="Z10" s="62" t="s">
        <v>248</v>
      </c>
      <c r="AA10" s="608">
        <v>2022</v>
      </c>
      <c r="AB10" s="609"/>
      <c r="AC10" s="632"/>
      <c r="AE10" s="601" t="s">
        <v>246</v>
      </c>
      <c r="AF10" s="607"/>
      <c r="AG10" s="61" t="s">
        <v>247</v>
      </c>
      <c r="AH10" s="62"/>
      <c r="AI10" s="310">
        <v>43231</v>
      </c>
      <c r="AJ10" s="62" t="s">
        <v>248</v>
      </c>
      <c r="AK10" s="608">
        <v>2022</v>
      </c>
      <c r="AL10" s="609"/>
      <c r="AM10" s="632"/>
    </row>
    <row r="11" spans="1:39" ht="28.2" customHeight="1" thickBot="1" x14ac:dyDescent="0.35">
      <c r="A11" s="605" t="s">
        <v>249</v>
      </c>
      <c r="B11" s="606"/>
      <c r="C11" s="58" t="s">
        <v>250</v>
      </c>
      <c r="D11" s="119"/>
      <c r="E11" s="119"/>
      <c r="F11" s="119"/>
      <c r="G11" s="120"/>
      <c r="H11" s="60" t="s">
        <v>251</v>
      </c>
      <c r="I11" s="307" t="str">
        <f>B12</f>
        <v>PENDENTE</v>
      </c>
      <c r="K11" s="605" t="s">
        <v>249</v>
      </c>
      <c r="L11" s="606"/>
      <c r="M11" s="58" t="s">
        <v>250</v>
      </c>
      <c r="N11" s="119"/>
      <c r="O11" s="119"/>
      <c r="P11" s="119"/>
      <c r="Q11" s="120"/>
      <c r="R11" s="60" t="s">
        <v>251</v>
      </c>
      <c r="S11" s="314" t="str">
        <f>L12</f>
        <v>PENDENTE</v>
      </c>
      <c r="U11" s="605" t="s">
        <v>249</v>
      </c>
      <c r="V11" s="606"/>
      <c r="W11" s="58" t="s">
        <v>250</v>
      </c>
      <c r="X11" s="119"/>
      <c r="Y11" s="119"/>
      <c r="Z11" s="119"/>
      <c r="AA11" s="120"/>
      <c r="AB11" s="60" t="s">
        <v>251</v>
      </c>
      <c r="AC11" s="314" t="str">
        <f>V12</f>
        <v>PENDENTE</v>
      </c>
      <c r="AE11" s="605" t="s">
        <v>249</v>
      </c>
      <c r="AF11" s="606"/>
      <c r="AG11" s="58" t="s">
        <v>250</v>
      </c>
      <c r="AH11" s="119"/>
      <c r="AI11" s="119"/>
      <c r="AJ11" s="119"/>
      <c r="AK11" s="120"/>
      <c r="AL11" s="60" t="s">
        <v>251</v>
      </c>
      <c r="AM11" s="314" t="str">
        <f>AF12</f>
        <v>PENDENTE</v>
      </c>
    </row>
    <row r="12" spans="1:39" ht="16.2" thickBot="1" x14ac:dyDescent="0.35">
      <c r="A12" s="59" t="s">
        <v>251</v>
      </c>
      <c r="B12" s="117" t="str">
        <f>'DIARISTA '!B3</f>
        <v>PENDENTE</v>
      </c>
      <c r="C12" s="308" t="s">
        <v>252</v>
      </c>
      <c r="D12" s="309"/>
      <c r="E12" s="599"/>
      <c r="F12" s="599"/>
      <c r="G12" s="599"/>
      <c r="H12" s="600"/>
      <c r="I12" s="600"/>
      <c r="K12" s="59" t="s">
        <v>251</v>
      </c>
      <c r="L12" s="117" t="str">
        <f>'DIARISTA '!B4</f>
        <v>PENDENTE</v>
      </c>
      <c r="M12" s="308" t="s">
        <v>252</v>
      </c>
      <c r="N12" s="309"/>
      <c r="O12" s="599"/>
      <c r="P12" s="599"/>
      <c r="Q12" s="599"/>
      <c r="R12" s="600"/>
      <c r="S12" s="636"/>
      <c r="U12" s="59" t="s">
        <v>251</v>
      </c>
      <c r="V12" s="117" t="str">
        <f>'DIARISTA '!B5</f>
        <v>PENDENTE</v>
      </c>
      <c r="W12" s="308" t="s">
        <v>252</v>
      </c>
      <c r="X12" s="309"/>
      <c r="Y12" s="599"/>
      <c r="Z12" s="599"/>
      <c r="AA12" s="599"/>
      <c r="AB12" s="600"/>
      <c r="AC12" s="636"/>
      <c r="AE12" s="59" t="s">
        <v>251</v>
      </c>
      <c r="AF12" s="117" t="str">
        <f>'DIARISTA '!B6</f>
        <v>PENDENTE</v>
      </c>
      <c r="AG12" s="308" t="s">
        <v>252</v>
      </c>
      <c r="AH12" s="309"/>
      <c r="AI12" s="599"/>
      <c r="AJ12" s="599"/>
      <c r="AK12" s="599"/>
      <c r="AL12" s="600"/>
      <c r="AM12" s="636"/>
    </row>
    <row r="13" spans="1:39" s="63" customFormat="1" x14ac:dyDescent="0.3"/>
  </sheetData>
  <mergeCells count="72">
    <mergeCell ref="AG9:AM9"/>
    <mergeCell ref="AE10:AF10"/>
    <mergeCell ref="AK10:AM10"/>
    <mergeCell ref="AE11:AF11"/>
    <mergeCell ref="AI12:AM12"/>
    <mergeCell ref="AA10:AC10"/>
    <mergeCell ref="U11:V11"/>
    <mergeCell ref="Y12:AC12"/>
    <mergeCell ref="AG2:AH2"/>
    <mergeCell ref="AI2:AM2"/>
    <mergeCell ref="AE3:AF3"/>
    <mergeCell ref="AH3:AM3"/>
    <mergeCell ref="AE4:AF4"/>
    <mergeCell ref="AH4:AM4"/>
    <mergeCell ref="AE5:AF5"/>
    <mergeCell ref="AG5:AM7"/>
    <mergeCell ref="AE6:AF7"/>
    <mergeCell ref="AE8:AF8"/>
    <mergeCell ref="AG8:AH8"/>
    <mergeCell ref="AI8:AM8"/>
    <mergeCell ref="AE9:AF9"/>
    <mergeCell ref="O12:S12"/>
    <mergeCell ref="W2:X2"/>
    <mergeCell ref="Y2:AC2"/>
    <mergeCell ref="U3:V3"/>
    <mergeCell ref="X3:AC3"/>
    <mergeCell ref="U4:V4"/>
    <mergeCell ref="X4:AC4"/>
    <mergeCell ref="U5:V5"/>
    <mergeCell ref="W5:AC7"/>
    <mergeCell ref="U6:V7"/>
    <mergeCell ref="U8:V8"/>
    <mergeCell ref="W8:X8"/>
    <mergeCell ref="Y8:AC8"/>
    <mergeCell ref="U9:V9"/>
    <mergeCell ref="W9:AC9"/>
    <mergeCell ref="U10:V10"/>
    <mergeCell ref="M9:S9"/>
    <mergeCell ref="K10:L10"/>
    <mergeCell ref="Q10:S10"/>
    <mergeCell ref="O2:S2"/>
    <mergeCell ref="K3:L3"/>
    <mergeCell ref="N3:S3"/>
    <mergeCell ref="K4:L4"/>
    <mergeCell ref="N4:S4"/>
    <mergeCell ref="M2:N2"/>
    <mergeCell ref="K5:L5"/>
    <mergeCell ref="M5:S7"/>
    <mergeCell ref="K6:L7"/>
    <mergeCell ref="K8:L8"/>
    <mergeCell ref="M8:N8"/>
    <mergeCell ref="O8:S8"/>
    <mergeCell ref="C2:D2"/>
    <mergeCell ref="E2:I2"/>
    <mergeCell ref="C8:D8"/>
    <mergeCell ref="D4:I4"/>
    <mergeCell ref="A4:B4"/>
    <mergeCell ref="A3:B3"/>
    <mergeCell ref="A5:B5"/>
    <mergeCell ref="A6:B7"/>
    <mergeCell ref="E8:I8"/>
    <mergeCell ref="D3:I3"/>
    <mergeCell ref="C5:I7"/>
    <mergeCell ref="E12:I12"/>
    <mergeCell ref="A8:B8"/>
    <mergeCell ref="A9:B9"/>
    <mergeCell ref="K11:L11"/>
    <mergeCell ref="A10:B10"/>
    <mergeCell ref="A11:B11"/>
    <mergeCell ref="G10:I10"/>
    <mergeCell ref="C9:I9"/>
    <mergeCell ref="K9:L9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F725"/>
  <sheetViews>
    <sheetView workbookViewId="0">
      <selection activeCell="B10" sqref="B10"/>
    </sheetView>
  </sheetViews>
  <sheetFormatPr defaultRowHeight="14.4" x14ac:dyDescent="0.3"/>
  <cols>
    <col min="1" max="1" width="8.44140625" bestFit="1" customWidth="1"/>
    <col min="2" max="2" width="16.44140625" bestFit="1" customWidth="1"/>
    <col min="3" max="3" width="32.33203125" bestFit="1" customWidth="1"/>
    <col min="4" max="4" width="32.109375" customWidth="1"/>
    <col min="5" max="5" width="10.5546875" bestFit="1" customWidth="1"/>
    <col min="6" max="6" width="18.44140625" bestFit="1" customWidth="1"/>
  </cols>
  <sheetData>
    <row r="1" spans="1:6" ht="18.600000000000001" thickBot="1" x14ac:dyDescent="0.35">
      <c r="A1" s="639" t="s">
        <v>253</v>
      </c>
      <c r="B1" s="640"/>
      <c r="C1" s="640"/>
      <c r="D1" s="640"/>
      <c r="E1" s="640"/>
      <c r="F1" s="641"/>
    </row>
    <row r="2" spans="1:6" ht="23.4" customHeight="1" x14ac:dyDescent="0.3">
      <c r="A2" s="85" t="s">
        <v>24</v>
      </c>
      <c r="B2" s="86" t="s">
        <v>25</v>
      </c>
      <c r="C2" s="87" t="s">
        <v>254</v>
      </c>
      <c r="D2" s="88" t="s">
        <v>255</v>
      </c>
      <c r="E2" s="89" t="s">
        <v>256</v>
      </c>
    </row>
    <row r="3" spans="1:6" ht="21" x14ac:dyDescent="0.3">
      <c r="A3" s="44">
        <v>1</v>
      </c>
      <c r="B3" s="84">
        <v>43244</v>
      </c>
      <c r="C3" s="15" t="s">
        <v>227</v>
      </c>
      <c r="D3" s="102">
        <v>100</v>
      </c>
      <c r="E3" s="15">
        <v>4.5</v>
      </c>
      <c r="F3" s="15" t="s">
        <v>257</v>
      </c>
    </row>
    <row r="4" spans="1:6" ht="21" x14ac:dyDescent="0.3">
      <c r="A4" s="44">
        <v>2</v>
      </c>
      <c r="B4" s="84">
        <v>44664</v>
      </c>
      <c r="C4" s="15"/>
      <c r="D4" s="102"/>
      <c r="E4" s="15">
        <v>0</v>
      </c>
      <c r="F4" s="15" t="s">
        <v>258</v>
      </c>
    </row>
    <row r="5" spans="1:6" ht="21" x14ac:dyDescent="0.3">
      <c r="A5" s="44">
        <v>3</v>
      </c>
      <c r="B5" s="84">
        <v>44664</v>
      </c>
      <c r="C5" s="15"/>
      <c r="D5" s="102"/>
      <c r="E5" s="15">
        <f>INDEX(LISTA!$H$6:$H$8,MATCH('LANÇAMENTO DO DIRISTA '!F5,PAGO,0))</f>
        <v>0</v>
      </c>
      <c r="F5" s="15" t="s">
        <v>258</v>
      </c>
    </row>
    <row r="6" spans="1:6" ht="21" x14ac:dyDescent="0.3">
      <c r="A6" s="44">
        <v>4</v>
      </c>
      <c r="B6" s="84">
        <v>44664</v>
      </c>
      <c r="C6" s="15"/>
      <c r="D6" s="102"/>
      <c r="E6" s="15">
        <f>INDEX(LISTA!$H$6:$H$8,MATCH('LANÇAMENTO DO DIRISTA '!F6,PAGO,0))</f>
        <v>0</v>
      </c>
      <c r="F6" s="15" t="s">
        <v>258</v>
      </c>
    </row>
    <row r="7" spans="1:6" ht="21" x14ac:dyDescent="0.3">
      <c r="A7" s="44">
        <v>5</v>
      </c>
      <c r="B7" s="84">
        <v>44664</v>
      </c>
      <c r="C7" s="15"/>
      <c r="D7" s="102"/>
      <c r="E7" s="15">
        <f>INDEX(LISTA!$H$6:$H$8,MATCH('LANÇAMENTO DO DIRISTA '!F7,PAGO,0))</f>
        <v>0</v>
      </c>
      <c r="F7" s="15" t="s">
        <v>258</v>
      </c>
    </row>
    <row r="8" spans="1:6" ht="21" x14ac:dyDescent="0.3">
      <c r="A8" s="44">
        <v>6</v>
      </c>
      <c r="B8" s="84">
        <v>44664</v>
      </c>
      <c r="C8" s="15"/>
      <c r="D8" s="102"/>
      <c r="E8" s="15">
        <f>INDEX(LISTA!$H$6:$H$8,MATCH('LANÇAMENTO DO DIRISTA '!F8,PAGO,0))</f>
        <v>0</v>
      </c>
      <c r="F8" s="15" t="s">
        <v>258</v>
      </c>
    </row>
    <row r="9" spans="1:6" ht="21" x14ac:dyDescent="0.3">
      <c r="A9" s="44">
        <v>7</v>
      </c>
      <c r="B9" s="84">
        <v>44664</v>
      </c>
      <c r="C9" s="15"/>
      <c r="D9" s="102"/>
      <c r="E9" s="15">
        <f>INDEX(LISTA!$H$6:$H$8,MATCH('LANÇAMENTO DO DIRISTA '!F9,PAGO,0))</f>
        <v>0</v>
      </c>
      <c r="F9" s="15" t="s">
        <v>258</v>
      </c>
    </row>
    <row r="10" spans="1:6" ht="21" x14ac:dyDescent="0.3">
      <c r="A10" s="44">
        <v>8</v>
      </c>
      <c r="B10" s="84">
        <v>44664</v>
      </c>
      <c r="C10" s="15"/>
      <c r="D10" s="102"/>
      <c r="E10" s="15">
        <f>INDEX(LISTA!$H$6:$H$8,MATCH('LANÇAMENTO DO DIRISTA '!F10,PAGO,0))</f>
        <v>0</v>
      </c>
      <c r="F10" s="15" t="s">
        <v>258</v>
      </c>
    </row>
    <row r="11" spans="1:6" ht="21" x14ac:dyDescent="0.3">
      <c r="A11" s="44">
        <v>9</v>
      </c>
      <c r="B11" s="84">
        <v>44664</v>
      </c>
      <c r="C11" s="15"/>
      <c r="D11" s="102"/>
      <c r="E11" s="15">
        <f>INDEX(LISTA!$H$6:$H$8,MATCH('LANÇAMENTO DO DIRISTA '!F11,PAGO,0))</f>
        <v>0</v>
      </c>
      <c r="F11" s="15" t="s">
        <v>258</v>
      </c>
    </row>
    <row r="12" spans="1:6" ht="21" x14ac:dyDescent="0.3">
      <c r="A12" s="44">
        <v>10</v>
      </c>
      <c r="B12" s="84">
        <v>44664</v>
      </c>
      <c r="C12" s="15"/>
      <c r="D12" s="102"/>
      <c r="E12" s="15">
        <f>INDEX(LISTA!$H$6:$H$8,MATCH('LANÇAMENTO DO DIRISTA '!F12,PAGO,0))</f>
        <v>0</v>
      </c>
      <c r="F12" s="15" t="s">
        <v>258</v>
      </c>
    </row>
    <row r="13" spans="1:6" ht="21" x14ac:dyDescent="0.3">
      <c r="A13" s="44">
        <v>11</v>
      </c>
      <c r="B13" s="84">
        <v>44664</v>
      </c>
      <c r="C13" s="15"/>
      <c r="D13" s="102"/>
      <c r="E13" s="15">
        <f>INDEX(LISTA!$H$6:$H$8,MATCH('LANÇAMENTO DO DIRISTA '!F13,PAGO,0))</f>
        <v>0</v>
      </c>
      <c r="F13" s="15" t="s">
        <v>258</v>
      </c>
    </row>
    <row r="14" spans="1:6" ht="21" x14ac:dyDescent="0.3">
      <c r="A14" s="44">
        <v>12</v>
      </c>
      <c r="B14" s="84">
        <v>44664</v>
      </c>
      <c r="C14" s="15"/>
      <c r="D14" s="102"/>
      <c r="E14" s="15">
        <f>INDEX(LISTA!$H$6:$H$8,MATCH('LANÇAMENTO DO DIRISTA '!F14,PAGO,0))</f>
        <v>0</v>
      </c>
      <c r="F14" s="15" t="s">
        <v>258</v>
      </c>
    </row>
    <row r="15" spans="1:6" ht="21" x14ac:dyDescent="0.3">
      <c r="A15" s="44">
        <v>13</v>
      </c>
      <c r="B15" s="84">
        <v>44664</v>
      </c>
      <c r="C15" s="15"/>
      <c r="D15" s="102"/>
      <c r="E15" s="15">
        <f>INDEX(LISTA!$H$6:$H$8,MATCH('LANÇAMENTO DO DIRISTA '!F15,PAGO,0))</f>
        <v>0</v>
      </c>
      <c r="F15" s="15" t="s">
        <v>258</v>
      </c>
    </row>
    <row r="16" spans="1:6" ht="21" x14ac:dyDescent="0.3">
      <c r="A16" s="44">
        <v>14</v>
      </c>
      <c r="B16" s="84">
        <v>44664</v>
      </c>
      <c r="C16" s="15"/>
      <c r="D16" s="102"/>
      <c r="E16" s="15">
        <f>INDEX(LISTA!$H$6:$H$8,MATCH('LANÇAMENTO DO DIRISTA '!F16,PAGO,0))</f>
        <v>0</v>
      </c>
      <c r="F16" s="15" t="s">
        <v>258</v>
      </c>
    </row>
    <row r="17" spans="1:6" ht="21" x14ac:dyDescent="0.3">
      <c r="A17" s="44">
        <v>15</v>
      </c>
      <c r="B17" s="84">
        <v>44664</v>
      </c>
      <c r="C17" s="15"/>
      <c r="D17" s="102"/>
      <c r="E17" s="15">
        <f>INDEX(LISTA!$H$6:$H$8,MATCH('LANÇAMENTO DO DIRISTA '!F17,PAGO,0))</f>
        <v>0</v>
      </c>
      <c r="F17" s="15" t="s">
        <v>258</v>
      </c>
    </row>
    <row r="18" spans="1:6" ht="21" x14ac:dyDescent="0.3">
      <c r="A18" s="44">
        <v>16</v>
      </c>
      <c r="B18" s="84">
        <v>44664</v>
      </c>
      <c r="C18" s="15"/>
      <c r="D18" s="102"/>
      <c r="E18" s="15">
        <f>INDEX(LISTA!$H$6:$H$8,MATCH('LANÇAMENTO DO DIRISTA '!F18,PAGO,0))</f>
        <v>0</v>
      </c>
      <c r="F18" s="15" t="s">
        <v>258</v>
      </c>
    </row>
    <row r="19" spans="1:6" ht="21" x14ac:dyDescent="0.3">
      <c r="A19" s="44">
        <v>17</v>
      </c>
      <c r="B19" s="84">
        <v>44664</v>
      </c>
      <c r="C19" s="15"/>
      <c r="D19" s="102"/>
      <c r="E19" s="15">
        <f>INDEX(LISTA!$H$6:$H$8,MATCH('LANÇAMENTO DO DIRISTA '!F19,PAGO,0))</f>
        <v>0</v>
      </c>
      <c r="F19" s="15" t="s">
        <v>258</v>
      </c>
    </row>
    <row r="20" spans="1:6" ht="21" x14ac:dyDescent="0.3">
      <c r="A20" s="44">
        <v>18</v>
      </c>
      <c r="B20" s="84">
        <v>44664</v>
      </c>
      <c r="C20" s="15"/>
      <c r="D20" s="102"/>
      <c r="E20" s="15">
        <f>INDEX(LISTA!$H$6:$H$8,MATCH('LANÇAMENTO DO DIRISTA '!F20,PAGO,0))</f>
        <v>0</v>
      </c>
      <c r="F20" s="15" t="s">
        <v>258</v>
      </c>
    </row>
    <row r="21" spans="1:6" ht="21" x14ac:dyDescent="0.3">
      <c r="A21" s="44">
        <v>19</v>
      </c>
      <c r="B21" s="84">
        <v>44664</v>
      </c>
      <c r="C21" s="15"/>
      <c r="D21" s="102"/>
      <c r="E21" s="15">
        <f>INDEX(LISTA!$H$6:$H$8,MATCH('LANÇAMENTO DO DIRISTA '!F21,PAGO,0))</f>
        <v>0</v>
      </c>
      <c r="F21" s="15" t="s">
        <v>258</v>
      </c>
    </row>
    <row r="22" spans="1:6" ht="21" x14ac:dyDescent="0.3">
      <c r="A22" s="44">
        <v>20</v>
      </c>
      <c r="B22" s="84">
        <v>44664</v>
      </c>
      <c r="C22" s="15"/>
      <c r="D22" s="102"/>
      <c r="E22" s="15">
        <f>INDEX(LISTA!$H$6:$H$8,MATCH('LANÇAMENTO DO DIRISTA '!F22,PAGO,0))</f>
        <v>0</v>
      </c>
      <c r="F22" s="15" t="s">
        <v>258</v>
      </c>
    </row>
    <row r="23" spans="1:6" ht="21" x14ac:dyDescent="0.3">
      <c r="A23" s="44">
        <v>21</v>
      </c>
      <c r="B23" s="84">
        <v>44664</v>
      </c>
      <c r="C23" s="15"/>
      <c r="D23" s="102"/>
      <c r="E23" s="15">
        <f>INDEX(LISTA!$H$6:$H$8,MATCH('LANÇAMENTO DO DIRISTA '!F23,PAGO,0))</f>
        <v>0</v>
      </c>
      <c r="F23" s="15" t="s">
        <v>258</v>
      </c>
    </row>
    <row r="24" spans="1:6" ht="21" x14ac:dyDescent="0.3">
      <c r="A24" s="44">
        <v>22</v>
      </c>
      <c r="B24" s="84">
        <v>44664</v>
      </c>
      <c r="C24" s="15"/>
      <c r="D24" s="102"/>
      <c r="E24" s="15">
        <f>INDEX(LISTA!$H$6:$H$8,MATCH('LANÇAMENTO DO DIRISTA '!F24,PAGO,0))</f>
        <v>0</v>
      </c>
      <c r="F24" s="15" t="s">
        <v>258</v>
      </c>
    </row>
    <row r="25" spans="1:6" ht="21" x14ac:dyDescent="0.3">
      <c r="A25" s="44">
        <v>23</v>
      </c>
      <c r="B25" s="84">
        <v>44664</v>
      </c>
      <c r="C25" s="15"/>
      <c r="D25" s="102"/>
      <c r="E25" s="15">
        <f>INDEX(LISTA!$H$6:$H$8,MATCH('LANÇAMENTO DO DIRISTA '!F25,PAGO,0))</f>
        <v>0</v>
      </c>
      <c r="F25" s="15" t="s">
        <v>258</v>
      </c>
    </row>
    <row r="26" spans="1:6" ht="21" x14ac:dyDescent="0.3">
      <c r="A26" s="44">
        <v>24</v>
      </c>
      <c r="B26" s="84">
        <v>44664</v>
      </c>
      <c r="C26" s="15"/>
      <c r="D26" s="102"/>
      <c r="E26" s="15">
        <f>INDEX(LISTA!$H$6:$H$8,MATCH('LANÇAMENTO DO DIRISTA '!F26,PAGO,0))</f>
        <v>0</v>
      </c>
      <c r="F26" s="15" t="s">
        <v>258</v>
      </c>
    </row>
    <row r="27" spans="1:6" ht="21" x14ac:dyDescent="0.3">
      <c r="A27" s="44">
        <v>25</v>
      </c>
      <c r="B27" s="84">
        <v>44664</v>
      </c>
      <c r="C27" s="15"/>
      <c r="D27" s="102"/>
      <c r="E27" s="15">
        <f>INDEX(LISTA!$H$6:$H$8,MATCH('LANÇAMENTO DO DIRISTA '!F27,PAGO,0))</f>
        <v>0</v>
      </c>
      <c r="F27" s="15" t="s">
        <v>258</v>
      </c>
    </row>
    <row r="28" spans="1:6" ht="21" x14ac:dyDescent="0.3">
      <c r="A28" s="44">
        <v>26</v>
      </c>
      <c r="B28" s="84">
        <v>44664</v>
      </c>
      <c r="C28" s="15"/>
      <c r="D28" s="102"/>
      <c r="E28" s="15">
        <f>INDEX(LISTA!$H$6:$H$8,MATCH('LANÇAMENTO DO DIRISTA '!F28,PAGO,0))</f>
        <v>0</v>
      </c>
      <c r="F28" s="15" t="s">
        <v>258</v>
      </c>
    </row>
    <row r="29" spans="1:6" ht="21" x14ac:dyDescent="0.3">
      <c r="A29" s="44">
        <v>27</v>
      </c>
      <c r="B29" s="84">
        <v>44664</v>
      </c>
      <c r="C29" s="15"/>
      <c r="D29" s="102"/>
      <c r="E29" s="15">
        <f>INDEX(LISTA!$H$6:$H$8,MATCH('LANÇAMENTO DO DIRISTA '!F29,PAGO,0))</f>
        <v>0</v>
      </c>
      <c r="F29" s="15" t="s">
        <v>258</v>
      </c>
    </row>
    <row r="30" spans="1:6" ht="21" x14ac:dyDescent="0.3">
      <c r="A30" s="44">
        <v>28</v>
      </c>
      <c r="B30" s="84">
        <v>44664</v>
      </c>
      <c r="C30" s="15"/>
      <c r="D30" s="102"/>
      <c r="E30" s="15">
        <f>INDEX(LISTA!$H$6:$H$8,MATCH('LANÇAMENTO DO DIRISTA '!F30,PAGO,0))</f>
        <v>0</v>
      </c>
      <c r="F30" s="15" t="s">
        <v>258</v>
      </c>
    </row>
    <row r="31" spans="1:6" ht="21" x14ac:dyDescent="0.3">
      <c r="A31" s="44">
        <v>29</v>
      </c>
      <c r="B31" s="84">
        <v>44664</v>
      </c>
      <c r="C31" s="15"/>
      <c r="D31" s="102"/>
      <c r="E31" s="15">
        <f>INDEX(LISTA!$H$6:$H$8,MATCH('LANÇAMENTO DO DIRISTA '!F31,PAGO,0))</f>
        <v>0</v>
      </c>
      <c r="F31" s="15" t="s">
        <v>258</v>
      </c>
    </row>
    <row r="32" spans="1:6" ht="21" x14ac:dyDescent="0.3">
      <c r="A32" s="44">
        <v>30</v>
      </c>
      <c r="B32" s="84">
        <v>44664</v>
      </c>
      <c r="C32" s="15"/>
      <c r="D32" s="102"/>
      <c r="E32" s="15">
        <f>INDEX(LISTA!$H$6:$H$8,MATCH('LANÇAMENTO DO DIRISTA '!F32,PAGO,0))</f>
        <v>0</v>
      </c>
      <c r="F32" s="15" t="s">
        <v>258</v>
      </c>
    </row>
    <row r="33" spans="1:6" ht="21" x14ac:dyDescent="0.3">
      <c r="A33" s="44">
        <v>31</v>
      </c>
      <c r="B33" s="84">
        <v>44664</v>
      </c>
      <c r="C33" s="15"/>
      <c r="D33" s="102"/>
      <c r="E33" s="15">
        <f>INDEX(LISTA!$H$6:$H$8,MATCH('LANÇAMENTO DO DIRISTA '!F33,PAGO,0))</f>
        <v>0</v>
      </c>
      <c r="F33" s="15" t="s">
        <v>258</v>
      </c>
    </row>
    <row r="34" spans="1:6" ht="21" x14ac:dyDescent="0.3">
      <c r="A34" s="44">
        <v>32</v>
      </c>
      <c r="B34" s="84">
        <v>44664</v>
      </c>
      <c r="C34" s="15"/>
      <c r="D34" s="102"/>
      <c r="E34" s="15">
        <f>INDEX(LISTA!$H$6:$H$8,MATCH('LANÇAMENTO DO DIRISTA '!F34,PAGO,0))</f>
        <v>0</v>
      </c>
      <c r="F34" s="15" t="s">
        <v>258</v>
      </c>
    </row>
    <row r="35" spans="1:6" ht="21" x14ac:dyDescent="0.3">
      <c r="A35" s="44">
        <v>33</v>
      </c>
      <c r="B35" s="84">
        <v>44664</v>
      </c>
      <c r="C35" s="15"/>
      <c r="D35" s="102"/>
      <c r="E35" s="15">
        <f>INDEX(LISTA!$H$6:$H$8,MATCH('LANÇAMENTO DO DIRISTA '!F35,PAGO,0))</f>
        <v>0</v>
      </c>
      <c r="F35" s="15" t="s">
        <v>258</v>
      </c>
    </row>
    <row r="36" spans="1:6" ht="21" x14ac:dyDescent="0.3">
      <c r="A36" s="44">
        <v>34</v>
      </c>
      <c r="B36" s="84">
        <v>44664</v>
      </c>
      <c r="C36" s="15"/>
      <c r="D36" s="102"/>
      <c r="E36" s="15">
        <f>INDEX(LISTA!$H$6:$H$8,MATCH('LANÇAMENTO DO DIRISTA '!F36,PAGO,0))</f>
        <v>0</v>
      </c>
      <c r="F36" s="15" t="s">
        <v>258</v>
      </c>
    </row>
    <row r="37" spans="1:6" ht="21" x14ac:dyDescent="0.3">
      <c r="A37" s="44">
        <v>35</v>
      </c>
      <c r="B37" s="84">
        <v>44664</v>
      </c>
      <c r="C37" s="15"/>
      <c r="D37" s="102"/>
      <c r="E37" s="15">
        <f>INDEX(LISTA!$H$6:$H$8,MATCH('LANÇAMENTO DO DIRISTA '!F37,PAGO,0))</f>
        <v>0</v>
      </c>
      <c r="F37" s="15" t="s">
        <v>258</v>
      </c>
    </row>
    <row r="38" spans="1:6" ht="21" x14ac:dyDescent="0.3">
      <c r="A38" s="44">
        <v>36</v>
      </c>
      <c r="B38" s="84">
        <v>44664</v>
      </c>
      <c r="C38" s="15"/>
      <c r="D38" s="102"/>
      <c r="E38" s="15">
        <f>INDEX(LISTA!$H$6:$H$8,MATCH('LANÇAMENTO DO DIRISTA '!F38,PAGO,0))</f>
        <v>0</v>
      </c>
      <c r="F38" s="15" t="s">
        <v>258</v>
      </c>
    </row>
    <row r="39" spans="1:6" ht="21" x14ac:dyDescent="0.3">
      <c r="A39" s="44">
        <v>37</v>
      </c>
      <c r="B39" s="84">
        <v>44664</v>
      </c>
      <c r="C39" s="15"/>
      <c r="D39" s="102"/>
      <c r="E39" s="15">
        <f>INDEX(LISTA!$H$6:$H$8,MATCH('LANÇAMENTO DO DIRISTA '!F39,PAGO,0))</f>
        <v>0</v>
      </c>
      <c r="F39" s="15" t="s">
        <v>258</v>
      </c>
    </row>
    <row r="40" spans="1:6" ht="21" x14ac:dyDescent="0.3">
      <c r="A40" s="44">
        <v>38</v>
      </c>
      <c r="B40" s="84">
        <v>44664</v>
      </c>
      <c r="C40" s="15"/>
      <c r="D40" s="102"/>
      <c r="E40" s="15">
        <f>INDEX(LISTA!$H$6:$H$8,MATCH('LANÇAMENTO DO DIRISTA '!F40,PAGO,0))</f>
        <v>0</v>
      </c>
      <c r="F40" s="15" t="s">
        <v>258</v>
      </c>
    </row>
    <row r="41" spans="1:6" ht="21" x14ac:dyDescent="0.3">
      <c r="A41" s="44">
        <v>39</v>
      </c>
      <c r="B41" s="84">
        <v>44664</v>
      </c>
      <c r="C41" s="15"/>
      <c r="D41" s="102"/>
      <c r="E41" s="15">
        <f>INDEX(LISTA!$H$6:$H$8,MATCH('LANÇAMENTO DO DIRISTA '!F41,PAGO,0))</f>
        <v>0</v>
      </c>
      <c r="F41" s="15" t="s">
        <v>258</v>
      </c>
    </row>
    <row r="42" spans="1:6" ht="21" x14ac:dyDescent="0.3">
      <c r="A42" s="44">
        <v>40</v>
      </c>
      <c r="B42" s="84">
        <v>44664</v>
      </c>
      <c r="C42" s="15"/>
      <c r="D42" s="102"/>
      <c r="E42" s="15">
        <f>INDEX(LISTA!$H$6:$H$8,MATCH('LANÇAMENTO DO DIRISTA '!F42,PAGO,0))</f>
        <v>0</v>
      </c>
      <c r="F42" s="15" t="s">
        <v>258</v>
      </c>
    </row>
    <row r="43" spans="1:6" ht="21" x14ac:dyDescent="0.3">
      <c r="A43" s="44">
        <v>41</v>
      </c>
      <c r="B43" s="84">
        <v>44664</v>
      </c>
      <c r="C43" s="15"/>
      <c r="D43" s="102"/>
      <c r="E43" s="15">
        <f>INDEX(LISTA!$H$6:$H$8,MATCH('LANÇAMENTO DO DIRISTA '!F43,PAGO,0))</f>
        <v>0</v>
      </c>
      <c r="F43" s="15" t="s">
        <v>258</v>
      </c>
    </row>
    <row r="44" spans="1:6" ht="21" x14ac:dyDescent="0.3">
      <c r="A44" s="44">
        <v>42</v>
      </c>
      <c r="B44" s="84">
        <v>44664</v>
      </c>
      <c r="C44" s="15"/>
      <c r="D44" s="102"/>
      <c r="E44" s="15">
        <f>INDEX(LISTA!$H$6:$H$8,MATCH('LANÇAMENTO DO DIRISTA '!F44,PAGO,0))</f>
        <v>0</v>
      </c>
      <c r="F44" s="15" t="s">
        <v>258</v>
      </c>
    </row>
    <row r="45" spans="1:6" ht="21" x14ac:dyDescent="0.3">
      <c r="A45" s="44">
        <v>43</v>
      </c>
      <c r="B45" s="84">
        <v>44664</v>
      </c>
      <c r="C45" s="15"/>
      <c r="D45" s="102"/>
      <c r="E45" s="15">
        <f>INDEX(LISTA!$H$6:$H$8,MATCH('LANÇAMENTO DO DIRISTA '!F45,PAGO,0))</f>
        <v>0</v>
      </c>
      <c r="F45" s="15" t="s">
        <v>258</v>
      </c>
    </row>
    <row r="46" spans="1:6" ht="21" x14ac:dyDescent="0.3">
      <c r="A46" s="44">
        <v>44</v>
      </c>
      <c r="B46" s="84">
        <v>44664</v>
      </c>
      <c r="C46" s="15"/>
      <c r="D46" s="102"/>
      <c r="E46" s="15">
        <f>INDEX(LISTA!$H$6:$H$8,MATCH('LANÇAMENTO DO DIRISTA '!F46,PAGO,0))</f>
        <v>0</v>
      </c>
      <c r="F46" s="15" t="s">
        <v>258</v>
      </c>
    </row>
    <row r="47" spans="1:6" ht="21" x14ac:dyDescent="0.3">
      <c r="A47" s="44">
        <v>45</v>
      </c>
      <c r="B47" s="84">
        <v>44664</v>
      </c>
      <c r="C47" s="15"/>
      <c r="D47" s="102"/>
      <c r="E47" s="15">
        <f>INDEX(LISTA!$H$6:$H$8,MATCH('LANÇAMENTO DO DIRISTA '!F47,PAGO,0))</f>
        <v>0</v>
      </c>
      <c r="F47" s="15" t="s">
        <v>258</v>
      </c>
    </row>
    <row r="48" spans="1:6" ht="21" x14ac:dyDescent="0.3">
      <c r="A48" s="44">
        <v>46</v>
      </c>
      <c r="B48" s="84">
        <v>44664</v>
      </c>
      <c r="C48" s="15"/>
      <c r="D48" s="102"/>
      <c r="E48" s="15">
        <f>INDEX(LISTA!$H$6:$H$8,MATCH('LANÇAMENTO DO DIRISTA '!F48,PAGO,0))</f>
        <v>0</v>
      </c>
      <c r="F48" s="15" t="s">
        <v>258</v>
      </c>
    </row>
    <row r="49" spans="1:6" ht="21" x14ac:dyDescent="0.3">
      <c r="A49" s="44">
        <v>47</v>
      </c>
      <c r="B49" s="84">
        <v>44664</v>
      </c>
      <c r="C49" s="15"/>
      <c r="D49" s="102"/>
      <c r="E49" s="15">
        <f>INDEX(LISTA!$H$6:$H$8,MATCH('LANÇAMENTO DO DIRISTA '!F49,PAGO,0))</f>
        <v>0</v>
      </c>
      <c r="F49" s="15" t="s">
        <v>258</v>
      </c>
    </row>
    <row r="50" spans="1:6" ht="21" x14ac:dyDescent="0.3">
      <c r="A50" s="44">
        <v>48</v>
      </c>
      <c r="B50" s="84">
        <v>44664</v>
      </c>
      <c r="C50" s="15"/>
      <c r="D50" s="102"/>
      <c r="E50" s="15">
        <f>INDEX(LISTA!$H$6:$H$8,MATCH('LANÇAMENTO DO DIRISTA '!F50,PAGO,0))</f>
        <v>0</v>
      </c>
      <c r="F50" s="15" t="s">
        <v>258</v>
      </c>
    </row>
    <row r="51" spans="1:6" ht="21" x14ac:dyDescent="0.3">
      <c r="A51" s="44">
        <v>49</v>
      </c>
      <c r="B51" s="84">
        <v>44664</v>
      </c>
      <c r="C51" s="15"/>
      <c r="D51" s="102"/>
      <c r="E51" s="15">
        <f>INDEX(LISTA!$H$6:$H$8,MATCH('LANÇAMENTO DO DIRISTA '!F51,PAGO,0))</f>
        <v>0</v>
      </c>
      <c r="F51" s="15" t="s">
        <v>258</v>
      </c>
    </row>
    <row r="52" spans="1:6" ht="21" x14ac:dyDescent="0.3">
      <c r="A52" s="44">
        <v>50</v>
      </c>
      <c r="B52" s="84">
        <v>44664</v>
      </c>
      <c r="C52" s="15"/>
      <c r="D52" s="102"/>
      <c r="E52" s="15">
        <f>INDEX(LISTA!$H$6:$H$8,MATCH('LANÇAMENTO DO DIRISTA '!F52,PAGO,0))</f>
        <v>0</v>
      </c>
      <c r="F52" s="15" t="s">
        <v>258</v>
      </c>
    </row>
    <row r="53" spans="1:6" ht="21" x14ac:dyDescent="0.3">
      <c r="A53" s="44">
        <v>51</v>
      </c>
      <c r="B53" s="84">
        <v>44664</v>
      </c>
      <c r="C53" s="15"/>
      <c r="D53" s="102"/>
      <c r="E53" s="15">
        <f>INDEX(LISTA!$H$6:$H$8,MATCH('LANÇAMENTO DO DIRISTA '!F53,PAGO,0))</f>
        <v>0</v>
      </c>
      <c r="F53" s="15" t="s">
        <v>258</v>
      </c>
    </row>
    <row r="54" spans="1:6" ht="21" x14ac:dyDescent="0.3">
      <c r="A54" s="44">
        <v>52</v>
      </c>
      <c r="B54" s="84">
        <v>44664</v>
      </c>
      <c r="C54" s="15"/>
      <c r="D54" s="102"/>
      <c r="E54" s="15">
        <f>INDEX(LISTA!$H$6:$H$8,MATCH('LANÇAMENTO DO DIRISTA '!F54,PAGO,0))</f>
        <v>0</v>
      </c>
      <c r="F54" s="15" t="s">
        <v>258</v>
      </c>
    </row>
    <row r="55" spans="1:6" ht="21" x14ac:dyDescent="0.3">
      <c r="A55" s="44">
        <v>53</v>
      </c>
      <c r="B55" s="84">
        <v>44664</v>
      </c>
      <c r="C55" s="15"/>
      <c r="D55" s="102"/>
      <c r="E55" s="15">
        <f>INDEX(LISTA!$H$6:$H$8,MATCH('LANÇAMENTO DO DIRISTA '!F55,PAGO,0))</f>
        <v>0</v>
      </c>
      <c r="F55" s="15" t="s">
        <v>258</v>
      </c>
    </row>
    <row r="56" spans="1:6" ht="21" x14ac:dyDescent="0.3">
      <c r="A56" s="44">
        <v>54</v>
      </c>
      <c r="B56" s="84">
        <v>44664</v>
      </c>
      <c r="C56" s="15"/>
      <c r="D56" s="102"/>
      <c r="E56" s="15">
        <f>INDEX(LISTA!$H$6:$H$8,MATCH('LANÇAMENTO DO DIRISTA '!F56,PAGO,0))</f>
        <v>0</v>
      </c>
      <c r="F56" s="15" t="s">
        <v>258</v>
      </c>
    </row>
    <row r="57" spans="1:6" ht="21" x14ac:dyDescent="0.3">
      <c r="A57" s="44">
        <v>55</v>
      </c>
      <c r="B57" s="84">
        <v>44664</v>
      </c>
      <c r="C57" s="15"/>
      <c r="D57" s="102"/>
      <c r="E57" s="15">
        <f>INDEX(LISTA!$H$6:$H$8,MATCH('LANÇAMENTO DO DIRISTA '!F57,PAGO,0))</f>
        <v>0</v>
      </c>
      <c r="F57" s="15" t="s">
        <v>258</v>
      </c>
    </row>
    <row r="58" spans="1:6" ht="21" x14ac:dyDescent="0.3">
      <c r="A58" s="44">
        <v>56</v>
      </c>
      <c r="B58" s="84">
        <v>44664</v>
      </c>
      <c r="C58" s="15"/>
      <c r="D58" s="102"/>
      <c r="E58" s="15">
        <f>INDEX(LISTA!$H$6:$H$8,MATCH('LANÇAMENTO DO DIRISTA '!F58,PAGO,0))</f>
        <v>0</v>
      </c>
      <c r="F58" s="15" t="s">
        <v>258</v>
      </c>
    </row>
    <row r="59" spans="1:6" ht="21" x14ac:dyDescent="0.3">
      <c r="A59" s="44">
        <v>57</v>
      </c>
      <c r="B59" s="84">
        <v>44664</v>
      </c>
      <c r="C59" s="15"/>
      <c r="D59" s="102"/>
      <c r="E59" s="15">
        <f>INDEX(LISTA!$H$6:$H$8,MATCH('LANÇAMENTO DO DIRISTA '!F59,PAGO,0))</f>
        <v>0</v>
      </c>
      <c r="F59" s="15" t="s">
        <v>258</v>
      </c>
    </row>
    <row r="60" spans="1:6" ht="21" x14ac:dyDescent="0.3">
      <c r="A60" s="44">
        <v>58</v>
      </c>
      <c r="B60" s="84">
        <v>44664</v>
      </c>
      <c r="C60" s="15"/>
      <c r="D60" s="102"/>
      <c r="E60" s="15">
        <f>INDEX(LISTA!$H$6:$H$8,MATCH('LANÇAMENTO DO DIRISTA '!F60,PAGO,0))</f>
        <v>0</v>
      </c>
      <c r="F60" s="15" t="s">
        <v>258</v>
      </c>
    </row>
    <row r="61" spans="1:6" ht="21" x14ac:dyDescent="0.3">
      <c r="A61" s="44">
        <v>59</v>
      </c>
      <c r="B61" s="84">
        <v>44664</v>
      </c>
      <c r="C61" s="15"/>
      <c r="D61" s="102"/>
      <c r="E61" s="15">
        <f>INDEX(LISTA!$H$6:$H$8,MATCH('LANÇAMENTO DO DIRISTA '!F61,PAGO,0))</f>
        <v>0</v>
      </c>
      <c r="F61" s="15" t="s">
        <v>258</v>
      </c>
    </row>
    <row r="62" spans="1:6" ht="21" x14ac:dyDescent="0.3">
      <c r="A62" s="44">
        <v>60</v>
      </c>
      <c r="B62" s="84">
        <v>44664</v>
      </c>
      <c r="C62" s="15"/>
      <c r="D62" s="102"/>
      <c r="E62" s="15">
        <f>INDEX(LISTA!$H$6:$H$8,MATCH('LANÇAMENTO DO DIRISTA '!F62,PAGO,0))</f>
        <v>0</v>
      </c>
      <c r="F62" s="15" t="s">
        <v>258</v>
      </c>
    </row>
    <row r="63" spans="1:6" ht="21" x14ac:dyDescent="0.3">
      <c r="A63" s="44">
        <v>61</v>
      </c>
      <c r="B63" s="84">
        <v>44664</v>
      </c>
      <c r="C63" s="15"/>
      <c r="D63" s="102"/>
      <c r="E63" s="15">
        <f>INDEX(LISTA!$H$6:$H$8,MATCH('LANÇAMENTO DO DIRISTA '!F63,PAGO,0))</f>
        <v>0</v>
      </c>
      <c r="F63" s="15" t="s">
        <v>258</v>
      </c>
    </row>
    <row r="64" spans="1:6" ht="21" x14ac:dyDescent="0.3">
      <c r="A64" s="44">
        <v>62</v>
      </c>
      <c r="B64" s="84">
        <v>44664</v>
      </c>
      <c r="C64" s="15"/>
      <c r="D64" s="102"/>
      <c r="E64" s="15">
        <f>INDEX(LISTA!$H$6:$H$8,MATCH('LANÇAMENTO DO DIRISTA '!F64,PAGO,0))</f>
        <v>0</v>
      </c>
      <c r="F64" s="15" t="s">
        <v>258</v>
      </c>
    </row>
    <row r="65" spans="1:6" ht="21" x14ac:dyDescent="0.3">
      <c r="A65" s="44">
        <v>63</v>
      </c>
      <c r="B65" s="84">
        <v>44664</v>
      </c>
      <c r="C65" s="15"/>
      <c r="D65" s="102"/>
      <c r="E65" s="15">
        <f>INDEX(LISTA!$H$6:$H$8,MATCH('LANÇAMENTO DO DIRISTA '!F65,PAGO,0))</f>
        <v>0</v>
      </c>
      <c r="F65" s="15" t="s">
        <v>258</v>
      </c>
    </row>
    <row r="66" spans="1:6" ht="21" x14ac:dyDescent="0.3">
      <c r="A66" s="44">
        <v>64</v>
      </c>
      <c r="B66" s="84">
        <v>44664</v>
      </c>
      <c r="C66" s="15"/>
      <c r="D66" s="102"/>
      <c r="E66" s="15">
        <f>INDEX(LISTA!$H$6:$H$8,MATCH('LANÇAMENTO DO DIRISTA '!F66,PAGO,0))</f>
        <v>0</v>
      </c>
      <c r="F66" s="15" t="s">
        <v>258</v>
      </c>
    </row>
    <row r="67" spans="1:6" ht="21" x14ac:dyDescent="0.3">
      <c r="A67" s="44">
        <v>65</v>
      </c>
      <c r="B67" s="84">
        <v>44664</v>
      </c>
      <c r="C67" s="15"/>
      <c r="D67" s="102"/>
      <c r="E67" s="15">
        <f>INDEX(LISTA!$H$6:$H$8,MATCH('LANÇAMENTO DO DIRISTA '!F67,PAGO,0))</f>
        <v>0</v>
      </c>
      <c r="F67" s="15" t="s">
        <v>258</v>
      </c>
    </row>
    <row r="68" spans="1:6" ht="21" x14ac:dyDescent="0.3">
      <c r="A68" s="44">
        <v>66</v>
      </c>
      <c r="B68" s="84">
        <v>44664</v>
      </c>
      <c r="C68" s="15"/>
      <c r="D68" s="102"/>
      <c r="E68" s="15">
        <f>INDEX(LISTA!$H$6:$H$8,MATCH('LANÇAMENTO DO DIRISTA '!F68,PAGO,0))</f>
        <v>0</v>
      </c>
      <c r="F68" s="15" t="s">
        <v>258</v>
      </c>
    </row>
    <row r="69" spans="1:6" ht="21" x14ac:dyDescent="0.3">
      <c r="A69" s="44">
        <v>67</v>
      </c>
      <c r="B69" s="84">
        <v>44664</v>
      </c>
      <c r="C69" s="15"/>
      <c r="D69" s="102"/>
      <c r="E69" s="15">
        <f>INDEX(LISTA!$H$6:$H$8,MATCH('LANÇAMENTO DO DIRISTA '!F69,PAGO,0))</f>
        <v>0</v>
      </c>
      <c r="F69" s="15" t="s">
        <v>258</v>
      </c>
    </row>
    <row r="70" spans="1:6" ht="21" x14ac:dyDescent="0.3">
      <c r="A70" s="44">
        <v>68</v>
      </c>
      <c r="B70" s="84">
        <v>44664</v>
      </c>
      <c r="C70" s="15"/>
      <c r="D70" s="102"/>
      <c r="E70" s="15">
        <f>INDEX(LISTA!$H$6:$H$8,MATCH('LANÇAMENTO DO DIRISTA '!F70,PAGO,0))</f>
        <v>0</v>
      </c>
      <c r="F70" s="15" t="s">
        <v>258</v>
      </c>
    </row>
    <row r="71" spans="1:6" ht="21" x14ac:dyDescent="0.3">
      <c r="A71" s="44">
        <v>69</v>
      </c>
      <c r="B71" s="84">
        <v>44664</v>
      </c>
      <c r="C71" s="15"/>
      <c r="D71" s="102"/>
      <c r="E71" s="15">
        <f>INDEX(LISTA!$H$6:$H$8,MATCH('LANÇAMENTO DO DIRISTA '!F71,PAGO,0))</f>
        <v>0</v>
      </c>
      <c r="F71" s="15" t="s">
        <v>258</v>
      </c>
    </row>
    <row r="72" spans="1:6" ht="21" x14ac:dyDescent="0.3">
      <c r="A72" s="44">
        <v>70</v>
      </c>
      <c r="B72" s="84">
        <v>44664</v>
      </c>
      <c r="C72" s="15"/>
      <c r="D72" s="102"/>
      <c r="E72" s="15">
        <f>INDEX(LISTA!$H$6:$H$8,MATCH('LANÇAMENTO DO DIRISTA '!F72,PAGO,0))</f>
        <v>0</v>
      </c>
      <c r="F72" s="15" t="s">
        <v>258</v>
      </c>
    </row>
    <row r="73" spans="1:6" ht="21" x14ac:dyDescent="0.3">
      <c r="A73" s="44">
        <v>71</v>
      </c>
      <c r="B73" s="84">
        <v>44664</v>
      </c>
      <c r="C73" s="15"/>
      <c r="D73" s="102"/>
      <c r="E73" s="15">
        <f>INDEX(LISTA!$H$6:$H$8,MATCH('LANÇAMENTO DO DIRISTA '!F73,PAGO,0))</f>
        <v>0</v>
      </c>
      <c r="F73" s="15" t="s">
        <v>258</v>
      </c>
    </row>
    <row r="74" spans="1:6" ht="21" x14ac:dyDescent="0.3">
      <c r="A74" s="44">
        <v>72</v>
      </c>
      <c r="B74" s="84">
        <v>44664</v>
      </c>
      <c r="C74" s="15"/>
      <c r="D74" s="102"/>
      <c r="E74" s="15">
        <f>INDEX(LISTA!$H$6:$H$8,MATCH('LANÇAMENTO DO DIRISTA '!F74,PAGO,0))</f>
        <v>0</v>
      </c>
      <c r="F74" s="15" t="s">
        <v>258</v>
      </c>
    </row>
    <row r="75" spans="1:6" ht="21" x14ac:dyDescent="0.3">
      <c r="A75" s="44">
        <v>73</v>
      </c>
      <c r="B75" s="84">
        <v>44664</v>
      </c>
      <c r="C75" s="15"/>
      <c r="D75" s="102"/>
      <c r="E75" s="15">
        <f>INDEX(LISTA!$H$6:$H$8,MATCH('LANÇAMENTO DO DIRISTA '!F75,PAGO,0))</f>
        <v>0</v>
      </c>
      <c r="F75" s="15" t="s">
        <v>258</v>
      </c>
    </row>
    <row r="76" spans="1:6" ht="21" x14ac:dyDescent="0.3">
      <c r="A76" s="44">
        <v>74</v>
      </c>
      <c r="B76" s="84">
        <v>44664</v>
      </c>
      <c r="C76" s="15"/>
      <c r="D76" s="102"/>
      <c r="E76" s="15">
        <f>INDEX(LISTA!$H$6:$H$8,MATCH('LANÇAMENTO DO DIRISTA '!F76,PAGO,0))</f>
        <v>0</v>
      </c>
      <c r="F76" s="15" t="s">
        <v>258</v>
      </c>
    </row>
    <row r="77" spans="1:6" ht="21" x14ac:dyDescent="0.3">
      <c r="A77" s="44">
        <v>75</v>
      </c>
      <c r="B77" s="84">
        <v>44664</v>
      </c>
      <c r="C77" s="15"/>
      <c r="D77" s="102"/>
      <c r="E77" s="15">
        <f>INDEX(LISTA!$H$6:$H$8,MATCH('LANÇAMENTO DO DIRISTA '!F77,PAGO,0))</f>
        <v>0</v>
      </c>
      <c r="F77" s="15" t="s">
        <v>258</v>
      </c>
    </row>
    <row r="78" spans="1:6" ht="21" x14ac:dyDescent="0.3">
      <c r="A78" s="44">
        <v>76</v>
      </c>
      <c r="B78" s="84">
        <v>44664</v>
      </c>
      <c r="C78" s="15"/>
      <c r="D78" s="102"/>
      <c r="E78" s="15">
        <f>INDEX(LISTA!$H$6:$H$8,MATCH('LANÇAMENTO DO DIRISTA '!F78,PAGO,0))</f>
        <v>0</v>
      </c>
      <c r="F78" s="15" t="s">
        <v>258</v>
      </c>
    </row>
    <row r="79" spans="1:6" ht="21" x14ac:dyDescent="0.3">
      <c r="A79" s="44">
        <v>77</v>
      </c>
      <c r="B79" s="84">
        <v>44664</v>
      </c>
      <c r="C79" s="15"/>
      <c r="D79" s="102"/>
      <c r="E79" s="15">
        <f>INDEX(LISTA!$H$6:$H$8,MATCH('LANÇAMENTO DO DIRISTA '!F79,PAGO,0))</f>
        <v>0</v>
      </c>
      <c r="F79" s="15" t="s">
        <v>258</v>
      </c>
    </row>
    <row r="80" spans="1:6" ht="21" x14ac:dyDescent="0.3">
      <c r="A80" s="44">
        <v>78</v>
      </c>
      <c r="B80" s="84">
        <v>44664</v>
      </c>
      <c r="C80" s="15"/>
      <c r="D80" s="102"/>
      <c r="E80" s="15">
        <f>INDEX(LISTA!$H$6:$H$8,MATCH('LANÇAMENTO DO DIRISTA '!F80,PAGO,0))</f>
        <v>0</v>
      </c>
      <c r="F80" s="15" t="s">
        <v>258</v>
      </c>
    </row>
    <row r="81" spans="1:6" ht="21" x14ac:dyDescent="0.3">
      <c r="A81" s="44">
        <v>79</v>
      </c>
      <c r="B81" s="84">
        <v>44664</v>
      </c>
      <c r="C81" s="15"/>
      <c r="D81" s="102"/>
      <c r="E81" s="15">
        <f>INDEX(LISTA!$H$6:$H$8,MATCH('LANÇAMENTO DO DIRISTA '!F81,PAGO,0))</f>
        <v>0</v>
      </c>
      <c r="F81" s="15" t="s">
        <v>258</v>
      </c>
    </row>
    <row r="82" spans="1:6" ht="21" x14ac:dyDescent="0.3">
      <c r="A82" s="44">
        <v>80</v>
      </c>
      <c r="B82" s="84">
        <v>44664</v>
      </c>
      <c r="C82" s="15"/>
      <c r="D82" s="102"/>
      <c r="E82" s="15">
        <f>INDEX(LISTA!$H$6:$H$8,MATCH('LANÇAMENTO DO DIRISTA '!F82,PAGO,0))</f>
        <v>0</v>
      </c>
      <c r="F82" s="15" t="s">
        <v>258</v>
      </c>
    </row>
    <row r="83" spans="1:6" ht="21" x14ac:dyDescent="0.3">
      <c r="A83" s="44">
        <v>81</v>
      </c>
      <c r="B83" s="84">
        <v>44664</v>
      </c>
      <c r="C83" s="15"/>
      <c r="D83" s="102"/>
      <c r="E83" s="15">
        <f>INDEX(LISTA!$H$6:$H$8,MATCH('LANÇAMENTO DO DIRISTA '!F83,PAGO,0))</f>
        <v>0</v>
      </c>
      <c r="F83" s="15" t="s">
        <v>258</v>
      </c>
    </row>
    <row r="84" spans="1:6" ht="21" x14ac:dyDescent="0.3">
      <c r="A84" s="44">
        <v>82</v>
      </c>
      <c r="B84" s="84">
        <v>44664</v>
      </c>
      <c r="C84" s="15"/>
      <c r="D84" s="102"/>
      <c r="E84" s="15">
        <f>INDEX(LISTA!$H$6:$H$8,MATCH('LANÇAMENTO DO DIRISTA '!F84,PAGO,0))</f>
        <v>0</v>
      </c>
      <c r="F84" s="15" t="s">
        <v>258</v>
      </c>
    </row>
    <row r="85" spans="1:6" ht="21" x14ac:dyDescent="0.3">
      <c r="A85" s="44">
        <v>83</v>
      </c>
      <c r="B85" s="84">
        <v>44664</v>
      </c>
      <c r="C85" s="15"/>
      <c r="D85" s="102"/>
      <c r="E85" s="15">
        <f>INDEX(LISTA!$H$6:$H$8,MATCH('LANÇAMENTO DO DIRISTA '!F85,PAGO,0))</f>
        <v>0</v>
      </c>
      <c r="F85" s="15" t="s">
        <v>258</v>
      </c>
    </row>
    <row r="86" spans="1:6" ht="21" x14ac:dyDescent="0.3">
      <c r="A86" s="44">
        <v>84</v>
      </c>
      <c r="B86" s="84">
        <v>44664</v>
      </c>
      <c r="C86" s="15"/>
      <c r="D86" s="102"/>
      <c r="E86" s="15">
        <f>INDEX(LISTA!$H$6:$H$8,MATCH('LANÇAMENTO DO DIRISTA '!F86,PAGO,0))</f>
        <v>0</v>
      </c>
      <c r="F86" s="15" t="s">
        <v>258</v>
      </c>
    </row>
    <row r="87" spans="1:6" ht="21" x14ac:dyDescent="0.3">
      <c r="A87" s="44">
        <v>85</v>
      </c>
      <c r="B87" s="84">
        <v>44664</v>
      </c>
      <c r="C87" s="15"/>
      <c r="D87" s="102"/>
      <c r="E87" s="15">
        <f>INDEX(LISTA!$H$6:$H$8,MATCH('LANÇAMENTO DO DIRISTA '!F87,PAGO,0))</f>
        <v>0</v>
      </c>
      <c r="F87" s="15" t="s">
        <v>258</v>
      </c>
    </row>
    <row r="88" spans="1:6" ht="21" x14ac:dyDescent="0.3">
      <c r="A88" s="44">
        <v>86</v>
      </c>
      <c r="B88" s="84">
        <v>44664</v>
      </c>
      <c r="C88" s="15"/>
      <c r="D88" s="102"/>
      <c r="E88" s="15">
        <f>INDEX(LISTA!$H$6:$H$8,MATCH('LANÇAMENTO DO DIRISTA '!F88,PAGO,0))</f>
        <v>0</v>
      </c>
      <c r="F88" s="15" t="s">
        <v>258</v>
      </c>
    </row>
    <row r="89" spans="1:6" ht="21" x14ac:dyDescent="0.3">
      <c r="A89" s="44">
        <v>87</v>
      </c>
      <c r="B89" s="84">
        <v>44664</v>
      </c>
      <c r="C89" s="15"/>
      <c r="D89" s="102"/>
      <c r="E89" s="15">
        <f>INDEX(LISTA!$H$6:$H$8,MATCH('LANÇAMENTO DO DIRISTA '!F89,PAGO,0))</f>
        <v>0</v>
      </c>
      <c r="F89" s="15" t="s">
        <v>258</v>
      </c>
    </row>
    <row r="90" spans="1:6" ht="21" x14ac:dyDescent="0.3">
      <c r="A90" s="44">
        <v>88</v>
      </c>
      <c r="B90" s="84">
        <v>44664</v>
      </c>
      <c r="C90" s="15"/>
      <c r="D90" s="102"/>
      <c r="E90" s="15">
        <f>INDEX(LISTA!$H$6:$H$8,MATCH('LANÇAMENTO DO DIRISTA '!F90,PAGO,0))</f>
        <v>0</v>
      </c>
      <c r="F90" s="15" t="s">
        <v>258</v>
      </c>
    </row>
    <row r="91" spans="1:6" ht="21" x14ac:dyDescent="0.3">
      <c r="A91" s="44">
        <v>89</v>
      </c>
      <c r="B91" s="84">
        <v>44664</v>
      </c>
      <c r="C91" s="15"/>
      <c r="D91" s="102"/>
      <c r="E91" s="15">
        <f>INDEX(LISTA!$H$6:$H$8,MATCH('LANÇAMENTO DO DIRISTA '!F91,PAGO,0))</f>
        <v>0</v>
      </c>
      <c r="F91" s="15" t="s">
        <v>258</v>
      </c>
    </row>
    <row r="92" spans="1:6" ht="21" x14ac:dyDescent="0.3">
      <c r="A92" s="44">
        <v>90</v>
      </c>
      <c r="B92" s="84">
        <v>44664</v>
      </c>
      <c r="C92" s="15"/>
      <c r="D92" s="102"/>
      <c r="E92" s="15">
        <f>INDEX(LISTA!$H$6:$H$8,MATCH('LANÇAMENTO DO DIRISTA '!F92,PAGO,0))</f>
        <v>0</v>
      </c>
      <c r="F92" s="15" t="s">
        <v>258</v>
      </c>
    </row>
    <row r="93" spans="1:6" ht="21" x14ac:dyDescent="0.3">
      <c r="A93" s="44">
        <v>91</v>
      </c>
      <c r="B93" s="84">
        <v>44664</v>
      </c>
      <c r="C93" s="15"/>
      <c r="D93" s="102"/>
      <c r="E93" s="15">
        <f>INDEX(LISTA!$H$6:$H$8,MATCH('LANÇAMENTO DO DIRISTA '!F93,PAGO,0))</f>
        <v>0</v>
      </c>
      <c r="F93" s="15" t="s">
        <v>258</v>
      </c>
    </row>
    <row r="94" spans="1:6" ht="21" x14ac:dyDescent="0.3">
      <c r="A94" s="44">
        <v>92</v>
      </c>
      <c r="B94" s="84">
        <v>44664</v>
      </c>
      <c r="C94" s="15"/>
      <c r="D94" s="102"/>
      <c r="E94" s="15">
        <f>INDEX(LISTA!$H$6:$H$8,MATCH('LANÇAMENTO DO DIRISTA '!F94,PAGO,0))</f>
        <v>0</v>
      </c>
      <c r="F94" s="15" t="s">
        <v>258</v>
      </c>
    </row>
    <row r="95" spans="1:6" ht="21" x14ac:dyDescent="0.3">
      <c r="A95" s="44">
        <v>93</v>
      </c>
      <c r="B95" s="84">
        <v>44664</v>
      </c>
      <c r="C95" s="15"/>
      <c r="D95" s="102"/>
      <c r="E95" s="15">
        <f>INDEX(LISTA!$H$6:$H$8,MATCH('LANÇAMENTO DO DIRISTA '!F95,PAGO,0))</f>
        <v>0</v>
      </c>
      <c r="F95" s="15" t="s">
        <v>258</v>
      </c>
    </row>
    <row r="96" spans="1:6" ht="21" x14ac:dyDescent="0.3">
      <c r="A96" s="44">
        <v>94</v>
      </c>
      <c r="B96" s="84">
        <v>44664</v>
      </c>
      <c r="C96" s="15"/>
      <c r="D96" s="102"/>
      <c r="E96" s="15">
        <f>INDEX(LISTA!$H$6:$H$8,MATCH('LANÇAMENTO DO DIRISTA '!F96,PAGO,0))</f>
        <v>0</v>
      </c>
      <c r="F96" s="15" t="s">
        <v>258</v>
      </c>
    </row>
    <row r="97" spans="1:6" ht="21" x14ac:dyDescent="0.3">
      <c r="A97" s="44">
        <v>95</v>
      </c>
      <c r="B97" s="84">
        <v>44664</v>
      </c>
      <c r="C97" s="15"/>
      <c r="D97" s="102"/>
      <c r="E97" s="15">
        <f>INDEX(LISTA!$H$6:$H$8,MATCH('LANÇAMENTO DO DIRISTA '!F97,PAGO,0))</f>
        <v>0</v>
      </c>
      <c r="F97" s="15" t="s">
        <v>258</v>
      </c>
    </row>
    <row r="98" spans="1:6" ht="21" x14ac:dyDescent="0.3">
      <c r="A98" s="44">
        <v>96</v>
      </c>
      <c r="B98" s="84">
        <v>44664</v>
      </c>
      <c r="C98" s="15"/>
      <c r="D98" s="102"/>
      <c r="E98" s="15">
        <f>INDEX(LISTA!$H$6:$H$8,MATCH('LANÇAMENTO DO DIRISTA '!F98,PAGO,0))</f>
        <v>0</v>
      </c>
      <c r="F98" s="15" t="s">
        <v>258</v>
      </c>
    </row>
    <row r="99" spans="1:6" ht="21" x14ac:dyDescent="0.3">
      <c r="A99" s="44">
        <v>97</v>
      </c>
      <c r="B99" s="84">
        <v>44664</v>
      </c>
      <c r="C99" s="15"/>
      <c r="D99" s="102"/>
      <c r="E99" s="15">
        <f>INDEX(LISTA!$H$6:$H$8,MATCH('LANÇAMENTO DO DIRISTA '!F99,PAGO,0))</f>
        <v>0</v>
      </c>
      <c r="F99" s="15" t="s">
        <v>258</v>
      </c>
    </row>
    <row r="100" spans="1:6" ht="21" x14ac:dyDescent="0.3">
      <c r="A100" s="44">
        <v>98</v>
      </c>
      <c r="B100" s="84">
        <v>44664</v>
      </c>
      <c r="C100" s="15"/>
      <c r="D100" s="102"/>
      <c r="E100" s="15">
        <f>INDEX(LISTA!$H$6:$H$8,MATCH('LANÇAMENTO DO DIRISTA '!F100,PAGO,0))</f>
        <v>0</v>
      </c>
      <c r="F100" s="15" t="s">
        <v>258</v>
      </c>
    </row>
    <row r="101" spans="1:6" ht="21" x14ac:dyDescent="0.3">
      <c r="A101" s="44">
        <v>99</v>
      </c>
      <c r="B101" s="84">
        <v>44664</v>
      </c>
      <c r="C101" s="15"/>
      <c r="D101" s="102"/>
      <c r="E101" s="15">
        <f>INDEX(LISTA!$H$6:$H$8,MATCH('LANÇAMENTO DO DIRISTA '!F101,PAGO,0))</f>
        <v>0</v>
      </c>
      <c r="F101" s="15" t="s">
        <v>258</v>
      </c>
    </row>
    <row r="102" spans="1:6" ht="21" x14ac:dyDescent="0.3">
      <c r="A102" s="44">
        <v>100</v>
      </c>
      <c r="B102" s="84">
        <v>44664</v>
      </c>
      <c r="C102" s="15"/>
      <c r="D102" s="102"/>
      <c r="E102" s="15">
        <f>INDEX(LISTA!$H$6:$H$8,MATCH('LANÇAMENTO DO DIRISTA '!F102,PAGO,0))</f>
        <v>0</v>
      </c>
      <c r="F102" s="15" t="s">
        <v>258</v>
      </c>
    </row>
    <row r="103" spans="1:6" ht="21" x14ac:dyDescent="0.3">
      <c r="A103" s="44">
        <v>101</v>
      </c>
      <c r="B103" s="84">
        <v>44664</v>
      </c>
      <c r="C103" s="15"/>
      <c r="D103" s="102"/>
      <c r="E103" s="15">
        <f>INDEX(LISTA!$H$6:$H$8,MATCH('LANÇAMENTO DO DIRISTA '!F103,PAGO,0))</f>
        <v>0</v>
      </c>
      <c r="F103" s="15" t="s">
        <v>258</v>
      </c>
    </row>
    <row r="104" spans="1:6" ht="21" x14ac:dyDescent="0.3">
      <c r="A104" s="44">
        <v>102</v>
      </c>
      <c r="B104" s="84">
        <v>44664</v>
      </c>
      <c r="C104" s="15"/>
      <c r="D104" s="102"/>
      <c r="E104" s="15">
        <f>INDEX(LISTA!$H$6:$H$8,MATCH('LANÇAMENTO DO DIRISTA '!F104,PAGO,0))</f>
        <v>0</v>
      </c>
      <c r="F104" s="15" t="s">
        <v>258</v>
      </c>
    </row>
    <row r="105" spans="1:6" ht="21" x14ac:dyDescent="0.3">
      <c r="A105" s="44">
        <v>103</v>
      </c>
      <c r="B105" s="84">
        <v>44664</v>
      </c>
      <c r="C105" s="15"/>
      <c r="D105" s="102"/>
      <c r="E105" s="15">
        <f>INDEX(LISTA!$H$6:$H$8,MATCH('LANÇAMENTO DO DIRISTA '!F105,PAGO,0))</f>
        <v>0</v>
      </c>
      <c r="F105" s="15" t="s">
        <v>258</v>
      </c>
    </row>
    <row r="106" spans="1:6" ht="21" x14ac:dyDescent="0.3">
      <c r="A106" s="44">
        <v>104</v>
      </c>
      <c r="B106" s="84">
        <v>44664</v>
      </c>
      <c r="C106" s="15"/>
      <c r="D106" s="102"/>
      <c r="E106" s="15">
        <f>INDEX(LISTA!$H$6:$H$8,MATCH('LANÇAMENTO DO DIRISTA '!F106,PAGO,0))</f>
        <v>0</v>
      </c>
      <c r="F106" s="15" t="s">
        <v>258</v>
      </c>
    </row>
    <row r="107" spans="1:6" ht="21" x14ac:dyDescent="0.3">
      <c r="A107" s="44">
        <v>105</v>
      </c>
      <c r="B107" s="84">
        <v>44664</v>
      </c>
      <c r="C107" s="15"/>
      <c r="D107" s="102"/>
      <c r="E107" s="15">
        <f>INDEX(LISTA!$H$6:$H$8,MATCH('LANÇAMENTO DO DIRISTA '!F107,PAGO,0))</f>
        <v>0</v>
      </c>
      <c r="F107" s="15" t="s">
        <v>258</v>
      </c>
    </row>
    <row r="108" spans="1:6" ht="21" x14ac:dyDescent="0.3">
      <c r="A108" s="44">
        <v>106</v>
      </c>
      <c r="B108" s="84">
        <v>44664</v>
      </c>
      <c r="C108" s="15"/>
      <c r="D108" s="102"/>
      <c r="E108" s="15">
        <f>INDEX(LISTA!$H$6:$H$8,MATCH('LANÇAMENTO DO DIRISTA '!F108,PAGO,0))</f>
        <v>0</v>
      </c>
      <c r="F108" s="15" t="s">
        <v>258</v>
      </c>
    </row>
    <row r="109" spans="1:6" ht="21" x14ac:dyDescent="0.3">
      <c r="A109" s="44">
        <v>107</v>
      </c>
      <c r="B109" s="84">
        <v>44664</v>
      </c>
      <c r="C109" s="15"/>
      <c r="D109" s="102"/>
      <c r="E109" s="15">
        <f>INDEX(LISTA!$H$6:$H$8,MATCH('LANÇAMENTO DO DIRISTA '!F109,PAGO,0))</f>
        <v>0</v>
      </c>
      <c r="F109" s="15" t="s">
        <v>258</v>
      </c>
    </row>
    <row r="110" spans="1:6" ht="21" x14ac:dyDescent="0.3">
      <c r="A110" s="44">
        <v>108</v>
      </c>
      <c r="B110" s="84">
        <v>44664</v>
      </c>
      <c r="C110" s="15"/>
      <c r="D110" s="102"/>
      <c r="E110" s="15">
        <f>INDEX(LISTA!$H$6:$H$8,MATCH('LANÇAMENTO DO DIRISTA '!F110,PAGO,0))</f>
        <v>0</v>
      </c>
      <c r="F110" s="15" t="s">
        <v>258</v>
      </c>
    </row>
    <row r="111" spans="1:6" ht="21" x14ac:dyDescent="0.3">
      <c r="A111" s="44">
        <v>109</v>
      </c>
      <c r="B111" s="84">
        <v>44664</v>
      </c>
      <c r="C111" s="15"/>
      <c r="D111" s="102"/>
      <c r="E111" s="15">
        <f>INDEX(LISTA!$H$6:$H$8,MATCH('LANÇAMENTO DO DIRISTA '!F111,PAGO,0))</f>
        <v>0</v>
      </c>
      <c r="F111" s="15" t="s">
        <v>258</v>
      </c>
    </row>
    <row r="112" spans="1:6" ht="21" x14ac:dyDescent="0.3">
      <c r="A112" s="44">
        <v>110</v>
      </c>
      <c r="B112" s="84">
        <v>44664</v>
      </c>
      <c r="C112" s="15"/>
      <c r="D112" s="102"/>
      <c r="E112" s="15">
        <f>INDEX(LISTA!$H$6:$H$8,MATCH('LANÇAMENTO DO DIRISTA '!F112,PAGO,0))</f>
        <v>0</v>
      </c>
      <c r="F112" s="15" t="s">
        <v>258</v>
      </c>
    </row>
    <row r="113" spans="1:6" ht="21" x14ac:dyDescent="0.3">
      <c r="A113" s="44">
        <v>111</v>
      </c>
      <c r="B113" s="84">
        <v>44664</v>
      </c>
      <c r="C113" s="15"/>
      <c r="D113" s="102"/>
      <c r="E113" s="15">
        <f>INDEX(LISTA!$H$6:$H$8,MATCH('LANÇAMENTO DO DIRISTA '!F113,PAGO,0))</f>
        <v>0</v>
      </c>
      <c r="F113" s="15" t="s">
        <v>258</v>
      </c>
    </row>
    <row r="114" spans="1:6" ht="21" x14ac:dyDescent="0.3">
      <c r="A114" s="44">
        <v>112</v>
      </c>
      <c r="B114" s="84">
        <v>44664</v>
      </c>
      <c r="C114" s="15"/>
      <c r="D114" s="102"/>
      <c r="E114" s="15">
        <f>INDEX(LISTA!$H$6:$H$8,MATCH('LANÇAMENTO DO DIRISTA '!F114,PAGO,0))</f>
        <v>0</v>
      </c>
      <c r="F114" s="15" t="s">
        <v>258</v>
      </c>
    </row>
    <row r="115" spans="1:6" ht="21" x14ac:dyDescent="0.3">
      <c r="A115" s="44">
        <v>113</v>
      </c>
      <c r="B115" s="84">
        <v>44664</v>
      </c>
      <c r="C115" s="15"/>
      <c r="D115" s="102"/>
      <c r="E115" s="15">
        <f>INDEX(LISTA!$H$6:$H$8,MATCH('LANÇAMENTO DO DIRISTA '!F115,PAGO,0))</f>
        <v>0</v>
      </c>
      <c r="F115" s="15" t="s">
        <v>258</v>
      </c>
    </row>
    <row r="116" spans="1:6" ht="21" x14ac:dyDescent="0.3">
      <c r="A116" s="44">
        <v>114</v>
      </c>
      <c r="B116" s="84">
        <v>44664</v>
      </c>
      <c r="C116" s="15"/>
      <c r="D116" s="102"/>
      <c r="E116" s="15">
        <f>INDEX(LISTA!$H$6:$H$8,MATCH('LANÇAMENTO DO DIRISTA '!F116,PAGO,0))</f>
        <v>0</v>
      </c>
      <c r="F116" s="15" t="s">
        <v>258</v>
      </c>
    </row>
    <row r="117" spans="1:6" ht="21" x14ac:dyDescent="0.3">
      <c r="A117" s="44">
        <v>115</v>
      </c>
      <c r="B117" s="84">
        <v>44664</v>
      </c>
      <c r="C117" s="15"/>
      <c r="D117" s="102"/>
      <c r="E117" s="15">
        <f>INDEX(LISTA!$H$6:$H$8,MATCH('LANÇAMENTO DO DIRISTA '!F117,PAGO,0))</f>
        <v>0</v>
      </c>
      <c r="F117" s="15" t="s">
        <v>258</v>
      </c>
    </row>
    <row r="118" spans="1:6" ht="21" x14ac:dyDescent="0.3">
      <c r="A118" s="44">
        <v>116</v>
      </c>
      <c r="B118" s="84">
        <v>44664</v>
      </c>
      <c r="C118" s="15"/>
      <c r="D118" s="102"/>
      <c r="E118" s="15">
        <f>INDEX(LISTA!$H$6:$H$8,MATCH('LANÇAMENTO DO DIRISTA '!F118,PAGO,0))</f>
        <v>0</v>
      </c>
      <c r="F118" s="15" t="s">
        <v>258</v>
      </c>
    </row>
    <row r="119" spans="1:6" ht="21" x14ac:dyDescent="0.3">
      <c r="A119" s="44">
        <v>117</v>
      </c>
      <c r="B119" s="84">
        <v>44664</v>
      </c>
      <c r="C119" s="15"/>
      <c r="D119" s="102"/>
      <c r="E119" s="15">
        <f>INDEX(LISTA!$H$6:$H$8,MATCH('LANÇAMENTO DO DIRISTA '!F119,PAGO,0))</f>
        <v>0</v>
      </c>
      <c r="F119" s="15" t="s">
        <v>258</v>
      </c>
    </row>
    <row r="120" spans="1:6" ht="21" x14ac:dyDescent="0.3">
      <c r="A120" s="44">
        <v>118</v>
      </c>
      <c r="B120" s="84">
        <v>44664</v>
      </c>
      <c r="C120" s="15"/>
      <c r="D120" s="102"/>
      <c r="E120" s="15">
        <f>INDEX(LISTA!$H$6:$H$8,MATCH('LANÇAMENTO DO DIRISTA '!F120,PAGO,0))</f>
        <v>0</v>
      </c>
      <c r="F120" s="15" t="s">
        <v>258</v>
      </c>
    </row>
    <row r="121" spans="1:6" ht="21" x14ac:dyDescent="0.3">
      <c r="A121" s="44">
        <v>119</v>
      </c>
      <c r="B121" s="84">
        <v>44664</v>
      </c>
      <c r="C121" s="15"/>
      <c r="D121" s="102"/>
      <c r="E121" s="15">
        <f>INDEX(LISTA!$H$6:$H$8,MATCH('LANÇAMENTO DO DIRISTA '!F121,PAGO,0))</f>
        <v>0</v>
      </c>
      <c r="F121" s="15" t="s">
        <v>258</v>
      </c>
    </row>
    <row r="122" spans="1:6" ht="21" x14ac:dyDescent="0.3">
      <c r="A122" s="44">
        <v>120</v>
      </c>
      <c r="B122" s="84">
        <v>44664</v>
      </c>
      <c r="C122" s="15"/>
      <c r="D122" s="102"/>
      <c r="E122" s="15">
        <f>INDEX(LISTA!$H$6:$H$8,MATCH('LANÇAMENTO DO DIRISTA '!F122,PAGO,0))</f>
        <v>0</v>
      </c>
      <c r="F122" s="15" t="s">
        <v>258</v>
      </c>
    </row>
    <row r="123" spans="1:6" ht="21" x14ac:dyDescent="0.3">
      <c r="A123" s="44">
        <v>121</v>
      </c>
      <c r="B123" s="84">
        <v>44664</v>
      </c>
      <c r="C123" s="15"/>
      <c r="D123" s="102"/>
      <c r="E123" s="15">
        <f>INDEX(LISTA!$H$6:$H$8,MATCH('LANÇAMENTO DO DIRISTA '!F123,PAGO,0))</f>
        <v>0</v>
      </c>
      <c r="F123" s="15" t="s">
        <v>258</v>
      </c>
    </row>
    <row r="124" spans="1:6" ht="21" x14ac:dyDescent="0.3">
      <c r="A124" s="44">
        <v>122</v>
      </c>
      <c r="B124" s="84">
        <v>44664</v>
      </c>
      <c r="C124" s="15"/>
      <c r="D124" s="102"/>
      <c r="E124" s="15">
        <f>INDEX(LISTA!$H$6:$H$8,MATCH('LANÇAMENTO DO DIRISTA '!F124,PAGO,0))</f>
        <v>0</v>
      </c>
      <c r="F124" s="15" t="s">
        <v>258</v>
      </c>
    </row>
    <row r="125" spans="1:6" ht="21" x14ac:dyDescent="0.3">
      <c r="A125" s="44">
        <v>123</v>
      </c>
      <c r="B125" s="84">
        <v>44664</v>
      </c>
      <c r="C125" s="15"/>
      <c r="D125" s="102"/>
      <c r="E125" s="15">
        <f>INDEX(LISTA!$H$6:$H$8,MATCH('LANÇAMENTO DO DIRISTA '!F125,PAGO,0))</f>
        <v>0</v>
      </c>
      <c r="F125" s="15" t="s">
        <v>258</v>
      </c>
    </row>
    <row r="126" spans="1:6" ht="21" x14ac:dyDescent="0.3">
      <c r="A126" s="44">
        <v>124</v>
      </c>
      <c r="B126" s="84">
        <v>44664</v>
      </c>
      <c r="C126" s="15"/>
      <c r="D126" s="102"/>
      <c r="E126" s="15">
        <f>INDEX(LISTA!$H$6:$H$8,MATCH('LANÇAMENTO DO DIRISTA '!F126,PAGO,0))</f>
        <v>0</v>
      </c>
      <c r="F126" s="15" t="s">
        <v>258</v>
      </c>
    </row>
    <row r="127" spans="1:6" ht="21" x14ac:dyDescent="0.3">
      <c r="A127" s="44">
        <v>125</v>
      </c>
      <c r="B127" s="84">
        <v>44664</v>
      </c>
      <c r="C127" s="15"/>
      <c r="D127" s="102"/>
      <c r="E127" s="15">
        <f>INDEX(LISTA!$H$6:$H$8,MATCH('LANÇAMENTO DO DIRISTA '!F127,PAGO,0))</f>
        <v>0</v>
      </c>
      <c r="F127" s="15" t="s">
        <v>258</v>
      </c>
    </row>
    <row r="128" spans="1:6" ht="21" x14ac:dyDescent="0.3">
      <c r="A128" s="44">
        <v>126</v>
      </c>
      <c r="B128" s="84">
        <v>44664</v>
      </c>
      <c r="C128" s="15"/>
      <c r="D128" s="102"/>
      <c r="E128" s="15">
        <f>INDEX(LISTA!$H$6:$H$8,MATCH('LANÇAMENTO DO DIRISTA '!F128,PAGO,0))</f>
        <v>0</v>
      </c>
      <c r="F128" s="15" t="s">
        <v>258</v>
      </c>
    </row>
    <row r="129" spans="1:6" ht="21" x14ac:dyDescent="0.3">
      <c r="A129" s="44">
        <v>127</v>
      </c>
      <c r="B129" s="84">
        <v>44664</v>
      </c>
      <c r="C129" s="15"/>
      <c r="D129" s="102"/>
      <c r="E129" s="15">
        <f>INDEX(LISTA!$H$6:$H$8,MATCH('LANÇAMENTO DO DIRISTA '!F129,PAGO,0))</f>
        <v>0</v>
      </c>
      <c r="F129" s="15" t="s">
        <v>258</v>
      </c>
    </row>
    <row r="130" spans="1:6" ht="21" x14ac:dyDescent="0.3">
      <c r="A130" s="44">
        <v>128</v>
      </c>
      <c r="B130" s="84">
        <v>44664</v>
      </c>
      <c r="C130" s="15"/>
      <c r="D130" s="102"/>
      <c r="E130" s="15">
        <f>INDEX(LISTA!$H$6:$H$8,MATCH('LANÇAMENTO DO DIRISTA '!F130,PAGO,0))</f>
        <v>0</v>
      </c>
      <c r="F130" s="15" t="s">
        <v>258</v>
      </c>
    </row>
    <row r="131" spans="1:6" ht="21" x14ac:dyDescent="0.3">
      <c r="A131" s="44">
        <v>129</v>
      </c>
      <c r="B131" s="84">
        <v>44664</v>
      </c>
      <c r="C131" s="15"/>
      <c r="D131" s="102"/>
      <c r="E131" s="15">
        <f>INDEX(LISTA!$H$6:$H$8,MATCH('LANÇAMENTO DO DIRISTA '!F131,PAGO,0))</f>
        <v>0</v>
      </c>
      <c r="F131" s="15" t="s">
        <v>258</v>
      </c>
    </row>
    <row r="132" spans="1:6" ht="21" x14ac:dyDescent="0.3">
      <c r="A132" s="44">
        <v>130</v>
      </c>
      <c r="B132" s="84">
        <v>44664</v>
      </c>
      <c r="C132" s="15"/>
      <c r="D132" s="102"/>
      <c r="E132" s="15">
        <f>INDEX(LISTA!$H$6:$H$8,MATCH('LANÇAMENTO DO DIRISTA '!F132,PAGO,0))</f>
        <v>0</v>
      </c>
      <c r="F132" s="15" t="s">
        <v>258</v>
      </c>
    </row>
    <row r="133" spans="1:6" ht="21" x14ac:dyDescent="0.3">
      <c r="A133" s="44">
        <v>131</v>
      </c>
      <c r="B133" s="84">
        <v>44664</v>
      </c>
      <c r="C133" s="15"/>
      <c r="D133" s="102"/>
      <c r="E133" s="15">
        <f>INDEX(LISTA!$H$6:$H$8,MATCH('LANÇAMENTO DO DIRISTA '!F133,PAGO,0))</f>
        <v>0</v>
      </c>
      <c r="F133" s="15" t="s">
        <v>258</v>
      </c>
    </row>
    <row r="134" spans="1:6" ht="21" x14ac:dyDescent="0.3">
      <c r="A134" s="44">
        <v>132</v>
      </c>
      <c r="B134" s="84">
        <v>44664</v>
      </c>
      <c r="C134" s="15"/>
      <c r="D134" s="102"/>
      <c r="E134" s="15">
        <f>INDEX(LISTA!$H$6:$H$8,MATCH('LANÇAMENTO DO DIRISTA '!F134,PAGO,0))</f>
        <v>0</v>
      </c>
      <c r="F134" s="15" t="s">
        <v>258</v>
      </c>
    </row>
    <row r="135" spans="1:6" ht="21" x14ac:dyDescent="0.3">
      <c r="A135" s="44">
        <v>133</v>
      </c>
      <c r="B135" s="84">
        <v>44664</v>
      </c>
      <c r="C135" s="15"/>
      <c r="D135" s="102"/>
      <c r="E135" s="15">
        <f>INDEX(LISTA!$H$6:$H$8,MATCH('LANÇAMENTO DO DIRISTA '!F135,PAGO,0))</f>
        <v>0</v>
      </c>
      <c r="F135" s="15" t="s">
        <v>258</v>
      </c>
    </row>
    <row r="136" spans="1:6" ht="21" x14ac:dyDescent="0.3">
      <c r="A136" s="44">
        <v>134</v>
      </c>
      <c r="B136" s="84">
        <v>44664</v>
      </c>
      <c r="C136" s="15"/>
      <c r="D136" s="102"/>
      <c r="E136" s="15">
        <f>INDEX(LISTA!$H$6:$H$8,MATCH('LANÇAMENTO DO DIRISTA '!F136,PAGO,0))</f>
        <v>0</v>
      </c>
      <c r="F136" s="15" t="s">
        <v>258</v>
      </c>
    </row>
    <row r="137" spans="1:6" ht="21" x14ac:dyDescent="0.3">
      <c r="A137" s="44">
        <v>135</v>
      </c>
      <c r="B137" s="84">
        <v>44664</v>
      </c>
      <c r="C137" s="15"/>
      <c r="D137" s="102"/>
      <c r="E137" s="15">
        <f>INDEX(LISTA!$H$6:$H$8,MATCH('LANÇAMENTO DO DIRISTA '!F137,PAGO,0))</f>
        <v>0</v>
      </c>
      <c r="F137" s="15" t="s">
        <v>258</v>
      </c>
    </row>
    <row r="138" spans="1:6" ht="21" x14ac:dyDescent="0.3">
      <c r="A138" s="44">
        <v>136</v>
      </c>
      <c r="B138" s="84">
        <v>44664</v>
      </c>
      <c r="C138" s="15"/>
      <c r="D138" s="102"/>
      <c r="E138" s="15">
        <f>INDEX(LISTA!$H$6:$H$8,MATCH('LANÇAMENTO DO DIRISTA '!F138,PAGO,0))</f>
        <v>0</v>
      </c>
      <c r="F138" s="15" t="s">
        <v>258</v>
      </c>
    </row>
    <row r="139" spans="1:6" ht="21" x14ac:dyDescent="0.3">
      <c r="A139" s="44">
        <v>137</v>
      </c>
      <c r="B139" s="84">
        <v>44664</v>
      </c>
      <c r="C139" s="15"/>
      <c r="D139" s="102"/>
      <c r="E139" s="15">
        <f>INDEX(LISTA!$H$6:$H$8,MATCH('LANÇAMENTO DO DIRISTA '!F139,PAGO,0))</f>
        <v>0</v>
      </c>
      <c r="F139" s="15" t="s">
        <v>258</v>
      </c>
    </row>
    <row r="140" spans="1:6" ht="21" x14ac:dyDescent="0.3">
      <c r="A140" s="44">
        <v>138</v>
      </c>
      <c r="B140" s="84">
        <v>44664</v>
      </c>
      <c r="C140" s="15"/>
      <c r="D140" s="102"/>
      <c r="E140" s="15">
        <f>INDEX(LISTA!$H$6:$H$8,MATCH('LANÇAMENTO DO DIRISTA '!F140,PAGO,0))</f>
        <v>0</v>
      </c>
      <c r="F140" s="15" t="s">
        <v>258</v>
      </c>
    </row>
    <row r="141" spans="1:6" ht="21" x14ac:dyDescent="0.3">
      <c r="A141" s="44">
        <v>139</v>
      </c>
      <c r="B141" s="84">
        <v>44664</v>
      </c>
      <c r="C141" s="15"/>
      <c r="D141" s="102"/>
      <c r="E141" s="15">
        <f>INDEX(LISTA!$H$6:$H$8,MATCH('LANÇAMENTO DO DIRISTA '!F141,PAGO,0))</f>
        <v>0</v>
      </c>
      <c r="F141" s="15" t="s">
        <v>258</v>
      </c>
    </row>
    <row r="142" spans="1:6" ht="21" x14ac:dyDescent="0.3">
      <c r="A142" s="44">
        <v>140</v>
      </c>
      <c r="B142" s="84">
        <v>44664</v>
      </c>
      <c r="C142" s="15"/>
      <c r="D142" s="102"/>
      <c r="E142" s="15">
        <f>INDEX(LISTA!$H$6:$H$8,MATCH('LANÇAMENTO DO DIRISTA '!F142,PAGO,0))</f>
        <v>0</v>
      </c>
      <c r="F142" s="15" t="s">
        <v>258</v>
      </c>
    </row>
    <row r="143" spans="1:6" ht="21" x14ac:dyDescent="0.3">
      <c r="A143" s="44">
        <v>141</v>
      </c>
      <c r="B143" s="84">
        <v>44664</v>
      </c>
      <c r="C143" s="15"/>
      <c r="D143" s="102"/>
      <c r="E143" s="15">
        <f>INDEX(LISTA!$H$6:$H$8,MATCH('LANÇAMENTO DO DIRISTA '!F143,PAGO,0))</f>
        <v>0</v>
      </c>
      <c r="F143" s="15" t="s">
        <v>258</v>
      </c>
    </row>
    <row r="144" spans="1:6" ht="21" x14ac:dyDescent="0.3">
      <c r="A144" s="44">
        <v>142</v>
      </c>
      <c r="B144" s="84">
        <v>44664</v>
      </c>
      <c r="C144" s="15"/>
      <c r="D144" s="102"/>
      <c r="E144" s="15">
        <f>INDEX(LISTA!$H$6:$H$8,MATCH('LANÇAMENTO DO DIRISTA '!F144,PAGO,0))</f>
        <v>0</v>
      </c>
      <c r="F144" s="15" t="s">
        <v>258</v>
      </c>
    </row>
    <row r="145" spans="1:6" ht="21" x14ac:dyDescent="0.3">
      <c r="A145" s="44">
        <v>143</v>
      </c>
      <c r="B145" s="84">
        <v>44664</v>
      </c>
      <c r="C145" s="15"/>
      <c r="D145" s="102"/>
      <c r="E145" s="15">
        <f>INDEX(LISTA!$H$6:$H$8,MATCH('LANÇAMENTO DO DIRISTA '!F145,PAGO,0))</f>
        <v>0</v>
      </c>
      <c r="F145" s="15" t="s">
        <v>258</v>
      </c>
    </row>
    <row r="146" spans="1:6" ht="21" x14ac:dyDescent="0.3">
      <c r="A146" s="44">
        <v>144</v>
      </c>
      <c r="B146" s="84">
        <v>44664</v>
      </c>
      <c r="C146" s="15"/>
      <c r="D146" s="102"/>
      <c r="E146" s="15">
        <f>INDEX(LISTA!$H$6:$H$8,MATCH('LANÇAMENTO DO DIRISTA '!F146,PAGO,0))</f>
        <v>0</v>
      </c>
      <c r="F146" s="15" t="s">
        <v>258</v>
      </c>
    </row>
    <row r="147" spans="1:6" ht="21" x14ac:dyDescent="0.3">
      <c r="A147" s="44">
        <v>145</v>
      </c>
      <c r="B147" s="84">
        <v>44664</v>
      </c>
      <c r="C147" s="15"/>
      <c r="D147" s="102"/>
      <c r="E147" s="15">
        <f>INDEX(LISTA!$H$6:$H$8,MATCH('LANÇAMENTO DO DIRISTA '!F147,PAGO,0))</f>
        <v>0</v>
      </c>
      <c r="F147" s="15" t="s">
        <v>258</v>
      </c>
    </row>
    <row r="148" spans="1:6" ht="21" x14ac:dyDescent="0.3">
      <c r="A148" s="44">
        <v>146</v>
      </c>
      <c r="B148" s="84">
        <v>44664</v>
      </c>
      <c r="C148" s="15"/>
      <c r="D148" s="102"/>
      <c r="E148" s="15">
        <f>INDEX(LISTA!$H$6:$H$8,MATCH('LANÇAMENTO DO DIRISTA '!F148,PAGO,0))</f>
        <v>0</v>
      </c>
      <c r="F148" s="15" t="s">
        <v>258</v>
      </c>
    </row>
    <row r="149" spans="1:6" ht="21" x14ac:dyDescent="0.3">
      <c r="A149" s="44">
        <v>147</v>
      </c>
      <c r="B149" s="84">
        <v>44664</v>
      </c>
      <c r="C149" s="15"/>
      <c r="D149" s="102"/>
      <c r="E149" s="15">
        <f>INDEX(LISTA!$H$6:$H$8,MATCH('LANÇAMENTO DO DIRISTA '!F149,PAGO,0))</f>
        <v>0</v>
      </c>
      <c r="F149" s="15" t="s">
        <v>258</v>
      </c>
    </row>
    <row r="150" spans="1:6" ht="21" x14ac:dyDescent="0.3">
      <c r="A150" s="44">
        <v>148</v>
      </c>
      <c r="B150" s="84">
        <v>44664</v>
      </c>
      <c r="C150" s="15"/>
      <c r="D150" s="102"/>
      <c r="E150" s="15">
        <f>INDEX(LISTA!$H$6:$H$8,MATCH('LANÇAMENTO DO DIRISTA '!F150,PAGO,0))</f>
        <v>0</v>
      </c>
      <c r="F150" s="15" t="s">
        <v>258</v>
      </c>
    </row>
    <row r="151" spans="1:6" ht="21" x14ac:dyDescent="0.3">
      <c r="A151" s="44">
        <v>149</v>
      </c>
      <c r="B151" s="84">
        <v>44664</v>
      </c>
      <c r="C151" s="15"/>
      <c r="D151" s="102"/>
      <c r="E151" s="15">
        <f>INDEX(LISTA!$H$6:$H$8,MATCH('LANÇAMENTO DO DIRISTA '!F151,PAGO,0))</f>
        <v>0</v>
      </c>
      <c r="F151" s="15" t="s">
        <v>258</v>
      </c>
    </row>
    <row r="152" spans="1:6" ht="21" x14ac:dyDescent="0.3">
      <c r="A152" s="44">
        <v>150</v>
      </c>
      <c r="B152" s="84">
        <v>44664</v>
      </c>
      <c r="C152" s="15"/>
      <c r="D152" s="102"/>
      <c r="E152" s="15">
        <f>INDEX(LISTA!$H$6:$H$8,MATCH('LANÇAMENTO DO DIRISTA '!F152,PAGO,0))</f>
        <v>0</v>
      </c>
      <c r="F152" s="15" t="s">
        <v>258</v>
      </c>
    </row>
    <row r="153" spans="1:6" ht="21" x14ac:dyDescent="0.3">
      <c r="A153" s="44">
        <v>151</v>
      </c>
      <c r="B153" s="84">
        <v>44664</v>
      </c>
      <c r="C153" s="15"/>
      <c r="D153" s="102"/>
      <c r="E153" s="15">
        <f>INDEX(LISTA!$H$6:$H$8,MATCH('LANÇAMENTO DO DIRISTA '!F153,PAGO,0))</f>
        <v>0</v>
      </c>
      <c r="F153" s="15" t="s">
        <v>258</v>
      </c>
    </row>
    <row r="154" spans="1:6" ht="21" x14ac:dyDescent="0.3">
      <c r="A154" s="44">
        <v>152</v>
      </c>
      <c r="B154" s="84">
        <v>44664</v>
      </c>
      <c r="C154" s="15"/>
      <c r="D154" s="102"/>
      <c r="E154" s="15">
        <f>INDEX(LISTA!$H$6:$H$8,MATCH('LANÇAMENTO DO DIRISTA '!F154,PAGO,0))</f>
        <v>0</v>
      </c>
      <c r="F154" s="15" t="s">
        <v>258</v>
      </c>
    </row>
    <row r="155" spans="1:6" ht="21" x14ac:dyDescent="0.3">
      <c r="A155" s="44">
        <v>153</v>
      </c>
      <c r="B155" s="84">
        <v>44664</v>
      </c>
      <c r="C155" s="15"/>
      <c r="D155" s="102"/>
      <c r="E155" s="15">
        <f>INDEX(LISTA!$H$6:$H$8,MATCH('LANÇAMENTO DO DIRISTA '!F155,PAGO,0))</f>
        <v>0</v>
      </c>
      <c r="F155" s="15" t="s">
        <v>258</v>
      </c>
    </row>
    <row r="156" spans="1:6" ht="21" x14ac:dyDescent="0.3">
      <c r="A156" s="44">
        <v>154</v>
      </c>
      <c r="B156" s="84">
        <v>44664</v>
      </c>
      <c r="C156" s="15"/>
      <c r="D156" s="102"/>
      <c r="E156" s="15">
        <f>INDEX(LISTA!$H$6:$H$8,MATCH('LANÇAMENTO DO DIRISTA '!F156,PAGO,0))</f>
        <v>0</v>
      </c>
      <c r="F156" s="15" t="s">
        <v>258</v>
      </c>
    </row>
    <row r="157" spans="1:6" ht="21" x14ac:dyDescent="0.3">
      <c r="A157" s="44">
        <v>155</v>
      </c>
      <c r="B157" s="84">
        <v>44664</v>
      </c>
      <c r="C157" s="15"/>
      <c r="D157" s="102"/>
      <c r="E157" s="15">
        <f>INDEX(LISTA!$H$6:$H$8,MATCH('LANÇAMENTO DO DIRISTA '!F157,PAGO,0))</f>
        <v>0</v>
      </c>
      <c r="F157" s="15" t="s">
        <v>258</v>
      </c>
    </row>
    <row r="158" spans="1:6" ht="21" x14ac:dyDescent="0.3">
      <c r="A158" s="44">
        <v>156</v>
      </c>
      <c r="B158" s="84">
        <v>44664</v>
      </c>
      <c r="C158" s="15"/>
      <c r="D158" s="102"/>
      <c r="E158" s="15">
        <f>INDEX(LISTA!$H$6:$H$8,MATCH('LANÇAMENTO DO DIRISTA '!F158,PAGO,0))</f>
        <v>0</v>
      </c>
      <c r="F158" s="15" t="s">
        <v>258</v>
      </c>
    </row>
    <row r="159" spans="1:6" ht="21" x14ac:dyDescent="0.3">
      <c r="A159" s="44">
        <v>157</v>
      </c>
      <c r="B159" s="84">
        <v>44664</v>
      </c>
      <c r="C159" s="15"/>
      <c r="D159" s="102"/>
      <c r="E159" s="15">
        <f>INDEX(LISTA!$H$6:$H$8,MATCH('LANÇAMENTO DO DIRISTA '!F159,PAGO,0))</f>
        <v>0</v>
      </c>
      <c r="F159" s="15" t="s">
        <v>258</v>
      </c>
    </row>
    <row r="160" spans="1:6" ht="21" x14ac:dyDescent="0.3">
      <c r="A160" s="44">
        <v>158</v>
      </c>
      <c r="B160" s="84">
        <v>44664</v>
      </c>
      <c r="C160" s="15"/>
      <c r="D160" s="102"/>
      <c r="E160" s="15">
        <f>INDEX(LISTA!$H$6:$H$8,MATCH('LANÇAMENTO DO DIRISTA '!F160,PAGO,0))</f>
        <v>0</v>
      </c>
      <c r="F160" s="15" t="s">
        <v>258</v>
      </c>
    </row>
    <row r="161" spans="1:6" ht="21" x14ac:dyDescent="0.3">
      <c r="A161" s="44">
        <v>159</v>
      </c>
      <c r="B161" s="84">
        <v>44664</v>
      </c>
      <c r="C161" s="15"/>
      <c r="D161" s="102"/>
      <c r="E161" s="15">
        <f>INDEX(LISTA!$H$6:$H$8,MATCH('LANÇAMENTO DO DIRISTA '!F161,PAGO,0))</f>
        <v>0</v>
      </c>
      <c r="F161" s="15" t="s">
        <v>258</v>
      </c>
    </row>
    <row r="162" spans="1:6" ht="21" x14ac:dyDescent="0.3">
      <c r="A162" s="44">
        <v>160</v>
      </c>
      <c r="B162" s="84">
        <v>44664</v>
      </c>
      <c r="C162" s="15"/>
      <c r="D162" s="102"/>
      <c r="E162" s="15">
        <f>INDEX(LISTA!$H$6:$H$8,MATCH('LANÇAMENTO DO DIRISTA '!F162,PAGO,0))</f>
        <v>0</v>
      </c>
      <c r="F162" s="15" t="s">
        <v>258</v>
      </c>
    </row>
    <row r="163" spans="1:6" ht="21" x14ac:dyDescent="0.3">
      <c r="A163" s="44">
        <v>161</v>
      </c>
      <c r="B163" s="84">
        <v>44664</v>
      </c>
      <c r="C163" s="15"/>
      <c r="D163" s="102"/>
      <c r="E163" s="15">
        <f>INDEX(LISTA!$H$6:$H$8,MATCH('LANÇAMENTO DO DIRISTA '!F163,PAGO,0))</f>
        <v>0</v>
      </c>
      <c r="F163" s="15" t="s">
        <v>258</v>
      </c>
    </row>
    <row r="164" spans="1:6" ht="21" x14ac:dyDescent="0.3">
      <c r="A164" s="44">
        <v>162</v>
      </c>
      <c r="B164" s="84">
        <v>44664</v>
      </c>
      <c r="C164" s="15"/>
      <c r="D164" s="102"/>
      <c r="E164" s="15">
        <f>INDEX(LISTA!$H$6:$H$8,MATCH('LANÇAMENTO DO DIRISTA '!F164,PAGO,0))</f>
        <v>0</v>
      </c>
      <c r="F164" s="15" t="s">
        <v>258</v>
      </c>
    </row>
    <row r="165" spans="1:6" ht="21" x14ac:dyDescent="0.3">
      <c r="A165" s="44">
        <v>163</v>
      </c>
      <c r="B165" s="84">
        <v>44664</v>
      </c>
      <c r="C165" s="15"/>
      <c r="D165" s="102"/>
      <c r="E165" s="15">
        <f>INDEX(LISTA!$H$6:$H$8,MATCH('LANÇAMENTO DO DIRISTA '!F165,PAGO,0))</f>
        <v>0</v>
      </c>
      <c r="F165" s="15" t="s">
        <v>258</v>
      </c>
    </row>
    <row r="166" spans="1:6" ht="21" x14ac:dyDescent="0.3">
      <c r="A166" s="44">
        <v>164</v>
      </c>
      <c r="B166" s="84">
        <v>44664</v>
      </c>
      <c r="C166" s="15"/>
      <c r="D166" s="102"/>
      <c r="E166" s="15">
        <f>INDEX(LISTA!$H$6:$H$8,MATCH('LANÇAMENTO DO DIRISTA '!F166,PAGO,0))</f>
        <v>0</v>
      </c>
      <c r="F166" s="15" t="s">
        <v>258</v>
      </c>
    </row>
    <row r="167" spans="1:6" ht="21" x14ac:dyDescent="0.3">
      <c r="A167" s="44">
        <v>165</v>
      </c>
      <c r="B167" s="84">
        <v>44664</v>
      </c>
      <c r="C167" s="15"/>
      <c r="D167" s="102"/>
      <c r="E167" s="15">
        <f>INDEX(LISTA!$H$6:$H$8,MATCH('LANÇAMENTO DO DIRISTA '!F167,PAGO,0))</f>
        <v>0</v>
      </c>
      <c r="F167" s="15" t="s">
        <v>258</v>
      </c>
    </row>
    <row r="168" spans="1:6" ht="21" x14ac:dyDescent="0.3">
      <c r="A168" s="44">
        <v>166</v>
      </c>
      <c r="B168" s="84">
        <v>44664</v>
      </c>
      <c r="C168" s="15"/>
      <c r="D168" s="102"/>
      <c r="E168" s="15">
        <f>INDEX(LISTA!$H$6:$H$8,MATCH('LANÇAMENTO DO DIRISTA '!F168,PAGO,0))</f>
        <v>0</v>
      </c>
      <c r="F168" s="15" t="s">
        <v>258</v>
      </c>
    </row>
    <row r="169" spans="1:6" ht="21" x14ac:dyDescent="0.3">
      <c r="A169" s="44">
        <v>167</v>
      </c>
      <c r="B169" s="84">
        <v>44664</v>
      </c>
      <c r="C169" s="15"/>
      <c r="D169" s="102"/>
      <c r="E169" s="15">
        <f>INDEX(LISTA!$H$6:$H$8,MATCH('LANÇAMENTO DO DIRISTA '!F169,PAGO,0))</f>
        <v>0</v>
      </c>
      <c r="F169" s="15" t="s">
        <v>258</v>
      </c>
    </row>
    <row r="170" spans="1:6" ht="21" x14ac:dyDescent="0.3">
      <c r="A170" s="44">
        <v>168</v>
      </c>
      <c r="B170" s="84">
        <v>44664</v>
      </c>
      <c r="C170" s="15"/>
      <c r="D170" s="102"/>
      <c r="E170" s="15">
        <f>INDEX(LISTA!$H$6:$H$8,MATCH('LANÇAMENTO DO DIRISTA '!F170,PAGO,0))</f>
        <v>0</v>
      </c>
      <c r="F170" s="15" t="s">
        <v>258</v>
      </c>
    </row>
    <row r="171" spans="1:6" ht="21" x14ac:dyDescent="0.3">
      <c r="A171" s="44">
        <v>169</v>
      </c>
      <c r="B171" s="84">
        <v>44664</v>
      </c>
      <c r="C171" s="15"/>
      <c r="D171" s="102"/>
      <c r="E171" s="15">
        <f>INDEX(LISTA!$H$6:$H$8,MATCH('LANÇAMENTO DO DIRISTA '!F171,PAGO,0))</f>
        <v>0</v>
      </c>
      <c r="F171" s="15" t="s">
        <v>258</v>
      </c>
    </row>
    <row r="172" spans="1:6" ht="21" x14ac:dyDescent="0.3">
      <c r="A172" s="44">
        <v>170</v>
      </c>
      <c r="B172" s="84">
        <v>44664</v>
      </c>
      <c r="C172" s="15"/>
      <c r="D172" s="102"/>
      <c r="E172" s="15">
        <f>INDEX(LISTA!$H$6:$H$8,MATCH('LANÇAMENTO DO DIRISTA '!F172,PAGO,0))</f>
        <v>0</v>
      </c>
      <c r="F172" s="15" t="s">
        <v>258</v>
      </c>
    </row>
    <row r="173" spans="1:6" ht="21" x14ac:dyDescent="0.3">
      <c r="A173" s="44">
        <v>171</v>
      </c>
      <c r="B173" s="84">
        <v>44664</v>
      </c>
      <c r="C173" s="15"/>
      <c r="D173" s="102"/>
      <c r="E173" s="15">
        <f>INDEX(LISTA!$H$6:$H$8,MATCH('LANÇAMENTO DO DIRISTA '!F173,PAGO,0))</f>
        <v>0</v>
      </c>
      <c r="F173" s="15" t="s">
        <v>258</v>
      </c>
    </row>
    <row r="174" spans="1:6" ht="21" x14ac:dyDescent="0.3">
      <c r="A174" s="44">
        <v>172</v>
      </c>
      <c r="B174" s="84">
        <v>44664</v>
      </c>
      <c r="C174" s="15"/>
      <c r="D174" s="102"/>
      <c r="E174" s="15">
        <f>INDEX(LISTA!$H$6:$H$8,MATCH('LANÇAMENTO DO DIRISTA '!F174,PAGO,0))</f>
        <v>0</v>
      </c>
      <c r="F174" s="15" t="s">
        <v>258</v>
      </c>
    </row>
    <row r="175" spans="1:6" ht="21" x14ac:dyDescent="0.3">
      <c r="A175" s="44">
        <v>173</v>
      </c>
      <c r="B175" s="84">
        <v>44664</v>
      </c>
      <c r="C175" s="15"/>
      <c r="D175" s="102"/>
      <c r="E175" s="15">
        <f>INDEX(LISTA!$H$6:$H$8,MATCH('LANÇAMENTO DO DIRISTA '!F175,PAGO,0))</f>
        <v>0</v>
      </c>
      <c r="F175" s="15" t="s">
        <v>258</v>
      </c>
    </row>
    <row r="176" spans="1:6" ht="21" x14ac:dyDescent="0.3">
      <c r="A176" s="44">
        <v>174</v>
      </c>
      <c r="B176" s="84">
        <v>44664</v>
      </c>
      <c r="C176" s="15"/>
      <c r="D176" s="102"/>
      <c r="E176" s="15">
        <f>INDEX(LISTA!$H$6:$H$8,MATCH('LANÇAMENTO DO DIRISTA '!F176,PAGO,0))</f>
        <v>0</v>
      </c>
      <c r="F176" s="15" t="s">
        <v>258</v>
      </c>
    </row>
    <row r="177" spans="1:6" ht="21" x14ac:dyDescent="0.3">
      <c r="A177" s="44">
        <v>175</v>
      </c>
      <c r="B177" s="84">
        <v>44664</v>
      </c>
      <c r="C177" s="15"/>
      <c r="D177" s="102"/>
      <c r="E177" s="15">
        <f>INDEX(LISTA!$H$6:$H$8,MATCH('LANÇAMENTO DO DIRISTA '!F177,PAGO,0))</f>
        <v>0</v>
      </c>
      <c r="F177" s="15" t="s">
        <v>258</v>
      </c>
    </row>
    <row r="178" spans="1:6" ht="21" x14ac:dyDescent="0.3">
      <c r="A178" s="44">
        <v>176</v>
      </c>
      <c r="B178" s="84">
        <v>44664</v>
      </c>
      <c r="C178" s="15"/>
      <c r="D178" s="102"/>
      <c r="E178" s="15">
        <f>INDEX(LISTA!$H$6:$H$8,MATCH('LANÇAMENTO DO DIRISTA '!F178,PAGO,0))</f>
        <v>0</v>
      </c>
      <c r="F178" s="15" t="s">
        <v>258</v>
      </c>
    </row>
    <row r="179" spans="1:6" ht="21" x14ac:dyDescent="0.3">
      <c r="A179" s="44">
        <v>177</v>
      </c>
      <c r="B179" s="84">
        <v>44664</v>
      </c>
      <c r="C179" s="15"/>
      <c r="D179" s="102"/>
      <c r="E179" s="15">
        <f>INDEX(LISTA!$H$6:$H$8,MATCH('LANÇAMENTO DO DIRISTA '!F179,PAGO,0))</f>
        <v>0</v>
      </c>
      <c r="F179" s="15" t="s">
        <v>258</v>
      </c>
    </row>
    <row r="180" spans="1:6" ht="21" x14ac:dyDescent="0.3">
      <c r="A180" s="44">
        <v>178</v>
      </c>
      <c r="B180" s="84">
        <v>44664</v>
      </c>
      <c r="C180" s="15"/>
      <c r="D180" s="102"/>
      <c r="E180" s="15">
        <f>INDEX(LISTA!$H$6:$H$8,MATCH('LANÇAMENTO DO DIRISTA '!F180,PAGO,0))</f>
        <v>0</v>
      </c>
      <c r="F180" s="15" t="s">
        <v>258</v>
      </c>
    </row>
    <row r="181" spans="1:6" ht="21" x14ac:dyDescent="0.3">
      <c r="A181" s="44">
        <v>179</v>
      </c>
      <c r="B181" s="84">
        <v>44664</v>
      </c>
      <c r="C181" s="15"/>
      <c r="D181" s="102"/>
      <c r="E181" s="15">
        <f>INDEX(LISTA!$H$6:$H$8,MATCH('LANÇAMENTO DO DIRISTA '!F181,PAGO,0))</f>
        <v>0</v>
      </c>
      <c r="F181" s="15" t="s">
        <v>258</v>
      </c>
    </row>
    <row r="182" spans="1:6" ht="21" x14ac:dyDescent="0.3">
      <c r="A182" s="44">
        <v>180</v>
      </c>
      <c r="B182" s="84">
        <v>44664</v>
      </c>
      <c r="C182" s="15"/>
      <c r="D182" s="102"/>
      <c r="E182" s="15">
        <f>INDEX(LISTA!$H$6:$H$8,MATCH('LANÇAMENTO DO DIRISTA '!F182,PAGO,0))</f>
        <v>0</v>
      </c>
      <c r="F182" s="15" t="s">
        <v>258</v>
      </c>
    </row>
    <row r="183" spans="1:6" ht="21" x14ac:dyDescent="0.3">
      <c r="A183" s="44">
        <v>181</v>
      </c>
      <c r="B183" s="84">
        <v>44664</v>
      </c>
      <c r="C183" s="15"/>
      <c r="D183" s="102"/>
      <c r="E183" s="15">
        <f>INDEX(LISTA!$H$6:$H$8,MATCH('LANÇAMENTO DO DIRISTA '!F183,PAGO,0))</f>
        <v>0</v>
      </c>
      <c r="F183" s="15" t="s">
        <v>258</v>
      </c>
    </row>
    <row r="184" spans="1:6" ht="21" x14ac:dyDescent="0.3">
      <c r="A184" s="44">
        <v>182</v>
      </c>
      <c r="B184" s="84">
        <v>44664</v>
      </c>
      <c r="C184" s="15"/>
      <c r="D184" s="102"/>
      <c r="E184" s="15">
        <f>INDEX(LISTA!$H$6:$H$8,MATCH('LANÇAMENTO DO DIRISTA '!F184,PAGO,0))</f>
        <v>0</v>
      </c>
      <c r="F184" s="15" t="s">
        <v>258</v>
      </c>
    </row>
    <row r="185" spans="1:6" ht="21" x14ac:dyDescent="0.3">
      <c r="A185" s="44">
        <v>183</v>
      </c>
      <c r="B185" s="84">
        <v>44664</v>
      </c>
      <c r="C185" s="15"/>
      <c r="D185" s="102"/>
      <c r="E185" s="15">
        <f>INDEX(LISTA!$H$6:$H$8,MATCH('LANÇAMENTO DO DIRISTA '!F185,PAGO,0))</f>
        <v>0</v>
      </c>
      <c r="F185" s="15" t="s">
        <v>258</v>
      </c>
    </row>
    <row r="186" spans="1:6" ht="21" x14ac:dyDescent="0.3">
      <c r="A186" s="44">
        <v>184</v>
      </c>
      <c r="B186" s="84">
        <v>44664</v>
      </c>
      <c r="C186" s="15"/>
      <c r="D186" s="102"/>
      <c r="E186" s="15">
        <f>INDEX(LISTA!$H$6:$H$8,MATCH('LANÇAMENTO DO DIRISTA '!F186,PAGO,0))</f>
        <v>0</v>
      </c>
      <c r="F186" s="15" t="s">
        <v>258</v>
      </c>
    </row>
    <row r="187" spans="1:6" ht="21" x14ac:dyDescent="0.3">
      <c r="A187" s="44">
        <v>185</v>
      </c>
      <c r="B187" s="84">
        <v>44664</v>
      </c>
      <c r="C187" s="15"/>
      <c r="D187" s="102"/>
      <c r="E187" s="15">
        <f>INDEX(LISTA!$H$6:$H$8,MATCH('LANÇAMENTO DO DIRISTA '!F187,PAGO,0))</f>
        <v>0</v>
      </c>
      <c r="F187" s="15" t="s">
        <v>258</v>
      </c>
    </row>
    <row r="188" spans="1:6" ht="21" x14ac:dyDescent="0.3">
      <c r="A188" s="44">
        <v>186</v>
      </c>
      <c r="B188" s="84">
        <v>44664</v>
      </c>
      <c r="C188" s="15"/>
      <c r="D188" s="102"/>
      <c r="E188" s="15">
        <f>INDEX(LISTA!$H$6:$H$8,MATCH('LANÇAMENTO DO DIRISTA '!F188,PAGO,0))</f>
        <v>0</v>
      </c>
      <c r="F188" s="15" t="s">
        <v>258</v>
      </c>
    </row>
    <row r="189" spans="1:6" ht="21" x14ac:dyDescent="0.3">
      <c r="A189" s="44">
        <v>187</v>
      </c>
      <c r="B189" s="84">
        <v>44664</v>
      </c>
      <c r="C189" s="15"/>
      <c r="D189" s="102"/>
      <c r="E189" s="15">
        <f>INDEX(LISTA!$H$6:$H$8,MATCH('LANÇAMENTO DO DIRISTA '!F189,PAGO,0))</f>
        <v>0</v>
      </c>
      <c r="F189" s="15" t="s">
        <v>258</v>
      </c>
    </row>
    <row r="190" spans="1:6" ht="21" x14ac:dyDescent="0.3">
      <c r="A190" s="44">
        <v>188</v>
      </c>
      <c r="B190" s="84">
        <v>44664</v>
      </c>
      <c r="C190" s="15"/>
      <c r="D190" s="102"/>
      <c r="E190" s="15">
        <f>INDEX(LISTA!$H$6:$H$8,MATCH('LANÇAMENTO DO DIRISTA '!F190,PAGO,0))</f>
        <v>0</v>
      </c>
      <c r="F190" s="15" t="s">
        <v>258</v>
      </c>
    </row>
    <row r="191" spans="1:6" ht="21" x14ac:dyDescent="0.3">
      <c r="A191" s="44">
        <v>189</v>
      </c>
      <c r="B191" s="84">
        <v>44664</v>
      </c>
      <c r="C191" s="15"/>
      <c r="D191" s="102"/>
      <c r="E191" s="15">
        <f>INDEX(LISTA!$H$6:$H$8,MATCH('LANÇAMENTO DO DIRISTA '!F191,PAGO,0))</f>
        <v>0</v>
      </c>
      <c r="F191" s="15" t="s">
        <v>258</v>
      </c>
    </row>
    <row r="192" spans="1:6" ht="21" x14ac:dyDescent="0.3">
      <c r="A192" s="44">
        <v>190</v>
      </c>
      <c r="B192" s="84">
        <v>44664</v>
      </c>
      <c r="C192" s="15"/>
      <c r="D192" s="102"/>
      <c r="E192" s="15">
        <f>INDEX(LISTA!$H$6:$H$8,MATCH('LANÇAMENTO DO DIRISTA '!F192,PAGO,0))</f>
        <v>0</v>
      </c>
      <c r="F192" s="15" t="s">
        <v>258</v>
      </c>
    </row>
    <row r="193" spans="1:6" ht="21" x14ac:dyDescent="0.3">
      <c r="A193" s="44">
        <v>191</v>
      </c>
      <c r="B193" s="84">
        <v>44664</v>
      </c>
      <c r="C193" s="15"/>
      <c r="D193" s="102"/>
      <c r="E193" s="15">
        <f>INDEX(LISTA!$H$6:$H$8,MATCH('LANÇAMENTO DO DIRISTA '!F193,PAGO,0))</f>
        <v>0</v>
      </c>
      <c r="F193" s="15" t="s">
        <v>258</v>
      </c>
    </row>
    <row r="194" spans="1:6" ht="21" x14ac:dyDescent="0.3">
      <c r="A194" s="44">
        <v>192</v>
      </c>
      <c r="B194" s="84">
        <v>44664</v>
      </c>
      <c r="C194" s="15"/>
      <c r="D194" s="102"/>
      <c r="E194" s="15">
        <f>INDEX(LISTA!$H$6:$H$8,MATCH('LANÇAMENTO DO DIRISTA '!F194,PAGO,0))</f>
        <v>0</v>
      </c>
      <c r="F194" s="15" t="s">
        <v>258</v>
      </c>
    </row>
    <row r="195" spans="1:6" ht="21" x14ac:dyDescent="0.3">
      <c r="A195" s="44">
        <v>193</v>
      </c>
      <c r="B195" s="84">
        <v>44664</v>
      </c>
      <c r="C195" s="15"/>
      <c r="D195" s="102"/>
      <c r="E195" s="15">
        <f>INDEX(LISTA!$H$6:$H$8,MATCH('LANÇAMENTO DO DIRISTA '!F195,PAGO,0))</f>
        <v>0</v>
      </c>
      <c r="F195" s="15" t="s">
        <v>258</v>
      </c>
    </row>
    <row r="196" spans="1:6" ht="21" x14ac:dyDescent="0.3">
      <c r="A196" s="44">
        <v>194</v>
      </c>
      <c r="B196" s="84">
        <v>44664</v>
      </c>
      <c r="C196" s="15"/>
      <c r="D196" s="102"/>
      <c r="E196" s="15">
        <f>INDEX(LISTA!$H$6:$H$8,MATCH('LANÇAMENTO DO DIRISTA '!F196,PAGO,0))</f>
        <v>0</v>
      </c>
      <c r="F196" s="15" t="s">
        <v>258</v>
      </c>
    </row>
    <row r="197" spans="1:6" ht="21" x14ac:dyDescent="0.3">
      <c r="A197" s="44">
        <v>195</v>
      </c>
      <c r="B197" s="84">
        <v>44664</v>
      </c>
      <c r="C197" s="15"/>
      <c r="D197" s="102"/>
      <c r="E197" s="15">
        <f>INDEX(LISTA!$H$6:$H$8,MATCH('LANÇAMENTO DO DIRISTA '!F197,PAGO,0))</f>
        <v>0</v>
      </c>
      <c r="F197" s="15" t="s">
        <v>258</v>
      </c>
    </row>
    <row r="198" spans="1:6" ht="21" x14ac:dyDescent="0.3">
      <c r="A198" s="44">
        <v>196</v>
      </c>
      <c r="B198" s="84">
        <v>44664</v>
      </c>
      <c r="C198" s="15"/>
      <c r="D198" s="102"/>
      <c r="E198" s="15">
        <f>INDEX(LISTA!$H$6:$H$8,MATCH('LANÇAMENTO DO DIRISTA '!F198,PAGO,0))</f>
        <v>0</v>
      </c>
      <c r="F198" s="15" t="s">
        <v>258</v>
      </c>
    </row>
    <row r="199" spans="1:6" ht="21" x14ac:dyDescent="0.3">
      <c r="A199" s="44">
        <v>197</v>
      </c>
      <c r="B199" s="84">
        <v>44664</v>
      </c>
      <c r="C199" s="15"/>
      <c r="D199" s="102"/>
      <c r="E199" s="15">
        <f>INDEX(LISTA!$H$6:$H$8,MATCH('LANÇAMENTO DO DIRISTA '!F199,PAGO,0))</f>
        <v>0</v>
      </c>
      <c r="F199" s="15" t="s">
        <v>258</v>
      </c>
    </row>
    <row r="200" spans="1:6" ht="21" x14ac:dyDescent="0.3">
      <c r="A200" s="44">
        <v>198</v>
      </c>
      <c r="B200" s="84">
        <v>44664</v>
      </c>
      <c r="C200" s="15"/>
      <c r="D200" s="102"/>
      <c r="E200" s="15">
        <f>INDEX(LISTA!$H$6:$H$8,MATCH('LANÇAMENTO DO DIRISTA '!F200,PAGO,0))</f>
        <v>0</v>
      </c>
      <c r="F200" s="15" t="s">
        <v>258</v>
      </c>
    </row>
    <row r="201" spans="1:6" ht="21" x14ac:dyDescent="0.3">
      <c r="A201" s="44">
        <v>199</v>
      </c>
      <c r="B201" s="84">
        <v>44664</v>
      </c>
      <c r="C201" s="15"/>
      <c r="D201" s="102"/>
      <c r="E201" s="15">
        <f>INDEX(LISTA!$H$6:$H$8,MATCH('LANÇAMENTO DO DIRISTA '!F201,PAGO,0))</f>
        <v>0</v>
      </c>
      <c r="F201" s="15" t="s">
        <v>258</v>
      </c>
    </row>
    <row r="202" spans="1:6" ht="21" x14ac:dyDescent="0.3">
      <c r="A202" s="44">
        <v>200</v>
      </c>
      <c r="B202" s="84">
        <v>44664</v>
      </c>
      <c r="C202" s="15"/>
      <c r="D202" s="102"/>
      <c r="E202" s="15">
        <f>INDEX(LISTA!$H$6:$H$8,MATCH('LANÇAMENTO DO DIRISTA '!F202,PAGO,0))</f>
        <v>0</v>
      </c>
      <c r="F202" s="15" t="s">
        <v>258</v>
      </c>
    </row>
    <row r="203" spans="1:6" ht="21" x14ac:dyDescent="0.3">
      <c r="A203" s="44">
        <v>201</v>
      </c>
      <c r="B203" s="84">
        <v>44664</v>
      </c>
      <c r="C203" s="15"/>
      <c r="D203" s="102"/>
      <c r="E203" s="15">
        <f>INDEX(LISTA!$H$6:$H$8,MATCH('LANÇAMENTO DO DIRISTA '!F203,PAGO,0))</f>
        <v>0</v>
      </c>
      <c r="F203" s="15" t="s">
        <v>258</v>
      </c>
    </row>
    <row r="204" spans="1:6" ht="21" x14ac:dyDescent="0.3">
      <c r="A204" s="44">
        <v>202</v>
      </c>
      <c r="B204" s="84">
        <v>44664</v>
      </c>
      <c r="C204" s="15"/>
      <c r="D204" s="102"/>
      <c r="E204" s="15">
        <f>INDEX(LISTA!$H$6:$H$8,MATCH('LANÇAMENTO DO DIRISTA '!F204,PAGO,0))</f>
        <v>0</v>
      </c>
      <c r="F204" s="15" t="s">
        <v>258</v>
      </c>
    </row>
    <row r="205" spans="1:6" ht="21" x14ac:dyDescent="0.3">
      <c r="A205" s="44">
        <v>203</v>
      </c>
      <c r="B205" s="84">
        <v>44664</v>
      </c>
      <c r="C205" s="15"/>
      <c r="D205" s="102"/>
      <c r="E205" s="15">
        <f>INDEX(LISTA!$H$6:$H$8,MATCH('LANÇAMENTO DO DIRISTA '!F205,PAGO,0))</f>
        <v>0</v>
      </c>
      <c r="F205" s="15" t="s">
        <v>258</v>
      </c>
    </row>
    <row r="206" spans="1:6" ht="21" x14ac:dyDescent="0.3">
      <c r="A206" s="44">
        <v>204</v>
      </c>
      <c r="B206" s="84">
        <v>44664</v>
      </c>
      <c r="C206" s="15"/>
      <c r="D206" s="102"/>
      <c r="E206" s="15">
        <f>INDEX(LISTA!$H$6:$H$8,MATCH('LANÇAMENTO DO DIRISTA '!F206,PAGO,0))</f>
        <v>0</v>
      </c>
      <c r="F206" s="15" t="s">
        <v>258</v>
      </c>
    </row>
    <row r="207" spans="1:6" ht="21" x14ac:dyDescent="0.3">
      <c r="A207" s="44">
        <v>205</v>
      </c>
      <c r="B207" s="84">
        <v>44664</v>
      </c>
      <c r="C207" s="15"/>
      <c r="D207" s="102"/>
      <c r="E207" s="15">
        <f>INDEX(LISTA!$H$6:$H$8,MATCH('LANÇAMENTO DO DIRISTA '!F207,PAGO,0))</f>
        <v>0</v>
      </c>
      <c r="F207" s="15" t="s">
        <v>258</v>
      </c>
    </row>
    <row r="208" spans="1:6" ht="21" x14ac:dyDescent="0.3">
      <c r="A208" s="44">
        <v>206</v>
      </c>
      <c r="B208" s="84">
        <v>44664</v>
      </c>
      <c r="C208" s="15"/>
      <c r="D208" s="102"/>
      <c r="E208" s="15">
        <f>INDEX(LISTA!$H$6:$H$8,MATCH('LANÇAMENTO DO DIRISTA '!F208,PAGO,0))</f>
        <v>0</v>
      </c>
      <c r="F208" s="15" t="s">
        <v>258</v>
      </c>
    </row>
    <row r="209" spans="1:6" ht="21" x14ac:dyDescent="0.3">
      <c r="A209" s="44">
        <v>207</v>
      </c>
      <c r="B209" s="84">
        <v>44664</v>
      </c>
      <c r="C209" s="15"/>
      <c r="D209" s="102"/>
      <c r="E209" s="15">
        <f>INDEX(LISTA!$H$6:$H$8,MATCH('LANÇAMENTO DO DIRISTA '!F209,PAGO,0))</f>
        <v>0</v>
      </c>
      <c r="F209" s="15" t="s">
        <v>258</v>
      </c>
    </row>
    <row r="210" spans="1:6" ht="21" x14ac:dyDescent="0.3">
      <c r="A210" s="44">
        <v>208</v>
      </c>
      <c r="B210" s="84">
        <v>44664</v>
      </c>
      <c r="C210" s="15"/>
      <c r="D210" s="102"/>
      <c r="E210" s="15">
        <f>INDEX(LISTA!$H$6:$H$8,MATCH('LANÇAMENTO DO DIRISTA '!F210,PAGO,0))</f>
        <v>0</v>
      </c>
      <c r="F210" s="15" t="s">
        <v>258</v>
      </c>
    </row>
    <row r="211" spans="1:6" ht="21" x14ac:dyDescent="0.3">
      <c r="A211" s="44">
        <v>209</v>
      </c>
      <c r="B211" s="84">
        <v>44664</v>
      </c>
      <c r="C211" s="15"/>
      <c r="D211" s="102"/>
      <c r="E211" s="15">
        <f>INDEX(LISTA!$H$6:$H$8,MATCH('LANÇAMENTO DO DIRISTA '!F211,PAGO,0))</f>
        <v>0</v>
      </c>
      <c r="F211" s="15" t="s">
        <v>258</v>
      </c>
    </row>
    <row r="212" spans="1:6" ht="21" x14ac:dyDescent="0.3">
      <c r="A212" s="44">
        <v>210</v>
      </c>
      <c r="B212" s="84">
        <v>44664</v>
      </c>
      <c r="C212" s="15"/>
      <c r="D212" s="102"/>
      <c r="E212" s="15">
        <f>INDEX(LISTA!$H$6:$H$8,MATCH('LANÇAMENTO DO DIRISTA '!F212,PAGO,0))</f>
        <v>0</v>
      </c>
      <c r="F212" s="15" t="s">
        <v>258</v>
      </c>
    </row>
    <row r="213" spans="1:6" ht="21" x14ac:dyDescent="0.3">
      <c r="A213" s="44">
        <v>211</v>
      </c>
      <c r="B213" s="84">
        <v>44664</v>
      </c>
      <c r="C213" s="15"/>
      <c r="D213" s="102"/>
      <c r="E213" s="15">
        <f>INDEX(LISTA!$H$6:$H$8,MATCH('LANÇAMENTO DO DIRISTA '!F213,PAGO,0))</f>
        <v>0</v>
      </c>
      <c r="F213" s="15" t="s">
        <v>258</v>
      </c>
    </row>
    <row r="214" spans="1:6" ht="21" x14ac:dyDescent="0.3">
      <c r="A214" s="44">
        <v>212</v>
      </c>
      <c r="B214" s="84">
        <v>44664</v>
      </c>
      <c r="C214" s="15"/>
      <c r="D214" s="102"/>
      <c r="E214" s="15">
        <f>INDEX(LISTA!$H$6:$H$8,MATCH('LANÇAMENTO DO DIRISTA '!F214,PAGO,0))</f>
        <v>0</v>
      </c>
      <c r="F214" s="15" t="s">
        <v>258</v>
      </c>
    </row>
    <row r="215" spans="1:6" ht="21" x14ac:dyDescent="0.3">
      <c r="A215" s="44">
        <v>213</v>
      </c>
      <c r="B215" s="84">
        <v>44664</v>
      </c>
      <c r="C215" s="15"/>
      <c r="D215" s="102"/>
      <c r="E215" s="15">
        <f>INDEX(LISTA!$H$6:$H$8,MATCH('LANÇAMENTO DO DIRISTA '!F215,PAGO,0))</f>
        <v>0</v>
      </c>
      <c r="F215" s="15" t="s">
        <v>258</v>
      </c>
    </row>
    <row r="216" spans="1:6" ht="21" x14ac:dyDescent="0.3">
      <c r="A216" s="44">
        <v>214</v>
      </c>
      <c r="B216" s="84">
        <v>44664</v>
      </c>
      <c r="C216" s="15"/>
      <c r="D216" s="102"/>
      <c r="E216" s="15">
        <f>INDEX(LISTA!$H$6:$H$8,MATCH('LANÇAMENTO DO DIRISTA '!F216,PAGO,0))</f>
        <v>0</v>
      </c>
      <c r="F216" s="15" t="s">
        <v>258</v>
      </c>
    </row>
    <row r="217" spans="1:6" ht="21" x14ac:dyDescent="0.3">
      <c r="A217" s="44">
        <v>215</v>
      </c>
      <c r="B217" s="84">
        <v>44664</v>
      </c>
      <c r="C217" s="15"/>
      <c r="D217" s="102"/>
      <c r="E217" s="15">
        <f>INDEX(LISTA!$H$6:$H$8,MATCH('LANÇAMENTO DO DIRISTA '!F217,PAGO,0))</f>
        <v>0</v>
      </c>
      <c r="F217" s="15" t="s">
        <v>258</v>
      </c>
    </row>
    <row r="218" spans="1:6" ht="21" x14ac:dyDescent="0.3">
      <c r="A218" s="44">
        <v>216</v>
      </c>
      <c r="B218" s="84">
        <v>44664</v>
      </c>
      <c r="C218" s="15"/>
      <c r="D218" s="102"/>
      <c r="E218" s="15">
        <f>INDEX(LISTA!$H$6:$H$8,MATCH('LANÇAMENTO DO DIRISTA '!F218,PAGO,0))</f>
        <v>0</v>
      </c>
      <c r="F218" s="15" t="s">
        <v>258</v>
      </c>
    </row>
    <row r="219" spans="1:6" ht="21" x14ac:dyDescent="0.3">
      <c r="A219" s="44">
        <v>217</v>
      </c>
      <c r="B219" s="84">
        <v>44664</v>
      </c>
      <c r="C219" s="15"/>
      <c r="D219" s="102"/>
      <c r="E219" s="15">
        <f>INDEX(LISTA!$H$6:$H$8,MATCH('LANÇAMENTO DO DIRISTA '!F219,PAGO,0))</f>
        <v>0</v>
      </c>
      <c r="F219" s="15" t="s">
        <v>258</v>
      </c>
    </row>
    <row r="220" spans="1:6" ht="21" x14ac:dyDescent="0.3">
      <c r="A220" s="44">
        <v>218</v>
      </c>
      <c r="B220" s="84">
        <v>44664</v>
      </c>
      <c r="C220" s="15"/>
      <c r="D220" s="102"/>
      <c r="E220" s="15">
        <f>INDEX(LISTA!$H$6:$H$8,MATCH('LANÇAMENTO DO DIRISTA '!F220,PAGO,0))</f>
        <v>0</v>
      </c>
      <c r="F220" s="15" t="s">
        <v>258</v>
      </c>
    </row>
    <row r="221" spans="1:6" ht="21" x14ac:dyDescent="0.3">
      <c r="A221" s="44">
        <v>219</v>
      </c>
      <c r="B221" s="84">
        <v>44664</v>
      </c>
      <c r="C221" s="15"/>
      <c r="D221" s="102"/>
      <c r="E221" s="15">
        <f>INDEX(LISTA!$H$6:$H$8,MATCH('LANÇAMENTO DO DIRISTA '!F221,PAGO,0))</f>
        <v>0</v>
      </c>
      <c r="F221" s="15" t="s">
        <v>258</v>
      </c>
    </row>
    <row r="222" spans="1:6" ht="21" x14ac:dyDescent="0.3">
      <c r="A222" s="44">
        <v>220</v>
      </c>
      <c r="B222" s="84">
        <v>44664</v>
      </c>
      <c r="C222" s="15"/>
      <c r="D222" s="102"/>
      <c r="E222" s="15">
        <f>INDEX(LISTA!$H$6:$H$8,MATCH('LANÇAMENTO DO DIRISTA '!F222,PAGO,0))</f>
        <v>0</v>
      </c>
      <c r="F222" s="15" t="s">
        <v>258</v>
      </c>
    </row>
    <row r="223" spans="1:6" ht="21" x14ac:dyDescent="0.3">
      <c r="A223" s="44">
        <v>221</v>
      </c>
      <c r="B223" s="84">
        <v>44664</v>
      </c>
      <c r="C223" s="15"/>
      <c r="D223" s="102"/>
      <c r="E223" s="15">
        <f>INDEX(LISTA!$H$6:$H$8,MATCH('LANÇAMENTO DO DIRISTA '!F223,PAGO,0))</f>
        <v>0</v>
      </c>
      <c r="F223" s="15" t="s">
        <v>258</v>
      </c>
    </row>
    <row r="224" spans="1:6" ht="21" x14ac:dyDescent="0.3">
      <c r="A224" s="44">
        <v>222</v>
      </c>
      <c r="B224" s="84">
        <v>44664</v>
      </c>
      <c r="C224" s="15"/>
      <c r="D224" s="102"/>
      <c r="E224" s="15">
        <f>INDEX(LISTA!$H$6:$H$8,MATCH('LANÇAMENTO DO DIRISTA '!F224,PAGO,0))</f>
        <v>0</v>
      </c>
      <c r="F224" s="15" t="s">
        <v>258</v>
      </c>
    </row>
    <row r="225" spans="1:6" ht="21" x14ac:dyDescent="0.3">
      <c r="A225" s="44">
        <v>223</v>
      </c>
      <c r="B225" s="84">
        <v>44664</v>
      </c>
      <c r="C225" s="15"/>
      <c r="D225" s="102"/>
      <c r="E225" s="15">
        <f>INDEX(LISTA!$H$6:$H$8,MATCH('LANÇAMENTO DO DIRISTA '!F225,PAGO,0))</f>
        <v>0</v>
      </c>
      <c r="F225" s="15" t="s">
        <v>258</v>
      </c>
    </row>
    <row r="226" spans="1:6" ht="21" x14ac:dyDescent="0.3">
      <c r="A226" s="44">
        <v>224</v>
      </c>
      <c r="B226" s="84">
        <v>44664</v>
      </c>
      <c r="C226" s="15"/>
      <c r="D226" s="102"/>
      <c r="E226" s="15">
        <f>INDEX(LISTA!$H$6:$H$8,MATCH('LANÇAMENTO DO DIRISTA '!F226,PAGO,0))</f>
        <v>0</v>
      </c>
      <c r="F226" s="15" t="s">
        <v>258</v>
      </c>
    </row>
    <row r="227" spans="1:6" ht="21" x14ac:dyDescent="0.3">
      <c r="A227" s="44">
        <v>225</v>
      </c>
      <c r="B227" s="84">
        <v>44664</v>
      </c>
      <c r="C227" s="15"/>
      <c r="D227" s="102"/>
      <c r="E227" s="15">
        <f>INDEX(LISTA!$H$6:$H$8,MATCH('LANÇAMENTO DO DIRISTA '!F227,PAGO,0))</f>
        <v>0</v>
      </c>
      <c r="F227" s="15" t="s">
        <v>258</v>
      </c>
    </row>
    <row r="228" spans="1:6" ht="21" x14ac:dyDescent="0.3">
      <c r="A228" s="44">
        <v>226</v>
      </c>
      <c r="B228" s="84">
        <v>44664</v>
      </c>
      <c r="C228" s="15"/>
      <c r="D228" s="102"/>
      <c r="E228" s="15">
        <f>INDEX(LISTA!$H$6:$H$8,MATCH('LANÇAMENTO DO DIRISTA '!F228,PAGO,0))</f>
        <v>0</v>
      </c>
      <c r="F228" s="15" t="s">
        <v>258</v>
      </c>
    </row>
    <row r="229" spans="1:6" ht="21" x14ac:dyDescent="0.3">
      <c r="A229" s="44">
        <v>227</v>
      </c>
      <c r="B229" s="84">
        <v>44664</v>
      </c>
      <c r="C229" s="15"/>
      <c r="D229" s="102"/>
      <c r="E229" s="15">
        <f>INDEX(LISTA!$H$6:$H$8,MATCH('LANÇAMENTO DO DIRISTA '!F229,PAGO,0))</f>
        <v>0</v>
      </c>
      <c r="F229" s="15" t="s">
        <v>258</v>
      </c>
    </row>
    <row r="230" spans="1:6" ht="21" x14ac:dyDescent="0.3">
      <c r="A230" s="44">
        <v>228</v>
      </c>
      <c r="B230" s="84">
        <v>44664</v>
      </c>
      <c r="C230" s="15"/>
      <c r="D230" s="102"/>
      <c r="E230" s="15">
        <f>INDEX(LISTA!$H$6:$H$8,MATCH('LANÇAMENTO DO DIRISTA '!F230,PAGO,0))</f>
        <v>0</v>
      </c>
      <c r="F230" s="15" t="s">
        <v>258</v>
      </c>
    </row>
    <row r="231" spans="1:6" ht="21" x14ac:dyDescent="0.3">
      <c r="A231" s="44">
        <v>229</v>
      </c>
      <c r="B231" s="84">
        <v>44664</v>
      </c>
      <c r="C231" s="15"/>
      <c r="D231" s="102"/>
      <c r="E231" s="15">
        <f>INDEX(LISTA!$H$6:$H$8,MATCH('LANÇAMENTO DO DIRISTA '!F231,PAGO,0))</f>
        <v>0</v>
      </c>
      <c r="F231" s="15" t="s">
        <v>258</v>
      </c>
    </row>
    <row r="232" spans="1:6" ht="21" x14ac:dyDescent="0.3">
      <c r="A232" s="44">
        <v>230</v>
      </c>
      <c r="B232" s="84">
        <v>44664</v>
      </c>
      <c r="C232" s="15"/>
      <c r="D232" s="102"/>
      <c r="E232" s="15">
        <f>INDEX(LISTA!$H$6:$H$8,MATCH('LANÇAMENTO DO DIRISTA '!F232,PAGO,0))</f>
        <v>0</v>
      </c>
      <c r="F232" s="15" t="s">
        <v>258</v>
      </c>
    </row>
    <row r="233" spans="1:6" ht="21" x14ac:dyDescent="0.3">
      <c r="A233" s="44">
        <v>231</v>
      </c>
      <c r="B233" s="84">
        <v>44664</v>
      </c>
      <c r="C233" s="15"/>
      <c r="D233" s="102"/>
      <c r="E233" s="15">
        <f>INDEX(LISTA!$H$6:$H$8,MATCH('LANÇAMENTO DO DIRISTA '!F233,PAGO,0))</f>
        <v>0</v>
      </c>
      <c r="F233" s="15" t="s">
        <v>258</v>
      </c>
    </row>
    <row r="234" spans="1:6" ht="21" x14ac:dyDescent="0.3">
      <c r="A234" s="44">
        <v>232</v>
      </c>
      <c r="B234" s="84">
        <v>44664</v>
      </c>
      <c r="C234" s="15"/>
      <c r="D234" s="102"/>
      <c r="E234" s="15">
        <f>INDEX(LISTA!$H$6:$H$8,MATCH('LANÇAMENTO DO DIRISTA '!F234,PAGO,0))</f>
        <v>0</v>
      </c>
      <c r="F234" s="15" t="s">
        <v>258</v>
      </c>
    </row>
    <row r="235" spans="1:6" ht="21" x14ac:dyDescent="0.3">
      <c r="A235" s="44">
        <v>233</v>
      </c>
      <c r="B235" s="84">
        <v>44664</v>
      </c>
      <c r="C235" s="15"/>
      <c r="D235" s="102"/>
      <c r="E235" s="15">
        <f>INDEX(LISTA!$H$6:$H$8,MATCH('LANÇAMENTO DO DIRISTA '!F235,PAGO,0))</f>
        <v>0</v>
      </c>
      <c r="F235" s="15" t="s">
        <v>258</v>
      </c>
    </row>
    <row r="236" spans="1:6" ht="21" x14ac:dyDescent="0.3">
      <c r="A236" s="44">
        <v>234</v>
      </c>
      <c r="B236" s="84">
        <v>44664</v>
      </c>
      <c r="C236" s="15"/>
      <c r="D236" s="102"/>
      <c r="E236" s="15">
        <f>INDEX(LISTA!$H$6:$H$8,MATCH('LANÇAMENTO DO DIRISTA '!F236,PAGO,0))</f>
        <v>0</v>
      </c>
      <c r="F236" s="15" t="s">
        <v>258</v>
      </c>
    </row>
    <row r="237" spans="1:6" ht="21" x14ac:dyDescent="0.3">
      <c r="A237" s="44">
        <v>235</v>
      </c>
      <c r="B237" s="84">
        <v>44664</v>
      </c>
      <c r="C237" s="15"/>
      <c r="D237" s="102"/>
      <c r="E237" s="15">
        <f>INDEX(LISTA!$H$6:$H$8,MATCH('LANÇAMENTO DO DIRISTA '!F237,PAGO,0))</f>
        <v>0</v>
      </c>
      <c r="F237" s="15" t="s">
        <v>258</v>
      </c>
    </row>
    <row r="238" spans="1:6" ht="21" x14ac:dyDescent="0.3">
      <c r="A238" s="44">
        <v>236</v>
      </c>
      <c r="B238" s="84">
        <v>44664</v>
      </c>
      <c r="C238" s="15"/>
      <c r="D238" s="102"/>
      <c r="E238" s="15">
        <f>INDEX(LISTA!$H$6:$H$8,MATCH('LANÇAMENTO DO DIRISTA '!F238,PAGO,0))</f>
        <v>0</v>
      </c>
      <c r="F238" s="15" t="s">
        <v>258</v>
      </c>
    </row>
    <row r="239" spans="1:6" ht="21" x14ac:dyDescent="0.3">
      <c r="A239" s="44">
        <v>237</v>
      </c>
      <c r="B239" s="84">
        <v>44664</v>
      </c>
      <c r="C239" s="15"/>
      <c r="D239" s="102"/>
      <c r="E239" s="15">
        <f>INDEX(LISTA!$H$6:$H$8,MATCH('LANÇAMENTO DO DIRISTA '!F239,PAGO,0))</f>
        <v>0</v>
      </c>
      <c r="F239" s="15" t="s">
        <v>258</v>
      </c>
    </row>
    <row r="240" spans="1:6" ht="21" x14ac:dyDescent="0.3">
      <c r="A240" s="44">
        <v>238</v>
      </c>
      <c r="B240" s="84">
        <v>44664</v>
      </c>
      <c r="C240" s="15"/>
      <c r="D240" s="102"/>
      <c r="E240" s="15">
        <f>INDEX(LISTA!$H$6:$H$8,MATCH('LANÇAMENTO DO DIRISTA '!F240,PAGO,0))</f>
        <v>0</v>
      </c>
      <c r="F240" s="15" t="s">
        <v>258</v>
      </c>
    </row>
    <row r="241" spans="1:6" ht="21" x14ac:dyDescent="0.3">
      <c r="A241" s="44">
        <v>239</v>
      </c>
      <c r="B241" s="84">
        <v>44664</v>
      </c>
      <c r="C241" s="15"/>
      <c r="D241" s="102"/>
      <c r="E241" s="15">
        <f>INDEX(LISTA!$H$6:$H$8,MATCH('LANÇAMENTO DO DIRISTA '!F241,PAGO,0))</f>
        <v>0</v>
      </c>
      <c r="F241" s="15" t="s">
        <v>258</v>
      </c>
    </row>
    <row r="242" spans="1:6" ht="21" x14ac:dyDescent="0.3">
      <c r="A242" s="44">
        <v>240</v>
      </c>
      <c r="B242" s="84">
        <v>44664</v>
      </c>
      <c r="C242" s="15"/>
      <c r="D242" s="102"/>
      <c r="E242" s="15">
        <f>INDEX(LISTA!$H$6:$H$8,MATCH('LANÇAMENTO DO DIRISTA '!F242,PAGO,0))</f>
        <v>0</v>
      </c>
      <c r="F242" s="15" t="s">
        <v>258</v>
      </c>
    </row>
    <row r="243" spans="1:6" ht="21" x14ac:dyDescent="0.3">
      <c r="A243" s="44">
        <v>241</v>
      </c>
      <c r="B243" s="84">
        <v>44664</v>
      </c>
      <c r="C243" s="15"/>
      <c r="D243" s="102"/>
      <c r="E243" s="15">
        <f>INDEX(LISTA!$H$6:$H$8,MATCH('LANÇAMENTO DO DIRISTA '!F243,PAGO,0))</f>
        <v>0</v>
      </c>
      <c r="F243" s="15" t="s">
        <v>258</v>
      </c>
    </row>
    <row r="244" spans="1:6" ht="21" x14ac:dyDescent="0.3">
      <c r="A244" s="44">
        <v>242</v>
      </c>
      <c r="B244" s="84">
        <v>44664</v>
      </c>
      <c r="C244" s="15"/>
      <c r="D244" s="102"/>
      <c r="E244" s="15">
        <f>INDEX(LISTA!$H$6:$H$8,MATCH('LANÇAMENTO DO DIRISTA '!F244,PAGO,0))</f>
        <v>0</v>
      </c>
      <c r="F244" s="15" t="s">
        <v>258</v>
      </c>
    </row>
    <row r="245" spans="1:6" ht="21" x14ac:dyDescent="0.3">
      <c r="A245" s="44">
        <v>243</v>
      </c>
      <c r="B245" s="84">
        <v>44664</v>
      </c>
      <c r="C245" s="15"/>
      <c r="D245" s="102"/>
      <c r="E245" s="15">
        <f>INDEX(LISTA!$H$6:$H$8,MATCH('LANÇAMENTO DO DIRISTA '!F245,PAGO,0))</f>
        <v>0</v>
      </c>
      <c r="F245" s="15" t="s">
        <v>258</v>
      </c>
    </row>
    <row r="246" spans="1:6" ht="21" x14ac:dyDescent="0.3">
      <c r="A246" s="44">
        <v>244</v>
      </c>
      <c r="B246" s="84">
        <v>44664</v>
      </c>
      <c r="C246" s="15"/>
      <c r="D246" s="102"/>
      <c r="E246" s="15">
        <f>INDEX(LISTA!$H$6:$H$8,MATCH('LANÇAMENTO DO DIRISTA '!F246,PAGO,0))</f>
        <v>0</v>
      </c>
      <c r="F246" s="15" t="s">
        <v>258</v>
      </c>
    </row>
    <row r="247" spans="1:6" ht="21" x14ac:dyDescent="0.3">
      <c r="A247" s="44">
        <v>245</v>
      </c>
      <c r="B247" s="84">
        <v>44664</v>
      </c>
      <c r="C247" s="15"/>
      <c r="D247" s="102"/>
      <c r="E247" s="15">
        <f>INDEX(LISTA!$H$6:$H$8,MATCH('LANÇAMENTO DO DIRISTA '!F247,PAGO,0))</f>
        <v>0</v>
      </c>
      <c r="F247" s="15" t="s">
        <v>258</v>
      </c>
    </row>
    <row r="248" spans="1:6" ht="21" x14ac:dyDescent="0.3">
      <c r="A248" s="44">
        <v>246</v>
      </c>
      <c r="B248" s="84">
        <v>44664</v>
      </c>
      <c r="C248" s="15"/>
      <c r="D248" s="102"/>
      <c r="E248" s="15">
        <f>INDEX(LISTA!$H$6:$H$8,MATCH('LANÇAMENTO DO DIRISTA '!F248,PAGO,0))</f>
        <v>0</v>
      </c>
      <c r="F248" s="15" t="s">
        <v>258</v>
      </c>
    </row>
    <row r="249" spans="1:6" ht="21" x14ac:dyDescent="0.3">
      <c r="A249" s="44">
        <v>247</v>
      </c>
      <c r="B249" s="84">
        <v>44664</v>
      </c>
      <c r="C249" s="15"/>
      <c r="D249" s="102"/>
      <c r="E249" s="15">
        <f>INDEX(LISTA!$H$6:$H$8,MATCH('LANÇAMENTO DO DIRISTA '!F249,PAGO,0))</f>
        <v>0</v>
      </c>
      <c r="F249" s="15" t="s">
        <v>258</v>
      </c>
    </row>
    <row r="250" spans="1:6" ht="21" x14ac:dyDescent="0.3">
      <c r="A250" s="44">
        <v>248</v>
      </c>
      <c r="B250" s="84">
        <v>44664</v>
      </c>
      <c r="C250" s="15"/>
      <c r="D250" s="102"/>
      <c r="E250" s="15">
        <f>INDEX(LISTA!$H$6:$H$8,MATCH('LANÇAMENTO DO DIRISTA '!F250,PAGO,0))</f>
        <v>0</v>
      </c>
      <c r="F250" s="15" t="s">
        <v>258</v>
      </c>
    </row>
    <row r="251" spans="1:6" ht="21" x14ac:dyDescent="0.3">
      <c r="A251" s="44">
        <v>249</v>
      </c>
      <c r="B251" s="84">
        <v>44664</v>
      </c>
      <c r="C251" s="15"/>
      <c r="D251" s="102"/>
      <c r="E251" s="15">
        <f>INDEX(LISTA!$H$6:$H$8,MATCH('LANÇAMENTO DO DIRISTA '!F251,PAGO,0))</f>
        <v>0</v>
      </c>
      <c r="F251" s="15" t="s">
        <v>258</v>
      </c>
    </row>
    <row r="252" spans="1:6" ht="21" x14ac:dyDescent="0.3">
      <c r="A252" s="44">
        <v>250</v>
      </c>
      <c r="B252" s="84">
        <v>44664</v>
      </c>
      <c r="C252" s="15"/>
      <c r="D252" s="102"/>
      <c r="E252" s="15">
        <f>INDEX(LISTA!$H$6:$H$8,MATCH('LANÇAMENTO DO DIRISTA '!F252,PAGO,0))</f>
        <v>0</v>
      </c>
      <c r="F252" s="15" t="s">
        <v>258</v>
      </c>
    </row>
    <row r="253" spans="1:6" ht="21" x14ac:dyDescent="0.3">
      <c r="A253" s="44">
        <v>251</v>
      </c>
      <c r="B253" s="84">
        <v>44664</v>
      </c>
      <c r="C253" s="15"/>
      <c r="D253" s="102"/>
      <c r="E253" s="15">
        <f>INDEX(LISTA!$H$6:$H$8,MATCH('LANÇAMENTO DO DIRISTA '!F253,PAGO,0))</f>
        <v>0</v>
      </c>
      <c r="F253" s="15" t="s">
        <v>258</v>
      </c>
    </row>
    <row r="254" spans="1:6" ht="21" x14ac:dyDescent="0.3">
      <c r="A254" s="44">
        <v>252</v>
      </c>
      <c r="B254" s="84">
        <v>44664</v>
      </c>
      <c r="C254" s="15"/>
      <c r="D254" s="102"/>
      <c r="E254" s="15">
        <f>INDEX(LISTA!$H$6:$H$8,MATCH('LANÇAMENTO DO DIRISTA '!F254,PAGO,0))</f>
        <v>0</v>
      </c>
      <c r="F254" s="15" t="s">
        <v>258</v>
      </c>
    </row>
    <row r="255" spans="1:6" ht="21" x14ac:dyDescent="0.3">
      <c r="A255" s="44">
        <v>253</v>
      </c>
      <c r="B255" s="84">
        <v>44664</v>
      </c>
      <c r="C255" s="15"/>
      <c r="D255" s="102"/>
      <c r="E255" s="15">
        <f>INDEX(LISTA!$H$6:$H$8,MATCH('LANÇAMENTO DO DIRISTA '!F255,PAGO,0))</f>
        <v>0</v>
      </c>
      <c r="F255" s="15" t="s">
        <v>258</v>
      </c>
    </row>
    <row r="256" spans="1:6" ht="21" x14ac:dyDescent="0.3">
      <c r="A256" s="44">
        <v>254</v>
      </c>
      <c r="B256" s="84">
        <v>44664</v>
      </c>
      <c r="C256" s="15"/>
      <c r="D256" s="102"/>
      <c r="E256" s="15">
        <f>INDEX(LISTA!$H$6:$H$8,MATCH('LANÇAMENTO DO DIRISTA '!F256,PAGO,0))</f>
        <v>0</v>
      </c>
      <c r="F256" s="15" t="s">
        <v>258</v>
      </c>
    </row>
    <row r="257" spans="1:6" ht="21" x14ac:dyDescent="0.3">
      <c r="A257" s="44">
        <v>255</v>
      </c>
      <c r="B257" s="84">
        <v>44664</v>
      </c>
      <c r="C257" s="15"/>
      <c r="D257" s="102"/>
      <c r="E257" s="15">
        <f>INDEX(LISTA!$H$6:$H$8,MATCH('LANÇAMENTO DO DIRISTA '!F257,PAGO,0))</f>
        <v>0</v>
      </c>
      <c r="F257" s="15" t="s">
        <v>258</v>
      </c>
    </row>
    <row r="258" spans="1:6" ht="21" x14ac:dyDescent="0.3">
      <c r="A258" s="44">
        <v>256</v>
      </c>
      <c r="B258" s="84">
        <v>44664</v>
      </c>
      <c r="C258" s="15"/>
      <c r="D258" s="102"/>
      <c r="E258" s="15">
        <f>INDEX(LISTA!$H$6:$H$8,MATCH('LANÇAMENTO DO DIRISTA '!F258,PAGO,0))</f>
        <v>0</v>
      </c>
      <c r="F258" s="15" t="s">
        <v>258</v>
      </c>
    </row>
    <row r="259" spans="1:6" ht="21" x14ac:dyDescent="0.3">
      <c r="A259" s="44">
        <v>257</v>
      </c>
      <c r="B259" s="84">
        <v>44664</v>
      </c>
      <c r="C259" s="15"/>
      <c r="D259" s="102"/>
      <c r="E259" s="15">
        <f>INDEX(LISTA!$H$6:$H$8,MATCH('LANÇAMENTO DO DIRISTA '!F259,PAGO,0))</f>
        <v>0</v>
      </c>
      <c r="F259" s="15" t="s">
        <v>258</v>
      </c>
    </row>
    <row r="260" spans="1:6" ht="21" x14ac:dyDescent="0.3">
      <c r="A260" s="44">
        <v>258</v>
      </c>
      <c r="B260" s="84">
        <v>44664</v>
      </c>
      <c r="C260" s="15"/>
      <c r="D260" s="102"/>
      <c r="E260" s="15">
        <f>INDEX(LISTA!$H$6:$H$8,MATCH('LANÇAMENTO DO DIRISTA '!F260,PAGO,0))</f>
        <v>0</v>
      </c>
      <c r="F260" s="15" t="s">
        <v>258</v>
      </c>
    </row>
    <row r="261" spans="1:6" ht="21" x14ac:dyDescent="0.3">
      <c r="A261" s="44">
        <v>259</v>
      </c>
      <c r="B261" s="84">
        <v>44664</v>
      </c>
      <c r="C261" s="15"/>
      <c r="D261" s="102"/>
      <c r="E261" s="15">
        <f>INDEX(LISTA!$H$6:$H$8,MATCH('LANÇAMENTO DO DIRISTA '!F261,PAGO,0))</f>
        <v>0</v>
      </c>
      <c r="F261" s="15" t="s">
        <v>258</v>
      </c>
    </row>
    <row r="262" spans="1:6" ht="21" x14ac:dyDescent="0.3">
      <c r="A262" s="44">
        <v>260</v>
      </c>
      <c r="B262" s="84">
        <v>44664</v>
      </c>
      <c r="C262" s="15"/>
      <c r="D262" s="102"/>
      <c r="E262" s="15">
        <f>INDEX(LISTA!$H$6:$H$8,MATCH('LANÇAMENTO DO DIRISTA '!F262,PAGO,0))</f>
        <v>0</v>
      </c>
      <c r="F262" s="15" t="s">
        <v>258</v>
      </c>
    </row>
    <row r="263" spans="1:6" ht="21" x14ac:dyDescent="0.3">
      <c r="A263" s="44">
        <v>261</v>
      </c>
      <c r="B263" s="84">
        <v>44664</v>
      </c>
      <c r="C263" s="15"/>
      <c r="D263" s="102"/>
      <c r="E263" s="15">
        <f>INDEX(LISTA!$H$6:$H$8,MATCH('LANÇAMENTO DO DIRISTA '!F263,PAGO,0))</f>
        <v>0</v>
      </c>
      <c r="F263" s="15" t="s">
        <v>258</v>
      </c>
    </row>
    <row r="264" spans="1:6" ht="21" x14ac:dyDescent="0.3">
      <c r="A264" s="44">
        <v>262</v>
      </c>
      <c r="B264" s="84">
        <v>44664</v>
      </c>
      <c r="C264" s="15"/>
      <c r="D264" s="102"/>
      <c r="E264" s="15">
        <f>INDEX(LISTA!$H$6:$H$8,MATCH('LANÇAMENTO DO DIRISTA '!F264,PAGO,0))</f>
        <v>0</v>
      </c>
      <c r="F264" s="15" t="s">
        <v>258</v>
      </c>
    </row>
    <row r="265" spans="1:6" ht="21" x14ac:dyDescent="0.3">
      <c r="A265" s="44">
        <v>263</v>
      </c>
      <c r="B265" s="84">
        <v>44664</v>
      </c>
      <c r="C265" s="15"/>
      <c r="D265" s="102"/>
      <c r="E265" s="15">
        <f>INDEX(LISTA!$H$6:$H$8,MATCH('LANÇAMENTO DO DIRISTA '!F265,PAGO,0))</f>
        <v>0</v>
      </c>
      <c r="F265" s="15" t="s">
        <v>258</v>
      </c>
    </row>
    <row r="266" spans="1:6" ht="21" x14ac:dyDescent="0.3">
      <c r="A266" s="44">
        <v>264</v>
      </c>
      <c r="B266" s="84">
        <v>44664</v>
      </c>
      <c r="C266" s="15"/>
      <c r="D266" s="102"/>
      <c r="E266" s="15">
        <f>INDEX(LISTA!$H$6:$H$8,MATCH('LANÇAMENTO DO DIRISTA '!F266,PAGO,0))</f>
        <v>0</v>
      </c>
      <c r="F266" s="15" t="s">
        <v>258</v>
      </c>
    </row>
    <row r="267" spans="1:6" ht="21" x14ac:dyDescent="0.3">
      <c r="A267" s="44">
        <v>265</v>
      </c>
      <c r="B267" s="84">
        <v>44664</v>
      </c>
      <c r="C267" s="15"/>
      <c r="D267" s="102"/>
      <c r="E267" s="15">
        <f>INDEX(LISTA!$H$6:$H$8,MATCH('LANÇAMENTO DO DIRISTA '!F267,PAGO,0))</f>
        <v>0</v>
      </c>
      <c r="F267" s="15" t="s">
        <v>258</v>
      </c>
    </row>
    <row r="268" spans="1:6" ht="21" x14ac:dyDescent="0.3">
      <c r="A268" s="44">
        <v>266</v>
      </c>
      <c r="B268" s="84">
        <v>44664</v>
      </c>
      <c r="C268" s="15"/>
      <c r="D268" s="102"/>
      <c r="E268" s="15">
        <f>INDEX(LISTA!$H$6:$H$8,MATCH('LANÇAMENTO DO DIRISTA '!F268,PAGO,0))</f>
        <v>0</v>
      </c>
      <c r="F268" s="15" t="s">
        <v>258</v>
      </c>
    </row>
    <row r="269" spans="1:6" ht="21" x14ac:dyDescent="0.3">
      <c r="A269" s="44">
        <v>267</v>
      </c>
      <c r="B269" s="84">
        <v>44664</v>
      </c>
      <c r="C269" s="15"/>
      <c r="D269" s="102"/>
      <c r="E269" s="15">
        <f>INDEX(LISTA!$H$6:$H$8,MATCH('LANÇAMENTO DO DIRISTA '!F269,PAGO,0))</f>
        <v>0</v>
      </c>
      <c r="F269" s="15" t="s">
        <v>258</v>
      </c>
    </row>
    <row r="270" spans="1:6" ht="21" x14ac:dyDescent="0.3">
      <c r="A270" s="44">
        <v>268</v>
      </c>
      <c r="B270" s="84">
        <v>44664</v>
      </c>
      <c r="C270" s="15"/>
      <c r="D270" s="102"/>
      <c r="E270" s="15">
        <f>INDEX(LISTA!$H$6:$H$8,MATCH('LANÇAMENTO DO DIRISTA '!F270,PAGO,0))</f>
        <v>0</v>
      </c>
      <c r="F270" s="15" t="s">
        <v>258</v>
      </c>
    </row>
    <row r="271" spans="1:6" ht="21" x14ac:dyDescent="0.3">
      <c r="A271" s="44">
        <v>269</v>
      </c>
      <c r="B271" s="84">
        <v>44664</v>
      </c>
      <c r="C271" s="15"/>
      <c r="D271" s="102"/>
      <c r="E271" s="15">
        <f>INDEX(LISTA!$H$6:$H$8,MATCH('LANÇAMENTO DO DIRISTA '!F271,PAGO,0))</f>
        <v>0</v>
      </c>
      <c r="F271" s="15" t="s">
        <v>258</v>
      </c>
    </row>
    <row r="272" spans="1:6" ht="21" x14ac:dyDescent="0.3">
      <c r="A272" s="44">
        <v>270</v>
      </c>
      <c r="B272" s="84">
        <v>44664</v>
      </c>
      <c r="C272" s="15"/>
      <c r="D272" s="102"/>
      <c r="E272" s="15">
        <f>INDEX(LISTA!$H$6:$H$8,MATCH('LANÇAMENTO DO DIRISTA '!F272,PAGO,0))</f>
        <v>0</v>
      </c>
      <c r="F272" s="15" t="s">
        <v>258</v>
      </c>
    </row>
    <row r="273" spans="1:6" ht="21" x14ac:dyDescent="0.3">
      <c r="A273" s="44">
        <v>271</v>
      </c>
      <c r="B273" s="84">
        <v>44664</v>
      </c>
      <c r="C273" s="15"/>
      <c r="D273" s="102"/>
      <c r="E273" s="15">
        <f>INDEX(LISTA!$H$6:$H$8,MATCH('LANÇAMENTO DO DIRISTA '!F273,PAGO,0))</f>
        <v>0</v>
      </c>
      <c r="F273" s="15" t="s">
        <v>258</v>
      </c>
    </row>
    <row r="274" spans="1:6" ht="21" x14ac:dyDescent="0.3">
      <c r="A274" s="44">
        <v>272</v>
      </c>
      <c r="B274" s="84">
        <v>44664</v>
      </c>
      <c r="C274" s="15"/>
      <c r="D274" s="102"/>
      <c r="E274" s="15">
        <f>INDEX(LISTA!$H$6:$H$8,MATCH('LANÇAMENTO DO DIRISTA '!F274,PAGO,0))</f>
        <v>0</v>
      </c>
      <c r="F274" s="15" t="s">
        <v>258</v>
      </c>
    </row>
    <row r="275" spans="1:6" ht="21" x14ac:dyDescent="0.3">
      <c r="A275" s="44">
        <v>273</v>
      </c>
      <c r="B275" s="84">
        <v>44664</v>
      </c>
      <c r="C275" s="15"/>
      <c r="D275" s="102"/>
      <c r="E275" s="15">
        <f>INDEX(LISTA!$H$6:$H$8,MATCH('LANÇAMENTO DO DIRISTA '!F275,PAGO,0))</f>
        <v>0</v>
      </c>
      <c r="F275" s="15" t="s">
        <v>258</v>
      </c>
    </row>
    <row r="276" spans="1:6" ht="21" x14ac:dyDescent="0.3">
      <c r="A276" s="44">
        <v>274</v>
      </c>
      <c r="B276" s="84">
        <v>44664</v>
      </c>
      <c r="C276" s="15"/>
      <c r="D276" s="102"/>
      <c r="E276" s="15">
        <f>INDEX(LISTA!$H$6:$H$8,MATCH('LANÇAMENTO DO DIRISTA '!F276,PAGO,0))</f>
        <v>0</v>
      </c>
      <c r="F276" s="15" t="s">
        <v>258</v>
      </c>
    </row>
    <row r="277" spans="1:6" ht="21" x14ac:dyDescent="0.3">
      <c r="A277" s="44">
        <v>275</v>
      </c>
      <c r="B277" s="84">
        <v>44664</v>
      </c>
      <c r="C277" s="15"/>
      <c r="D277" s="102"/>
      <c r="E277" s="15">
        <f>INDEX(LISTA!$H$6:$H$8,MATCH('LANÇAMENTO DO DIRISTA '!F277,PAGO,0))</f>
        <v>0</v>
      </c>
      <c r="F277" s="15" t="s">
        <v>258</v>
      </c>
    </row>
    <row r="278" spans="1:6" ht="21" x14ac:dyDescent="0.3">
      <c r="A278" s="44">
        <v>276</v>
      </c>
      <c r="B278" s="84">
        <v>44664</v>
      </c>
      <c r="C278" s="15"/>
      <c r="D278" s="102"/>
      <c r="E278" s="15">
        <f>INDEX(LISTA!$H$6:$H$8,MATCH('LANÇAMENTO DO DIRISTA '!F278,PAGO,0))</f>
        <v>0</v>
      </c>
      <c r="F278" s="15" t="s">
        <v>258</v>
      </c>
    </row>
    <row r="279" spans="1:6" ht="21" x14ac:dyDescent="0.3">
      <c r="A279" s="44">
        <v>277</v>
      </c>
      <c r="B279" s="84">
        <v>44664</v>
      </c>
      <c r="C279" s="15"/>
      <c r="D279" s="102"/>
      <c r="E279" s="15">
        <f>INDEX(LISTA!$H$6:$H$8,MATCH('LANÇAMENTO DO DIRISTA '!F279,PAGO,0))</f>
        <v>0</v>
      </c>
      <c r="F279" s="15" t="s">
        <v>258</v>
      </c>
    </row>
    <row r="280" spans="1:6" ht="21" x14ac:dyDescent="0.3">
      <c r="A280" s="44">
        <v>278</v>
      </c>
      <c r="B280" s="84">
        <v>44664</v>
      </c>
      <c r="C280" s="15"/>
      <c r="D280" s="102"/>
      <c r="E280" s="15">
        <f>INDEX(LISTA!$H$6:$H$8,MATCH('LANÇAMENTO DO DIRISTA '!F280,PAGO,0))</f>
        <v>0</v>
      </c>
      <c r="F280" s="15" t="s">
        <v>258</v>
      </c>
    </row>
    <row r="281" spans="1:6" ht="21" x14ac:dyDescent="0.3">
      <c r="A281" s="44">
        <v>279</v>
      </c>
      <c r="B281" s="84">
        <v>44664</v>
      </c>
      <c r="C281" s="15"/>
      <c r="D281" s="102"/>
      <c r="E281" s="15">
        <f>INDEX(LISTA!$H$6:$H$8,MATCH('LANÇAMENTO DO DIRISTA '!F281,PAGO,0))</f>
        <v>0</v>
      </c>
      <c r="F281" s="15" t="s">
        <v>258</v>
      </c>
    </row>
    <row r="282" spans="1:6" ht="21" x14ac:dyDescent="0.3">
      <c r="A282" s="44">
        <v>280</v>
      </c>
      <c r="B282" s="84">
        <v>44664</v>
      </c>
      <c r="C282" s="15"/>
      <c r="D282" s="102"/>
      <c r="E282" s="15">
        <f>INDEX(LISTA!$H$6:$H$8,MATCH('LANÇAMENTO DO DIRISTA '!F282,PAGO,0))</f>
        <v>0</v>
      </c>
      <c r="F282" s="15" t="s">
        <v>258</v>
      </c>
    </row>
    <row r="283" spans="1:6" ht="21" x14ac:dyDescent="0.3">
      <c r="A283" s="44">
        <v>281</v>
      </c>
      <c r="B283" s="84">
        <v>44664</v>
      </c>
      <c r="C283" s="15"/>
      <c r="D283" s="102"/>
      <c r="E283" s="15">
        <f>INDEX(LISTA!$H$6:$H$8,MATCH('LANÇAMENTO DO DIRISTA '!F283,PAGO,0))</f>
        <v>0</v>
      </c>
      <c r="F283" s="15" t="s">
        <v>258</v>
      </c>
    </row>
    <row r="284" spans="1:6" ht="21" x14ac:dyDescent="0.3">
      <c r="A284" s="44">
        <v>282</v>
      </c>
      <c r="B284" s="84">
        <v>44664</v>
      </c>
      <c r="C284" s="15"/>
      <c r="D284" s="102"/>
      <c r="E284" s="15">
        <f>INDEX(LISTA!$H$6:$H$8,MATCH('LANÇAMENTO DO DIRISTA '!F284,PAGO,0))</f>
        <v>0</v>
      </c>
      <c r="F284" s="15" t="s">
        <v>258</v>
      </c>
    </row>
    <row r="285" spans="1:6" ht="21" x14ac:dyDescent="0.3">
      <c r="A285" s="44">
        <v>283</v>
      </c>
      <c r="B285" s="84">
        <v>44664</v>
      </c>
      <c r="C285" s="15"/>
      <c r="D285" s="102"/>
      <c r="E285" s="15">
        <f>INDEX(LISTA!$H$6:$H$8,MATCH('LANÇAMENTO DO DIRISTA '!F285,PAGO,0))</f>
        <v>0</v>
      </c>
      <c r="F285" s="15" t="s">
        <v>258</v>
      </c>
    </row>
    <row r="286" spans="1:6" ht="21" x14ac:dyDescent="0.3">
      <c r="A286" s="44">
        <v>284</v>
      </c>
      <c r="B286" s="84">
        <v>44664</v>
      </c>
      <c r="C286" s="15"/>
      <c r="D286" s="102"/>
      <c r="E286" s="15">
        <f>INDEX(LISTA!$H$6:$H$8,MATCH('LANÇAMENTO DO DIRISTA '!F286,PAGO,0))</f>
        <v>0</v>
      </c>
      <c r="F286" s="15" t="s">
        <v>258</v>
      </c>
    </row>
    <row r="287" spans="1:6" ht="21" x14ac:dyDescent="0.3">
      <c r="A287" s="44">
        <v>285</v>
      </c>
      <c r="B287" s="84">
        <v>44664</v>
      </c>
      <c r="C287" s="15"/>
      <c r="D287" s="102"/>
      <c r="E287" s="15">
        <f>INDEX(LISTA!$H$6:$H$8,MATCH('LANÇAMENTO DO DIRISTA '!F287,PAGO,0))</f>
        <v>0</v>
      </c>
      <c r="F287" s="15" t="s">
        <v>258</v>
      </c>
    </row>
    <row r="288" spans="1:6" ht="21" x14ac:dyDescent="0.3">
      <c r="A288" s="44">
        <v>286</v>
      </c>
      <c r="B288" s="84">
        <v>44664</v>
      </c>
      <c r="C288" s="15"/>
      <c r="D288" s="102"/>
      <c r="E288" s="15">
        <f>INDEX(LISTA!$H$6:$H$8,MATCH('LANÇAMENTO DO DIRISTA '!F288,PAGO,0))</f>
        <v>0</v>
      </c>
      <c r="F288" s="15" t="s">
        <v>258</v>
      </c>
    </row>
    <row r="289" spans="1:6" ht="21" x14ac:dyDescent="0.3">
      <c r="A289" s="44">
        <v>287</v>
      </c>
      <c r="B289" s="84">
        <v>44664</v>
      </c>
      <c r="C289" s="15"/>
      <c r="D289" s="102"/>
      <c r="E289" s="15">
        <f>INDEX(LISTA!$H$6:$H$8,MATCH('LANÇAMENTO DO DIRISTA '!F289,PAGO,0))</f>
        <v>0</v>
      </c>
      <c r="F289" s="15" t="s">
        <v>258</v>
      </c>
    </row>
    <row r="290" spans="1:6" ht="21" x14ac:dyDescent="0.3">
      <c r="A290" s="44">
        <v>288</v>
      </c>
      <c r="B290" s="84">
        <v>44664</v>
      </c>
      <c r="C290" s="15"/>
      <c r="D290" s="102"/>
      <c r="E290" s="15">
        <f>INDEX(LISTA!$H$6:$H$8,MATCH('LANÇAMENTO DO DIRISTA '!F290,PAGO,0))</f>
        <v>0</v>
      </c>
      <c r="F290" s="15" t="s">
        <v>258</v>
      </c>
    </row>
    <row r="291" spans="1:6" ht="21" x14ac:dyDescent="0.3">
      <c r="A291" s="44">
        <v>289</v>
      </c>
      <c r="B291" s="84">
        <v>44664</v>
      </c>
      <c r="C291" s="15"/>
      <c r="D291" s="102"/>
      <c r="E291" s="15">
        <f>INDEX(LISTA!$H$6:$H$8,MATCH('LANÇAMENTO DO DIRISTA '!F291,PAGO,0))</f>
        <v>0</v>
      </c>
      <c r="F291" s="15" t="s">
        <v>258</v>
      </c>
    </row>
    <row r="292" spans="1:6" ht="21" x14ac:dyDescent="0.3">
      <c r="A292" s="44">
        <v>290</v>
      </c>
      <c r="B292" s="84">
        <v>44664</v>
      </c>
      <c r="C292" s="15"/>
      <c r="D292" s="102"/>
      <c r="E292" s="15">
        <f>INDEX(LISTA!$H$6:$H$8,MATCH('LANÇAMENTO DO DIRISTA '!F292,PAGO,0))</f>
        <v>0</v>
      </c>
      <c r="F292" s="15" t="s">
        <v>258</v>
      </c>
    </row>
    <row r="293" spans="1:6" ht="21" x14ac:dyDescent="0.3">
      <c r="A293" s="44">
        <v>291</v>
      </c>
      <c r="B293" s="84">
        <v>44664</v>
      </c>
      <c r="C293" s="15"/>
      <c r="D293" s="102"/>
      <c r="E293" s="15">
        <f>INDEX(LISTA!$H$6:$H$8,MATCH('LANÇAMENTO DO DIRISTA '!F293,PAGO,0))</f>
        <v>0</v>
      </c>
      <c r="F293" s="15" t="s">
        <v>258</v>
      </c>
    </row>
    <row r="294" spans="1:6" ht="21" x14ac:dyDescent="0.3">
      <c r="A294" s="44">
        <v>292</v>
      </c>
      <c r="B294" s="84">
        <v>44664</v>
      </c>
      <c r="C294" s="15"/>
      <c r="D294" s="102"/>
      <c r="E294" s="15">
        <f>INDEX(LISTA!$H$6:$H$8,MATCH('LANÇAMENTO DO DIRISTA '!F294,PAGO,0))</f>
        <v>0</v>
      </c>
      <c r="F294" s="15" t="s">
        <v>258</v>
      </c>
    </row>
    <row r="295" spans="1:6" ht="21" x14ac:dyDescent="0.3">
      <c r="A295" s="44">
        <v>293</v>
      </c>
      <c r="B295" s="84">
        <v>44664</v>
      </c>
      <c r="C295" s="15"/>
      <c r="D295" s="102"/>
      <c r="E295" s="15">
        <f>INDEX(LISTA!$H$6:$H$8,MATCH('LANÇAMENTO DO DIRISTA '!F295,PAGO,0))</f>
        <v>0</v>
      </c>
      <c r="F295" s="15" t="s">
        <v>258</v>
      </c>
    </row>
    <row r="296" spans="1:6" ht="21" x14ac:dyDescent="0.3">
      <c r="A296" s="44">
        <v>294</v>
      </c>
      <c r="B296" s="84">
        <v>44664</v>
      </c>
      <c r="C296" s="15"/>
      <c r="D296" s="102"/>
      <c r="E296" s="15">
        <f>INDEX(LISTA!$H$6:$H$8,MATCH('LANÇAMENTO DO DIRISTA '!F296,PAGO,0))</f>
        <v>0</v>
      </c>
      <c r="F296" s="15" t="s">
        <v>258</v>
      </c>
    </row>
    <row r="297" spans="1:6" ht="21" x14ac:dyDescent="0.3">
      <c r="A297" s="44">
        <v>295</v>
      </c>
      <c r="B297" s="84">
        <v>44664</v>
      </c>
      <c r="C297" s="15"/>
      <c r="D297" s="102"/>
      <c r="E297" s="15">
        <f>INDEX(LISTA!$H$6:$H$8,MATCH('LANÇAMENTO DO DIRISTA '!F297,PAGO,0))</f>
        <v>0</v>
      </c>
      <c r="F297" s="15" t="s">
        <v>258</v>
      </c>
    </row>
    <row r="298" spans="1:6" ht="21" x14ac:dyDescent="0.3">
      <c r="A298" s="44">
        <v>296</v>
      </c>
      <c r="B298" s="84">
        <v>44664</v>
      </c>
      <c r="C298" s="15"/>
      <c r="D298" s="102"/>
      <c r="E298" s="15">
        <f>INDEX(LISTA!$H$6:$H$8,MATCH('LANÇAMENTO DO DIRISTA '!F298,PAGO,0))</f>
        <v>0</v>
      </c>
      <c r="F298" s="15" t="s">
        <v>258</v>
      </c>
    </row>
    <row r="299" spans="1:6" ht="21" x14ac:dyDescent="0.3">
      <c r="A299" s="44">
        <v>297</v>
      </c>
      <c r="B299" s="84">
        <v>44664</v>
      </c>
      <c r="C299" s="15"/>
      <c r="D299" s="102"/>
      <c r="E299" s="15">
        <f>INDEX(LISTA!$H$6:$H$8,MATCH('LANÇAMENTO DO DIRISTA '!F299,PAGO,0))</f>
        <v>0</v>
      </c>
      <c r="F299" s="15" t="s">
        <v>258</v>
      </c>
    </row>
    <row r="300" spans="1:6" ht="21" x14ac:dyDescent="0.3">
      <c r="A300" s="44">
        <v>298</v>
      </c>
      <c r="B300" s="84">
        <v>44664</v>
      </c>
      <c r="C300" s="15"/>
      <c r="D300" s="102"/>
      <c r="E300" s="15">
        <f>INDEX(LISTA!$H$6:$H$8,MATCH('LANÇAMENTO DO DIRISTA '!F300,PAGO,0))</f>
        <v>0</v>
      </c>
      <c r="F300" s="15" t="s">
        <v>258</v>
      </c>
    </row>
    <row r="301" spans="1:6" ht="21" x14ac:dyDescent="0.3">
      <c r="A301" s="44">
        <v>299</v>
      </c>
      <c r="B301" s="84">
        <v>44664</v>
      </c>
      <c r="C301" s="15"/>
      <c r="D301" s="102"/>
      <c r="E301" s="15">
        <f>INDEX(LISTA!$H$6:$H$8,MATCH('LANÇAMENTO DO DIRISTA '!F301,PAGO,0))</f>
        <v>0</v>
      </c>
      <c r="F301" s="15" t="s">
        <v>258</v>
      </c>
    </row>
    <row r="302" spans="1:6" ht="21" x14ac:dyDescent="0.3">
      <c r="A302" s="44">
        <v>300</v>
      </c>
      <c r="B302" s="84">
        <v>44664</v>
      </c>
      <c r="C302" s="15"/>
      <c r="D302" s="102"/>
      <c r="E302" s="15">
        <f>INDEX(LISTA!$H$6:$H$8,MATCH('LANÇAMENTO DO DIRISTA '!F302,PAGO,0))</f>
        <v>0</v>
      </c>
      <c r="F302" s="15" t="s">
        <v>258</v>
      </c>
    </row>
    <row r="303" spans="1:6" ht="21" x14ac:dyDescent="0.3">
      <c r="A303" s="44">
        <v>301</v>
      </c>
      <c r="B303" s="84">
        <v>44664</v>
      </c>
      <c r="C303" s="15"/>
      <c r="D303" s="102"/>
      <c r="E303" s="15">
        <f>INDEX(LISTA!$H$6:$H$8,MATCH('LANÇAMENTO DO DIRISTA '!F303,PAGO,0))</f>
        <v>0</v>
      </c>
      <c r="F303" s="15" t="s">
        <v>258</v>
      </c>
    </row>
    <row r="304" spans="1:6" ht="21" x14ac:dyDescent="0.3">
      <c r="A304" s="44">
        <v>302</v>
      </c>
      <c r="B304" s="84">
        <v>44664</v>
      </c>
      <c r="C304" s="15"/>
      <c r="D304" s="102"/>
      <c r="E304" s="15">
        <f>INDEX(LISTA!$H$6:$H$8,MATCH('LANÇAMENTO DO DIRISTA '!F304,PAGO,0))</f>
        <v>0</v>
      </c>
      <c r="F304" s="15" t="s">
        <v>258</v>
      </c>
    </row>
    <row r="305" spans="1:6" ht="21" x14ac:dyDescent="0.3">
      <c r="A305" s="44">
        <v>303</v>
      </c>
      <c r="B305" s="84">
        <v>44664</v>
      </c>
      <c r="C305" s="15"/>
      <c r="D305" s="102"/>
      <c r="E305" s="15">
        <f>INDEX(LISTA!$H$6:$H$8,MATCH('LANÇAMENTO DO DIRISTA '!F305,PAGO,0))</f>
        <v>0</v>
      </c>
      <c r="F305" s="15" t="s">
        <v>258</v>
      </c>
    </row>
    <row r="306" spans="1:6" ht="21" x14ac:dyDescent="0.3">
      <c r="A306" s="44">
        <v>304</v>
      </c>
      <c r="B306" s="84">
        <v>44664</v>
      </c>
      <c r="C306" s="15"/>
      <c r="D306" s="102"/>
      <c r="E306" s="15">
        <f>INDEX(LISTA!$H$6:$H$8,MATCH('LANÇAMENTO DO DIRISTA '!F306,PAGO,0))</f>
        <v>0</v>
      </c>
      <c r="F306" s="15" t="s">
        <v>258</v>
      </c>
    </row>
    <row r="307" spans="1:6" ht="21" x14ac:dyDescent="0.3">
      <c r="A307" s="44">
        <v>305</v>
      </c>
      <c r="B307" s="84">
        <v>44664</v>
      </c>
      <c r="C307" s="15"/>
      <c r="D307" s="102"/>
      <c r="E307" s="15">
        <f>INDEX(LISTA!$H$6:$H$8,MATCH('LANÇAMENTO DO DIRISTA '!F307,PAGO,0))</f>
        <v>0</v>
      </c>
      <c r="F307" s="15" t="s">
        <v>258</v>
      </c>
    </row>
    <row r="308" spans="1:6" ht="21" x14ac:dyDescent="0.3">
      <c r="A308" s="44">
        <v>306</v>
      </c>
      <c r="B308" s="84">
        <v>44664</v>
      </c>
      <c r="C308" s="15"/>
      <c r="D308" s="102"/>
      <c r="E308" s="15">
        <f>INDEX(LISTA!$H$6:$H$8,MATCH('LANÇAMENTO DO DIRISTA '!F308,PAGO,0))</f>
        <v>0</v>
      </c>
      <c r="F308" s="15" t="s">
        <v>258</v>
      </c>
    </row>
    <row r="309" spans="1:6" ht="21" x14ac:dyDescent="0.3">
      <c r="A309" s="44">
        <v>307</v>
      </c>
      <c r="B309" s="84">
        <v>44664</v>
      </c>
      <c r="C309" s="15"/>
      <c r="D309" s="102"/>
      <c r="E309" s="15">
        <f>INDEX(LISTA!$H$6:$H$8,MATCH('LANÇAMENTO DO DIRISTA '!F309,PAGO,0))</f>
        <v>0</v>
      </c>
      <c r="F309" s="15" t="s">
        <v>258</v>
      </c>
    </row>
    <row r="310" spans="1:6" ht="21" x14ac:dyDescent="0.3">
      <c r="A310" s="44">
        <v>308</v>
      </c>
      <c r="B310" s="84">
        <v>44664</v>
      </c>
      <c r="C310" s="15"/>
      <c r="D310" s="102"/>
      <c r="E310" s="15">
        <f>INDEX(LISTA!$H$6:$H$8,MATCH('LANÇAMENTO DO DIRISTA '!F310,PAGO,0))</f>
        <v>0</v>
      </c>
      <c r="F310" s="15" t="s">
        <v>258</v>
      </c>
    </row>
    <row r="311" spans="1:6" ht="21" x14ac:dyDescent="0.3">
      <c r="A311" s="44">
        <v>309</v>
      </c>
      <c r="B311" s="84">
        <v>44664</v>
      </c>
      <c r="C311" s="15"/>
      <c r="D311" s="102"/>
      <c r="E311" s="15">
        <f>INDEX(LISTA!$H$6:$H$8,MATCH('LANÇAMENTO DO DIRISTA '!F311,PAGO,0))</f>
        <v>0</v>
      </c>
      <c r="F311" s="15" t="s">
        <v>258</v>
      </c>
    </row>
    <row r="312" spans="1:6" ht="21" x14ac:dyDescent="0.3">
      <c r="A312" s="44">
        <v>310</v>
      </c>
      <c r="B312" s="84">
        <v>44664</v>
      </c>
      <c r="C312" s="15"/>
      <c r="D312" s="102"/>
      <c r="E312" s="15">
        <f>INDEX(LISTA!$H$6:$H$8,MATCH('LANÇAMENTO DO DIRISTA '!F312,PAGO,0))</f>
        <v>0</v>
      </c>
      <c r="F312" s="15" t="s">
        <v>258</v>
      </c>
    </row>
    <row r="313" spans="1:6" ht="21" x14ac:dyDescent="0.3">
      <c r="A313" s="44">
        <v>311</v>
      </c>
      <c r="B313" s="84">
        <v>44664</v>
      </c>
      <c r="C313" s="15"/>
      <c r="D313" s="102"/>
      <c r="E313" s="15">
        <f>INDEX(LISTA!$H$6:$H$8,MATCH('LANÇAMENTO DO DIRISTA '!F313,PAGO,0))</f>
        <v>0</v>
      </c>
      <c r="F313" s="15" t="s">
        <v>258</v>
      </c>
    </row>
    <row r="314" spans="1:6" ht="21" x14ac:dyDescent="0.3">
      <c r="A314" s="44">
        <v>312</v>
      </c>
      <c r="B314" s="84">
        <v>44664</v>
      </c>
      <c r="C314" s="15"/>
      <c r="D314" s="102"/>
      <c r="E314" s="15">
        <f>INDEX(LISTA!$H$6:$H$8,MATCH('LANÇAMENTO DO DIRISTA '!F314,PAGO,0))</f>
        <v>0</v>
      </c>
      <c r="F314" s="15" t="s">
        <v>258</v>
      </c>
    </row>
    <row r="315" spans="1:6" ht="21" x14ac:dyDescent="0.3">
      <c r="A315" s="44">
        <v>313</v>
      </c>
      <c r="B315" s="84">
        <v>44664</v>
      </c>
      <c r="C315" s="15"/>
      <c r="D315" s="102"/>
      <c r="E315" s="15">
        <f>INDEX(LISTA!$H$6:$H$8,MATCH('LANÇAMENTO DO DIRISTA '!F315,PAGO,0))</f>
        <v>0</v>
      </c>
      <c r="F315" s="15" t="s">
        <v>258</v>
      </c>
    </row>
    <row r="316" spans="1:6" ht="21" x14ac:dyDescent="0.3">
      <c r="A316" s="44">
        <v>314</v>
      </c>
      <c r="B316" s="84">
        <v>44664</v>
      </c>
      <c r="C316" s="15"/>
      <c r="D316" s="102"/>
      <c r="E316" s="15">
        <f>INDEX(LISTA!$H$6:$H$8,MATCH('LANÇAMENTO DO DIRISTA '!F316,PAGO,0))</f>
        <v>0</v>
      </c>
      <c r="F316" s="15" t="s">
        <v>258</v>
      </c>
    </row>
    <row r="317" spans="1:6" ht="21" x14ac:dyDescent="0.3">
      <c r="A317" s="44">
        <v>315</v>
      </c>
      <c r="B317" s="84">
        <v>44664</v>
      </c>
      <c r="C317" s="15"/>
      <c r="D317" s="102"/>
      <c r="E317" s="15">
        <f>INDEX(LISTA!$H$6:$H$8,MATCH('LANÇAMENTO DO DIRISTA '!F317,PAGO,0))</f>
        <v>0</v>
      </c>
      <c r="F317" s="15" t="s">
        <v>258</v>
      </c>
    </row>
    <row r="318" spans="1:6" ht="21" x14ac:dyDescent="0.3">
      <c r="A318" s="44">
        <v>316</v>
      </c>
      <c r="B318" s="84">
        <v>44664</v>
      </c>
      <c r="C318" s="15"/>
      <c r="D318" s="102"/>
      <c r="E318" s="15">
        <f>INDEX(LISTA!$H$6:$H$8,MATCH('LANÇAMENTO DO DIRISTA '!F318,PAGO,0))</f>
        <v>0</v>
      </c>
      <c r="F318" s="15" t="s">
        <v>258</v>
      </c>
    </row>
    <row r="319" spans="1:6" ht="21" x14ac:dyDescent="0.3">
      <c r="A319" s="44">
        <v>317</v>
      </c>
      <c r="B319" s="84">
        <v>44664</v>
      </c>
      <c r="C319" s="15"/>
      <c r="D319" s="102"/>
      <c r="E319" s="15">
        <f>INDEX(LISTA!$H$6:$H$8,MATCH('LANÇAMENTO DO DIRISTA '!F319,PAGO,0))</f>
        <v>0</v>
      </c>
      <c r="F319" s="15" t="s">
        <v>258</v>
      </c>
    </row>
    <row r="320" spans="1:6" ht="21" x14ac:dyDescent="0.3">
      <c r="A320" s="44">
        <v>318</v>
      </c>
      <c r="B320" s="84">
        <v>44664</v>
      </c>
      <c r="C320" s="15"/>
      <c r="D320" s="102"/>
      <c r="E320" s="15">
        <f>INDEX(LISTA!$H$6:$H$8,MATCH('LANÇAMENTO DO DIRISTA '!F320,PAGO,0))</f>
        <v>0</v>
      </c>
      <c r="F320" s="15" t="s">
        <v>258</v>
      </c>
    </row>
    <row r="321" spans="1:6" ht="21" x14ac:dyDescent="0.3">
      <c r="A321" s="44">
        <v>319</v>
      </c>
      <c r="B321" s="84">
        <v>44664</v>
      </c>
      <c r="C321" s="15"/>
      <c r="D321" s="102"/>
      <c r="E321" s="15">
        <f>INDEX(LISTA!$H$6:$H$8,MATCH('LANÇAMENTO DO DIRISTA '!F321,PAGO,0))</f>
        <v>0</v>
      </c>
      <c r="F321" s="15" t="s">
        <v>258</v>
      </c>
    </row>
    <row r="322" spans="1:6" ht="21" x14ac:dyDescent="0.3">
      <c r="A322" s="44">
        <v>320</v>
      </c>
      <c r="B322" s="84">
        <v>44664</v>
      </c>
      <c r="C322" s="15"/>
      <c r="D322" s="102"/>
      <c r="E322" s="15">
        <f>INDEX(LISTA!$H$6:$H$8,MATCH('LANÇAMENTO DO DIRISTA '!F322,PAGO,0))</f>
        <v>0</v>
      </c>
      <c r="F322" s="15" t="s">
        <v>258</v>
      </c>
    </row>
    <row r="323" spans="1:6" ht="21" x14ac:dyDescent="0.3">
      <c r="A323" s="44">
        <v>321</v>
      </c>
      <c r="B323" s="84">
        <v>44664</v>
      </c>
      <c r="C323" s="15"/>
      <c r="D323" s="102"/>
      <c r="E323" s="15">
        <f>INDEX(LISTA!$H$6:$H$8,MATCH('LANÇAMENTO DO DIRISTA '!F323,PAGO,0))</f>
        <v>0</v>
      </c>
      <c r="F323" s="15" t="s">
        <v>258</v>
      </c>
    </row>
    <row r="324" spans="1:6" ht="21" x14ac:dyDescent="0.3">
      <c r="A324" s="44">
        <v>322</v>
      </c>
      <c r="B324" s="84">
        <v>44664</v>
      </c>
      <c r="C324" s="15"/>
      <c r="D324" s="102"/>
      <c r="E324" s="15">
        <f>INDEX(LISTA!$H$6:$H$8,MATCH('LANÇAMENTO DO DIRISTA '!F324,PAGO,0))</f>
        <v>0</v>
      </c>
      <c r="F324" s="15" t="s">
        <v>258</v>
      </c>
    </row>
    <row r="325" spans="1:6" ht="21" x14ac:dyDescent="0.3">
      <c r="A325" s="44">
        <v>323</v>
      </c>
      <c r="B325" s="84">
        <v>44664</v>
      </c>
      <c r="C325" s="15"/>
      <c r="D325" s="102"/>
      <c r="E325" s="15">
        <f>INDEX(LISTA!$H$6:$H$8,MATCH('LANÇAMENTO DO DIRISTA '!F325,PAGO,0))</f>
        <v>0</v>
      </c>
      <c r="F325" s="15" t="s">
        <v>258</v>
      </c>
    </row>
    <row r="326" spans="1:6" ht="21" x14ac:dyDescent="0.3">
      <c r="A326" s="44">
        <v>324</v>
      </c>
      <c r="B326" s="84">
        <v>44664</v>
      </c>
      <c r="C326" s="15"/>
      <c r="D326" s="102"/>
      <c r="E326" s="15">
        <f>INDEX(LISTA!$H$6:$H$8,MATCH('LANÇAMENTO DO DIRISTA '!F326,PAGO,0))</f>
        <v>0</v>
      </c>
      <c r="F326" s="15" t="s">
        <v>258</v>
      </c>
    </row>
    <row r="327" spans="1:6" ht="21" x14ac:dyDescent="0.3">
      <c r="A327" s="44">
        <v>325</v>
      </c>
      <c r="B327" s="84">
        <v>44664</v>
      </c>
      <c r="C327" s="15"/>
      <c r="D327" s="102"/>
      <c r="E327" s="15">
        <f>INDEX(LISTA!$H$6:$H$8,MATCH('LANÇAMENTO DO DIRISTA '!F327,PAGO,0))</f>
        <v>0</v>
      </c>
      <c r="F327" s="15" t="s">
        <v>258</v>
      </c>
    </row>
    <row r="328" spans="1:6" ht="21" x14ac:dyDescent="0.3">
      <c r="A328" s="44">
        <v>326</v>
      </c>
      <c r="B328" s="84">
        <v>44664</v>
      </c>
      <c r="C328" s="15"/>
      <c r="D328" s="102"/>
      <c r="E328" s="15">
        <f>INDEX(LISTA!$H$6:$H$8,MATCH('LANÇAMENTO DO DIRISTA '!F328,PAGO,0))</f>
        <v>0</v>
      </c>
      <c r="F328" s="15" t="s">
        <v>258</v>
      </c>
    </row>
    <row r="329" spans="1:6" ht="21" x14ac:dyDescent="0.3">
      <c r="A329" s="44">
        <v>327</v>
      </c>
      <c r="B329" s="84">
        <v>44664</v>
      </c>
      <c r="C329" s="15"/>
      <c r="D329" s="102"/>
      <c r="E329" s="15">
        <f>INDEX(LISTA!$H$6:$H$8,MATCH('LANÇAMENTO DO DIRISTA '!F329,PAGO,0))</f>
        <v>0</v>
      </c>
      <c r="F329" s="15" t="s">
        <v>258</v>
      </c>
    </row>
    <row r="330" spans="1:6" ht="21" x14ac:dyDescent="0.3">
      <c r="A330" s="44">
        <v>328</v>
      </c>
      <c r="B330" s="84">
        <v>44664</v>
      </c>
      <c r="C330" s="15"/>
      <c r="D330" s="102"/>
      <c r="E330" s="15">
        <f>INDEX(LISTA!$H$6:$H$8,MATCH('LANÇAMENTO DO DIRISTA '!F330,PAGO,0))</f>
        <v>0</v>
      </c>
      <c r="F330" s="15" t="s">
        <v>258</v>
      </c>
    </row>
    <row r="331" spans="1:6" ht="21" x14ac:dyDescent="0.3">
      <c r="A331" s="44">
        <v>329</v>
      </c>
      <c r="B331" s="84">
        <v>44664</v>
      </c>
      <c r="C331" s="15"/>
      <c r="D331" s="102"/>
      <c r="E331" s="15">
        <f>INDEX(LISTA!$H$6:$H$8,MATCH('LANÇAMENTO DO DIRISTA '!F331,PAGO,0))</f>
        <v>0</v>
      </c>
      <c r="F331" s="15" t="s">
        <v>258</v>
      </c>
    </row>
    <row r="332" spans="1:6" ht="21" x14ac:dyDescent="0.3">
      <c r="A332" s="44">
        <v>330</v>
      </c>
      <c r="B332" s="84">
        <v>44664</v>
      </c>
      <c r="C332" s="15"/>
      <c r="D332" s="102"/>
      <c r="E332" s="15">
        <f>INDEX(LISTA!$H$6:$H$8,MATCH('LANÇAMENTO DO DIRISTA '!F332,PAGO,0))</f>
        <v>0</v>
      </c>
      <c r="F332" s="15" t="s">
        <v>258</v>
      </c>
    </row>
    <row r="333" spans="1:6" ht="21" x14ac:dyDescent="0.3">
      <c r="A333" s="44">
        <v>331</v>
      </c>
      <c r="B333" s="84">
        <v>44664</v>
      </c>
      <c r="C333" s="15"/>
      <c r="D333" s="102"/>
      <c r="E333" s="15">
        <f>INDEX(LISTA!$H$6:$H$8,MATCH('LANÇAMENTO DO DIRISTA '!F333,PAGO,0))</f>
        <v>0</v>
      </c>
      <c r="F333" s="15" t="s">
        <v>258</v>
      </c>
    </row>
    <row r="334" spans="1:6" ht="21" x14ac:dyDescent="0.3">
      <c r="A334" s="44">
        <v>332</v>
      </c>
      <c r="B334" s="84">
        <v>44664</v>
      </c>
      <c r="C334" s="15"/>
      <c r="D334" s="102"/>
      <c r="E334" s="15">
        <f>INDEX(LISTA!$H$6:$H$8,MATCH('LANÇAMENTO DO DIRISTA '!F334,PAGO,0))</f>
        <v>0</v>
      </c>
      <c r="F334" s="15" t="s">
        <v>258</v>
      </c>
    </row>
    <row r="335" spans="1:6" ht="21" x14ac:dyDescent="0.3">
      <c r="A335" s="44">
        <v>333</v>
      </c>
      <c r="B335" s="84">
        <v>44664</v>
      </c>
      <c r="C335" s="15"/>
      <c r="D335" s="102"/>
      <c r="E335" s="15">
        <f>INDEX(LISTA!$H$6:$H$8,MATCH('LANÇAMENTO DO DIRISTA '!F335,PAGO,0))</f>
        <v>0</v>
      </c>
      <c r="F335" s="15" t="s">
        <v>258</v>
      </c>
    </row>
    <row r="336" spans="1:6" ht="21" x14ac:dyDescent="0.3">
      <c r="A336" s="44">
        <v>334</v>
      </c>
      <c r="B336" s="84">
        <v>44664</v>
      </c>
      <c r="C336" s="15"/>
      <c r="D336" s="102"/>
      <c r="E336" s="15">
        <f>INDEX(LISTA!$H$6:$H$8,MATCH('LANÇAMENTO DO DIRISTA '!F336,PAGO,0))</f>
        <v>0</v>
      </c>
      <c r="F336" s="15" t="s">
        <v>258</v>
      </c>
    </row>
    <row r="337" spans="1:6" ht="21" x14ac:dyDescent="0.3">
      <c r="A337" s="44">
        <v>335</v>
      </c>
      <c r="B337" s="84">
        <v>44664</v>
      </c>
      <c r="C337" s="15"/>
      <c r="D337" s="102"/>
      <c r="E337" s="15">
        <f>INDEX(LISTA!$H$6:$H$8,MATCH('LANÇAMENTO DO DIRISTA '!F337,PAGO,0))</f>
        <v>0</v>
      </c>
      <c r="F337" s="15" t="s">
        <v>258</v>
      </c>
    </row>
    <row r="338" spans="1:6" ht="21" x14ac:dyDescent="0.3">
      <c r="A338" s="44">
        <v>336</v>
      </c>
      <c r="B338" s="84">
        <v>44664</v>
      </c>
      <c r="C338" s="15"/>
      <c r="D338" s="102"/>
      <c r="E338" s="15">
        <f>INDEX(LISTA!$H$6:$H$8,MATCH('LANÇAMENTO DO DIRISTA '!F338,PAGO,0))</f>
        <v>0</v>
      </c>
      <c r="F338" s="15" t="s">
        <v>258</v>
      </c>
    </row>
    <row r="339" spans="1:6" ht="21" x14ac:dyDescent="0.3">
      <c r="A339" s="44">
        <v>337</v>
      </c>
      <c r="B339" s="84">
        <v>44664</v>
      </c>
      <c r="C339" s="15"/>
      <c r="D339" s="102"/>
      <c r="E339" s="15">
        <f>INDEX(LISTA!$H$6:$H$8,MATCH('LANÇAMENTO DO DIRISTA '!F339,PAGO,0))</f>
        <v>0</v>
      </c>
      <c r="F339" s="15" t="s">
        <v>258</v>
      </c>
    </row>
    <row r="340" spans="1:6" ht="21" x14ac:dyDescent="0.3">
      <c r="A340" s="44">
        <v>338</v>
      </c>
      <c r="B340" s="84">
        <v>44664</v>
      </c>
      <c r="C340" s="15"/>
      <c r="D340" s="102"/>
      <c r="E340" s="15">
        <f>INDEX(LISTA!$H$6:$H$8,MATCH('LANÇAMENTO DO DIRISTA '!F340,PAGO,0))</f>
        <v>0</v>
      </c>
      <c r="F340" s="15" t="s">
        <v>258</v>
      </c>
    </row>
    <row r="341" spans="1:6" ht="21" x14ac:dyDescent="0.3">
      <c r="A341" s="44">
        <v>339</v>
      </c>
      <c r="B341" s="84">
        <v>44664</v>
      </c>
      <c r="C341" s="15"/>
      <c r="D341" s="102"/>
      <c r="E341" s="15">
        <f>INDEX(LISTA!$H$6:$H$8,MATCH('LANÇAMENTO DO DIRISTA '!F341,PAGO,0))</f>
        <v>0</v>
      </c>
      <c r="F341" s="15" t="s">
        <v>258</v>
      </c>
    </row>
    <row r="342" spans="1:6" ht="21" x14ac:dyDescent="0.3">
      <c r="A342" s="44">
        <v>340</v>
      </c>
      <c r="B342" s="84">
        <v>44664</v>
      </c>
      <c r="C342" s="15"/>
      <c r="D342" s="102"/>
      <c r="E342" s="15">
        <f>INDEX(LISTA!$H$6:$H$8,MATCH('LANÇAMENTO DO DIRISTA '!F342,PAGO,0))</f>
        <v>0</v>
      </c>
      <c r="F342" s="15" t="s">
        <v>258</v>
      </c>
    </row>
    <row r="343" spans="1:6" ht="21" x14ac:dyDescent="0.3">
      <c r="A343" s="44">
        <v>341</v>
      </c>
      <c r="B343" s="84">
        <v>44664</v>
      </c>
      <c r="C343" s="15"/>
      <c r="D343" s="102"/>
      <c r="E343" s="15">
        <f>INDEX(LISTA!$H$6:$H$8,MATCH('LANÇAMENTO DO DIRISTA '!F343,PAGO,0))</f>
        <v>0</v>
      </c>
      <c r="F343" s="15" t="s">
        <v>258</v>
      </c>
    </row>
    <row r="344" spans="1:6" ht="21" x14ac:dyDescent="0.3">
      <c r="A344" s="44">
        <v>342</v>
      </c>
      <c r="B344" s="84">
        <v>44664</v>
      </c>
      <c r="C344" s="15"/>
      <c r="D344" s="102"/>
      <c r="E344" s="15">
        <f>INDEX(LISTA!$H$6:$H$8,MATCH('LANÇAMENTO DO DIRISTA '!F344,PAGO,0))</f>
        <v>0</v>
      </c>
      <c r="F344" s="15" t="s">
        <v>258</v>
      </c>
    </row>
    <row r="345" spans="1:6" ht="21" x14ac:dyDescent="0.3">
      <c r="A345" s="44">
        <v>343</v>
      </c>
      <c r="B345" s="84">
        <v>44664</v>
      </c>
      <c r="C345" s="15"/>
      <c r="D345" s="102"/>
      <c r="E345" s="15">
        <f>INDEX(LISTA!$H$6:$H$8,MATCH('LANÇAMENTO DO DIRISTA '!F345,PAGO,0))</f>
        <v>0</v>
      </c>
      <c r="F345" s="15" t="s">
        <v>258</v>
      </c>
    </row>
    <row r="346" spans="1:6" ht="21" x14ac:dyDescent="0.3">
      <c r="A346" s="44">
        <v>344</v>
      </c>
      <c r="B346" s="84">
        <v>44664</v>
      </c>
      <c r="C346" s="15"/>
      <c r="D346" s="102"/>
      <c r="E346" s="15">
        <f>INDEX(LISTA!$H$6:$H$8,MATCH('LANÇAMENTO DO DIRISTA '!F346,PAGO,0))</f>
        <v>0</v>
      </c>
      <c r="F346" s="15" t="s">
        <v>258</v>
      </c>
    </row>
    <row r="347" spans="1:6" ht="21" x14ac:dyDescent="0.3">
      <c r="A347" s="44">
        <v>345</v>
      </c>
      <c r="B347" s="84">
        <v>44664</v>
      </c>
      <c r="C347" s="15"/>
      <c r="D347" s="102"/>
      <c r="E347" s="15">
        <f>INDEX(LISTA!$H$6:$H$8,MATCH('LANÇAMENTO DO DIRISTA '!F347,PAGO,0))</f>
        <v>0</v>
      </c>
      <c r="F347" s="15" t="s">
        <v>258</v>
      </c>
    </row>
    <row r="348" spans="1:6" ht="21" x14ac:dyDescent="0.3">
      <c r="A348" s="44">
        <v>346</v>
      </c>
      <c r="B348" s="84">
        <v>44664</v>
      </c>
      <c r="C348" s="15"/>
      <c r="D348" s="102"/>
      <c r="E348" s="15">
        <f>INDEX(LISTA!$H$6:$H$8,MATCH('LANÇAMENTO DO DIRISTA '!F348,PAGO,0))</f>
        <v>0</v>
      </c>
      <c r="F348" s="15" t="s">
        <v>258</v>
      </c>
    </row>
    <row r="349" spans="1:6" ht="21" x14ac:dyDescent="0.3">
      <c r="A349" s="44">
        <v>347</v>
      </c>
      <c r="B349" s="84">
        <v>44664</v>
      </c>
      <c r="C349" s="15"/>
      <c r="D349" s="102"/>
      <c r="E349" s="15">
        <f>INDEX(LISTA!$H$6:$H$8,MATCH('LANÇAMENTO DO DIRISTA '!F349,PAGO,0))</f>
        <v>0</v>
      </c>
      <c r="F349" s="15" t="s">
        <v>258</v>
      </c>
    </row>
    <row r="350" spans="1:6" ht="21" x14ac:dyDescent="0.3">
      <c r="A350" s="44">
        <v>348</v>
      </c>
      <c r="B350" s="84">
        <v>44664</v>
      </c>
      <c r="C350" s="15"/>
      <c r="D350" s="102"/>
      <c r="E350" s="15">
        <f>INDEX(LISTA!$H$6:$H$8,MATCH('LANÇAMENTO DO DIRISTA '!F350,PAGO,0))</f>
        <v>0</v>
      </c>
      <c r="F350" s="15" t="s">
        <v>258</v>
      </c>
    </row>
    <row r="351" spans="1:6" ht="21" x14ac:dyDescent="0.3">
      <c r="A351" s="44">
        <v>349</v>
      </c>
      <c r="B351" s="84">
        <v>44664</v>
      </c>
      <c r="C351" s="15"/>
      <c r="D351" s="102"/>
      <c r="E351" s="15">
        <f>INDEX(LISTA!$H$6:$H$8,MATCH('LANÇAMENTO DO DIRISTA '!F351,PAGO,0))</f>
        <v>0</v>
      </c>
      <c r="F351" s="15" t="s">
        <v>258</v>
      </c>
    </row>
    <row r="352" spans="1:6" ht="21" x14ac:dyDescent="0.3">
      <c r="A352" s="44">
        <v>350</v>
      </c>
      <c r="B352" s="84">
        <v>44664</v>
      </c>
      <c r="C352" s="15"/>
      <c r="D352" s="102"/>
      <c r="E352" s="15">
        <f>INDEX(LISTA!$H$6:$H$8,MATCH('LANÇAMENTO DO DIRISTA '!F352,PAGO,0))</f>
        <v>0</v>
      </c>
      <c r="F352" s="15" t="s">
        <v>258</v>
      </c>
    </row>
    <row r="353" spans="1:6" ht="21" x14ac:dyDescent="0.3">
      <c r="A353" s="44">
        <v>351</v>
      </c>
      <c r="B353" s="84">
        <v>44664</v>
      </c>
      <c r="C353" s="15"/>
      <c r="D353" s="102"/>
      <c r="E353" s="15">
        <f>INDEX(LISTA!$H$6:$H$8,MATCH('LANÇAMENTO DO DIRISTA '!F353,PAGO,0))</f>
        <v>0</v>
      </c>
      <c r="F353" s="15" t="s">
        <v>258</v>
      </c>
    </row>
    <row r="354" spans="1:6" ht="21" x14ac:dyDescent="0.3">
      <c r="A354" s="44">
        <v>352</v>
      </c>
      <c r="B354" s="84">
        <v>44664</v>
      </c>
      <c r="C354" s="15"/>
      <c r="D354" s="102"/>
      <c r="E354" s="15">
        <f>INDEX(LISTA!$H$6:$H$8,MATCH('LANÇAMENTO DO DIRISTA '!F354,PAGO,0))</f>
        <v>0</v>
      </c>
      <c r="F354" s="15" t="s">
        <v>258</v>
      </c>
    </row>
    <row r="355" spans="1:6" ht="21" x14ac:dyDescent="0.3">
      <c r="A355" s="44">
        <v>353</v>
      </c>
      <c r="B355" s="84">
        <v>44664</v>
      </c>
      <c r="C355" s="15"/>
      <c r="D355" s="102"/>
      <c r="E355" s="15">
        <f>INDEX(LISTA!$H$6:$H$8,MATCH('LANÇAMENTO DO DIRISTA '!F355,PAGO,0))</f>
        <v>0</v>
      </c>
      <c r="F355" s="15" t="s">
        <v>258</v>
      </c>
    </row>
    <row r="356" spans="1:6" ht="21" x14ac:dyDescent="0.3">
      <c r="A356" s="44">
        <v>354</v>
      </c>
      <c r="B356" s="84">
        <v>44664</v>
      </c>
      <c r="C356" s="15"/>
      <c r="D356" s="102"/>
      <c r="E356" s="15">
        <f>INDEX(LISTA!$H$6:$H$8,MATCH('LANÇAMENTO DO DIRISTA '!F356,PAGO,0))</f>
        <v>0</v>
      </c>
      <c r="F356" s="15" t="s">
        <v>258</v>
      </c>
    </row>
    <row r="357" spans="1:6" ht="21" x14ac:dyDescent="0.3">
      <c r="A357" s="44">
        <v>355</v>
      </c>
      <c r="B357" s="84">
        <v>44664</v>
      </c>
      <c r="C357" s="15"/>
      <c r="D357" s="102"/>
      <c r="E357" s="15">
        <f>INDEX(LISTA!$H$6:$H$8,MATCH('LANÇAMENTO DO DIRISTA '!F357,PAGO,0))</f>
        <v>0</v>
      </c>
      <c r="F357" s="15" t="s">
        <v>258</v>
      </c>
    </row>
    <row r="358" spans="1:6" ht="21" x14ac:dyDescent="0.3">
      <c r="A358" s="44">
        <v>356</v>
      </c>
      <c r="B358" s="84">
        <v>44664</v>
      </c>
      <c r="C358" s="15"/>
      <c r="D358" s="102"/>
      <c r="E358" s="15">
        <f>INDEX(LISTA!$H$6:$H$8,MATCH('LANÇAMENTO DO DIRISTA '!F358,PAGO,0))</f>
        <v>0</v>
      </c>
      <c r="F358" s="15" t="s">
        <v>258</v>
      </c>
    </row>
    <row r="359" spans="1:6" ht="21" x14ac:dyDescent="0.3">
      <c r="A359" s="44">
        <v>357</v>
      </c>
      <c r="B359" s="84">
        <v>44664</v>
      </c>
      <c r="C359" s="15"/>
      <c r="D359" s="102"/>
      <c r="E359" s="15">
        <f>INDEX(LISTA!$H$6:$H$8,MATCH('LANÇAMENTO DO DIRISTA '!F359,PAGO,0))</f>
        <v>0</v>
      </c>
      <c r="F359" s="15" t="s">
        <v>258</v>
      </c>
    </row>
    <row r="360" spans="1:6" ht="21" x14ac:dyDescent="0.3">
      <c r="A360" s="44">
        <v>358</v>
      </c>
      <c r="B360" s="84">
        <v>44664</v>
      </c>
      <c r="C360" s="15"/>
      <c r="D360" s="102"/>
      <c r="E360" s="15">
        <f>INDEX(LISTA!$H$6:$H$8,MATCH('LANÇAMENTO DO DIRISTA '!F360,PAGO,0))</f>
        <v>0</v>
      </c>
      <c r="F360" s="15" t="s">
        <v>258</v>
      </c>
    </row>
    <row r="361" spans="1:6" ht="21" x14ac:dyDescent="0.3">
      <c r="A361" s="44">
        <v>359</v>
      </c>
      <c r="B361" s="84">
        <v>44664</v>
      </c>
      <c r="C361" s="15"/>
      <c r="D361" s="102"/>
      <c r="E361" s="15">
        <f>INDEX(LISTA!$H$6:$H$8,MATCH('LANÇAMENTO DO DIRISTA '!F361,PAGO,0))</f>
        <v>0</v>
      </c>
      <c r="F361" s="15" t="s">
        <v>258</v>
      </c>
    </row>
    <row r="362" spans="1:6" ht="21" x14ac:dyDescent="0.3">
      <c r="A362" s="44">
        <v>360</v>
      </c>
      <c r="B362" s="84">
        <v>44664</v>
      </c>
      <c r="C362" s="15"/>
      <c r="D362" s="102"/>
      <c r="E362" s="15">
        <f>INDEX(LISTA!$H$6:$H$8,MATCH('LANÇAMENTO DO DIRISTA '!F362,PAGO,0))</f>
        <v>0</v>
      </c>
      <c r="F362" s="15" t="s">
        <v>258</v>
      </c>
    </row>
    <row r="363" spans="1:6" ht="21" x14ac:dyDescent="0.3">
      <c r="A363" s="44">
        <v>361</v>
      </c>
      <c r="B363" s="84">
        <v>44664</v>
      </c>
      <c r="C363" s="15"/>
      <c r="D363" s="102"/>
      <c r="E363" s="15">
        <f>INDEX(LISTA!$H$6:$H$8,MATCH('LANÇAMENTO DO DIRISTA '!F363,PAGO,0))</f>
        <v>0</v>
      </c>
      <c r="F363" s="15" t="s">
        <v>258</v>
      </c>
    </row>
    <row r="364" spans="1:6" ht="21" x14ac:dyDescent="0.3">
      <c r="A364" s="44">
        <v>362</v>
      </c>
      <c r="B364" s="84">
        <v>44664</v>
      </c>
      <c r="C364" s="15"/>
      <c r="D364" s="102"/>
      <c r="E364" s="15">
        <f>INDEX(LISTA!$H$6:$H$8,MATCH('LANÇAMENTO DO DIRISTA '!F364,PAGO,0))</f>
        <v>0</v>
      </c>
      <c r="F364" s="15" t="s">
        <v>258</v>
      </c>
    </row>
    <row r="365" spans="1:6" ht="21" x14ac:dyDescent="0.3">
      <c r="A365" s="44">
        <v>363</v>
      </c>
      <c r="B365" s="84">
        <v>44664</v>
      </c>
      <c r="C365" s="15"/>
      <c r="D365" s="102"/>
      <c r="E365" s="15">
        <f>INDEX(LISTA!$H$6:$H$8,MATCH('LANÇAMENTO DO DIRISTA '!F365,PAGO,0))</f>
        <v>0</v>
      </c>
      <c r="F365" s="15" t="s">
        <v>258</v>
      </c>
    </row>
    <row r="366" spans="1:6" ht="21" x14ac:dyDescent="0.3">
      <c r="A366" s="44">
        <v>364</v>
      </c>
      <c r="B366" s="84">
        <v>44664</v>
      </c>
      <c r="C366" s="15"/>
      <c r="D366" s="102"/>
      <c r="E366" s="15">
        <f>INDEX(LISTA!$H$6:$H$8,MATCH('LANÇAMENTO DO DIRISTA '!F366,PAGO,0))</f>
        <v>0</v>
      </c>
      <c r="F366" s="15" t="s">
        <v>258</v>
      </c>
    </row>
    <row r="367" spans="1:6" ht="21" x14ac:dyDescent="0.3">
      <c r="A367" s="44">
        <v>365</v>
      </c>
      <c r="B367" s="84">
        <v>44664</v>
      </c>
      <c r="C367" s="15"/>
      <c r="D367" s="102"/>
      <c r="E367" s="15">
        <f>INDEX(LISTA!$H$6:$H$8,MATCH('LANÇAMENTO DO DIRISTA '!F367,PAGO,0))</f>
        <v>0</v>
      </c>
      <c r="F367" s="15" t="s">
        <v>258</v>
      </c>
    </row>
    <row r="368" spans="1:6" ht="21" x14ac:dyDescent="0.3">
      <c r="A368" s="44">
        <v>366</v>
      </c>
      <c r="B368" s="84">
        <v>44664</v>
      </c>
      <c r="C368" s="15"/>
      <c r="D368" s="102"/>
      <c r="E368" s="15">
        <f>INDEX(LISTA!$H$6:$H$8,MATCH('LANÇAMENTO DO DIRISTA '!F368,PAGO,0))</f>
        <v>0</v>
      </c>
      <c r="F368" s="15" t="s">
        <v>258</v>
      </c>
    </row>
    <row r="369" spans="1:6" ht="21" x14ac:dyDescent="0.3">
      <c r="A369" s="44">
        <v>367</v>
      </c>
      <c r="B369" s="84">
        <v>44664</v>
      </c>
      <c r="C369" s="15"/>
      <c r="D369" s="102"/>
      <c r="E369" s="15">
        <f>INDEX(LISTA!$H$6:$H$8,MATCH('LANÇAMENTO DO DIRISTA '!F369,PAGO,0))</f>
        <v>0</v>
      </c>
      <c r="F369" s="15" t="s">
        <v>258</v>
      </c>
    </row>
    <row r="370" spans="1:6" ht="21" x14ac:dyDescent="0.3">
      <c r="A370" s="44">
        <v>368</v>
      </c>
      <c r="B370" s="84">
        <v>44664</v>
      </c>
      <c r="C370" s="15"/>
      <c r="D370" s="102"/>
      <c r="E370" s="15">
        <f>INDEX(LISTA!$H$6:$H$8,MATCH('LANÇAMENTO DO DIRISTA '!F370,PAGO,0))</f>
        <v>0</v>
      </c>
      <c r="F370" s="15" t="s">
        <v>258</v>
      </c>
    </row>
    <row r="371" spans="1:6" ht="21" x14ac:dyDescent="0.3">
      <c r="A371" s="44">
        <v>369</v>
      </c>
      <c r="B371" s="84">
        <v>44664</v>
      </c>
      <c r="C371" s="15"/>
      <c r="D371" s="102"/>
      <c r="E371" s="15">
        <f>INDEX(LISTA!$H$6:$H$8,MATCH('LANÇAMENTO DO DIRISTA '!F371,PAGO,0))</f>
        <v>0</v>
      </c>
      <c r="F371" s="15" t="s">
        <v>258</v>
      </c>
    </row>
    <row r="372" spans="1:6" ht="21" x14ac:dyDescent="0.3">
      <c r="A372" s="44">
        <v>370</v>
      </c>
      <c r="B372" s="84">
        <v>44664</v>
      </c>
      <c r="C372" s="15"/>
      <c r="D372" s="102"/>
      <c r="E372" s="15">
        <f>INDEX(LISTA!$H$6:$H$8,MATCH('LANÇAMENTO DO DIRISTA '!F372,PAGO,0))</f>
        <v>0</v>
      </c>
      <c r="F372" s="15" t="s">
        <v>258</v>
      </c>
    </row>
    <row r="373" spans="1:6" ht="21" x14ac:dyDescent="0.3">
      <c r="A373" s="44">
        <v>371</v>
      </c>
      <c r="B373" s="84">
        <v>44664</v>
      </c>
      <c r="C373" s="15"/>
      <c r="D373" s="102"/>
      <c r="E373" s="15">
        <f>INDEX(LISTA!$H$6:$H$8,MATCH('LANÇAMENTO DO DIRISTA '!F373,PAGO,0))</f>
        <v>0</v>
      </c>
      <c r="F373" s="15" t="s">
        <v>258</v>
      </c>
    </row>
    <row r="374" spans="1:6" ht="21" x14ac:dyDescent="0.3">
      <c r="A374" s="44">
        <v>372</v>
      </c>
      <c r="B374" s="84">
        <v>44664</v>
      </c>
      <c r="C374" s="15"/>
      <c r="D374" s="102"/>
      <c r="E374" s="15">
        <f>INDEX(LISTA!$H$6:$H$8,MATCH('LANÇAMENTO DO DIRISTA '!F374,PAGO,0))</f>
        <v>0</v>
      </c>
      <c r="F374" s="15" t="s">
        <v>258</v>
      </c>
    </row>
    <row r="375" spans="1:6" ht="21" x14ac:dyDescent="0.3">
      <c r="A375" s="44">
        <v>373</v>
      </c>
      <c r="B375" s="84">
        <v>44664</v>
      </c>
      <c r="C375" s="15"/>
      <c r="D375" s="102"/>
      <c r="E375" s="15">
        <f>INDEX(LISTA!$H$6:$H$8,MATCH('LANÇAMENTO DO DIRISTA '!F375,PAGO,0))</f>
        <v>0</v>
      </c>
      <c r="F375" s="15" t="s">
        <v>258</v>
      </c>
    </row>
    <row r="376" spans="1:6" ht="21" x14ac:dyDescent="0.3">
      <c r="A376" s="44">
        <v>374</v>
      </c>
      <c r="B376" s="84">
        <v>44664</v>
      </c>
      <c r="C376" s="15"/>
      <c r="D376" s="102"/>
      <c r="E376" s="15">
        <f>INDEX(LISTA!$H$6:$H$8,MATCH('LANÇAMENTO DO DIRISTA '!F376,PAGO,0))</f>
        <v>0</v>
      </c>
      <c r="F376" s="15" t="s">
        <v>258</v>
      </c>
    </row>
    <row r="377" spans="1:6" ht="21" x14ac:dyDescent="0.3">
      <c r="A377" s="44">
        <v>375</v>
      </c>
      <c r="B377" s="84">
        <v>44664</v>
      </c>
      <c r="C377" s="15"/>
      <c r="D377" s="102"/>
      <c r="E377" s="15">
        <f>INDEX(LISTA!$H$6:$H$8,MATCH('LANÇAMENTO DO DIRISTA '!F377,PAGO,0))</f>
        <v>0</v>
      </c>
      <c r="F377" s="15" t="s">
        <v>258</v>
      </c>
    </row>
    <row r="378" spans="1:6" ht="21" x14ac:dyDescent="0.3">
      <c r="A378" s="44">
        <v>376</v>
      </c>
      <c r="B378" s="84">
        <v>44664</v>
      </c>
      <c r="C378" s="15"/>
      <c r="D378" s="102"/>
      <c r="E378" s="15">
        <f>INDEX(LISTA!$H$6:$H$8,MATCH('LANÇAMENTO DO DIRISTA '!F378,PAGO,0))</f>
        <v>0</v>
      </c>
      <c r="F378" s="15" t="s">
        <v>258</v>
      </c>
    </row>
    <row r="379" spans="1:6" ht="21" x14ac:dyDescent="0.3">
      <c r="A379" s="44">
        <v>377</v>
      </c>
      <c r="B379" s="84">
        <v>44664</v>
      </c>
      <c r="C379" s="15"/>
      <c r="D379" s="102"/>
      <c r="E379" s="15">
        <f>INDEX(LISTA!$H$6:$H$8,MATCH('LANÇAMENTO DO DIRISTA '!F379,PAGO,0))</f>
        <v>0</v>
      </c>
      <c r="F379" s="15" t="s">
        <v>258</v>
      </c>
    </row>
    <row r="380" spans="1:6" ht="21" x14ac:dyDescent="0.3">
      <c r="A380" s="44">
        <v>378</v>
      </c>
      <c r="B380" s="84">
        <v>44664</v>
      </c>
      <c r="C380" s="15"/>
      <c r="D380" s="102"/>
      <c r="E380" s="15">
        <f>INDEX(LISTA!$H$6:$H$8,MATCH('LANÇAMENTO DO DIRISTA '!F380,PAGO,0))</f>
        <v>0</v>
      </c>
      <c r="F380" s="15" t="s">
        <v>258</v>
      </c>
    </row>
    <row r="381" spans="1:6" ht="21" x14ac:dyDescent="0.3">
      <c r="A381" s="44">
        <v>379</v>
      </c>
      <c r="B381" s="84">
        <v>44664</v>
      </c>
      <c r="C381" s="15"/>
      <c r="D381" s="102"/>
      <c r="E381" s="15">
        <f>INDEX(LISTA!$H$6:$H$8,MATCH('LANÇAMENTO DO DIRISTA '!F381,PAGO,0))</f>
        <v>0</v>
      </c>
      <c r="F381" s="15" t="s">
        <v>258</v>
      </c>
    </row>
    <row r="382" spans="1:6" ht="21" x14ac:dyDescent="0.3">
      <c r="A382" s="44">
        <v>380</v>
      </c>
      <c r="B382" s="84">
        <v>44664</v>
      </c>
      <c r="C382" s="15"/>
      <c r="D382" s="102"/>
      <c r="E382" s="15">
        <f>INDEX(LISTA!$H$6:$H$8,MATCH('LANÇAMENTO DO DIRISTA '!F382,PAGO,0))</f>
        <v>0</v>
      </c>
      <c r="F382" s="15" t="s">
        <v>258</v>
      </c>
    </row>
    <row r="383" spans="1:6" ht="21" x14ac:dyDescent="0.3">
      <c r="A383" s="44">
        <v>381</v>
      </c>
      <c r="B383" s="84">
        <v>44664</v>
      </c>
      <c r="C383" s="15"/>
      <c r="D383" s="102"/>
      <c r="E383" s="15">
        <f>INDEX(LISTA!$H$6:$H$8,MATCH('LANÇAMENTO DO DIRISTA '!F383,PAGO,0))</f>
        <v>0</v>
      </c>
      <c r="F383" s="15" t="s">
        <v>258</v>
      </c>
    </row>
    <row r="384" spans="1:6" ht="21" x14ac:dyDescent="0.3">
      <c r="A384" s="44">
        <v>382</v>
      </c>
      <c r="B384" s="84">
        <v>44664</v>
      </c>
      <c r="C384" s="15"/>
      <c r="D384" s="102"/>
      <c r="E384" s="15">
        <f>INDEX(LISTA!$H$6:$H$8,MATCH('LANÇAMENTO DO DIRISTA '!F384,PAGO,0))</f>
        <v>0</v>
      </c>
      <c r="F384" s="15" t="s">
        <v>258</v>
      </c>
    </row>
    <row r="385" spans="1:6" ht="21" x14ac:dyDescent="0.3">
      <c r="A385" s="44">
        <v>383</v>
      </c>
      <c r="B385" s="84">
        <v>44664</v>
      </c>
      <c r="C385" s="15"/>
      <c r="D385" s="102"/>
      <c r="E385" s="15">
        <f>INDEX(LISTA!$H$6:$H$8,MATCH('LANÇAMENTO DO DIRISTA '!F385,PAGO,0))</f>
        <v>0</v>
      </c>
      <c r="F385" s="15" t="s">
        <v>258</v>
      </c>
    </row>
    <row r="386" spans="1:6" ht="21" x14ac:dyDescent="0.3">
      <c r="A386" s="44">
        <v>384</v>
      </c>
      <c r="B386" s="84">
        <v>44664</v>
      </c>
      <c r="C386" s="15"/>
      <c r="D386" s="102"/>
      <c r="E386" s="15">
        <f>INDEX(LISTA!$H$6:$H$8,MATCH('LANÇAMENTO DO DIRISTA '!F386,PAGO,0))</f>
        <v>0</v>
      </c>
      <c r="F386" s="15" t="s">
        <v>258</v>
      </c>
    </row>
    <row r="387" spans="1:6" ht="21" x14ac:dyDescent="0.3">
      <c r="A387" s="44">
        <v>385</v>
      </c>
      <c r="B387" s="84">
        <v>44664</v>
      </c>
      <c r="C387" s="15"/>
      <c r="D387" s="102"/>
      <c r="E387" s="15">
        <f>INDEX(LISTA!$H$6:$H$8,MATCH('LANÇAMENTO DO DIRISTA '!F387,PAGO,0))</f>
        <v>0</v>
      </c>
      <c r="F387" s="15" t="s">
        <v>258</v>
      </c>
    </row>
    <row r="388" spans="1:6" ht="21" x14ac:dyDescent="0.3">
      <c r="A388" s="44">
        <v>386</v>
      </c>
      <c r="B388" s="84">
        <v>44664</v>
      </c>
      <c r="C388" s="15"/>
      <c r="D388" s="102"/>
      <c r="E388" s="15">
        <f>INDEX(LISTA!$H$6:$H$8,MATCH('LANÇAMENTO DO DIRISTA '!F388,PAGO,0))</f>
        <v>0</v>
      </c>
      <c r="F388" s="15" t="s">
        <v>258</v>
      </c>
    </row>
    <row r="389" spans="1:6" ht="21" x14ac:dyDescent="0.3">
      <c r="A389" s="44">
        <v>387</v>
      </c>
      <c r="B389" s="84">
        <v>44664</v>
      </c>
      <c r="C389" s="15"/>
      <c r="D389" s="102"/>
      <c r="E389" s="15">
        <f>INDEX(LISTA!$H$6:$H$8,MATCH('LANÇAMENTO DO DIRISTA '!F389,PAGO,0))</f>
        <v>0</v>
      </c>
      <c r="F389" s="15" t="s">
        <v>258</v>
      </c>
    </row>
    <row r="390" spans="1:6" ht="21" x14ac:dyDescent="0.3">
      <c r="A390" s="44">
        <v>388</v>
      </c>
      <c r="B390" s="84">
        <v>44664</v>
      </c>
      <c r="C390" s="15"/>
      <c r="D390" s="102"/>
      <c r="E390" s="15">
        <f>INDEX(LISTA!$H$6:$H$8,MATCH('LANÇAMENTO DO DIRISTA '!F390,PAGO,0))</f>
        <v>0</v>
      </c>
      <c r="F390" s="15" t="s">
        <v>258</v>
      </c>
    </row>
    <row r="391" spans="1:6" ht="21" x14ac:dyDescent="0.3">
      <c r="A391" s="44">
        <v>389</v>
      </c>
      <c r="B391" s="84">
        <v>44664</v>
      </c>
      <c r="C391" s="15"/>
      <c r="D391" s="102"/>
      <c r="E391" s="15">
        <f>INDEX(LISTA!$H$6:$H$8,MATCH('LANÇAMENTO DO DIRISTA '!F391,PAGO,0))</f>
        <v>0</v>
      </c>
      <c r="F391" s="15" t="s">
        <v>258</v>
      </c>
    </row>
    <row r="392" spans="1:6" ht="21" x14ac:dyDescent="0.3">
      <c r="A392" s="44">
        <v>390</v>
      </c>
      <c r="B392" s="84">
        <v>44664</v>
      </c>
      <c r="C392" s="15"/>
      <c r="D392" s="102"/>
      <c r="E392" s="15">
        <f>INDEX(LISTA!$H$6:$H$8,MATCH('LANÇAMENTO DO DIRISTA '!F392,PAGO,0))</f>
        <v>0</v>
      </c>
      <c r="F392" s="15" t="s">
        <v>258</v>
      </c>
    </row>
    <row r="393" spans="1:6" ht="21" x14ac:dyDescent="0.3">
      <c r="A393" s="44">
        <v>391</v>
      </c>
      <c r="B393" s="84">
        <v>44664</v>
      </c>
      <c r="C393" s="15"/>
      <c r="D393" s="102"/>
      <c r="E393" s="15">
        <f>INDEX(LISTA!$H$6:$H$8,MATCH('LANÇAMENTO DO DIRISTA '!F393,PAGO,0))</f>
        <v>0</v>
      </c>
      <c r="F393" s="15" t="s">
        <v>258</v>
      </c>
    </row>
    <row r="394" spans="1:6" ht="21" x14ac:dyDescent="0.3">
      <c r="A394" s="44">
        <v>392</v>
      </c>
      <c r="B394" s="84">
        <v>44664</v>
      </c>
      <c r="C394" s="15"/>
      <c r="D394" s="102"/>
      <c r="E394" s="15">
        <f>INDEX(LISTA!$H$6:$H$8,MATCH('LANÇAMENTO DO DIRISTA '!F394,PAGO,0))</f>
        <v>0</v>
      </c>
      <c r="F394" s="15" t="s">
        <v>258</v>
      </c>
    </row>
    <row r="395" spans="1:6" ht="21" x14ac:dyDescent="0.3">
      <c r="A395" s="44">
        <v>393</v>
      </c>
      <c r="B395" s="84">
        <v>44664</v>
      </c>
      <c r="C395" s="15"/>
      <c r="D395" s="102"/>
      <c r="E395" s="15">
        <f>INDEX(LISTA!$H$6:$H$8,MATCH('LANÇAMENTO DO DIRISTA '!F395,PAGO,0))</f>
        <v>0</v>
      </c>
      <c r="F395" s="15" t="s">
        <v>258</v>
      </c>
    </row>
    <row r="396" spans="1:6" ht="21" x14ac:dyDescent="0.3">
      <c r="A396" s="44">
        <v>394</v>
      </c>
      <c r="B396" s="84">
        <v>44664</v>
      </c>
      <c r="C396" s="15"/>
      <c r="D396" s="102"/>
      <c r="E396" s="15">
        <f>INDEX(LISTA!$H$6:$H$8,MATCH('LANÇAMENTO DO DIRISTA '!F396,PAGO,0))</f>
        <v>0</v>
      </c>
      <c r="F396" s="15" t="s">
        <v>258</v>
      </c>
    </row>
    <row r="397" spans="1:6" ht="21" x14ac:dyDescent="0.3">
      <c r="A397" s="44">
        <v>395</v>
      </c>
      <c r="B397" s="84">
        <v>44664</v>
      </c>
      <c r="C397" s="15"/>
      <c r="D397" s="102"/>
      <c r="E397" s="15">
        <f>INDEX(LISTA!$H$6:$H$8,MATCH('LANÇAMENTO DO DIRISTA '!F397,PAGO,0))</f>
        <v>0</v>
      </c>
      <c r="F397" s="15" t="s">
        <v>258</v>
      </c>
    </row>
    <row r="398" spans="1:6" ht="21" x14ac:dyDescent="0.3">
      <c r="A398" s="44">
        <v>396</v>
      </c>
      <c r="B398" s="84">
        <v>44664</v>
      </c>
      <c r="C398" s="15"/>
      <c r="D398" s="102"/>
      <c r="E398" s="15">
        <f>INDEX(LISTA!$H$6:$H$8,MATCH('LANÇAMENTO DO DIRISTA '!F398,PAGO,0))</f>
        <v>0</v>
      </c>
      <c r="F398" s="15" t="s">
        <v>258</v>
      </c>
    </row>
    <row r="399" spans="1:6" ht="21" x14ac:dyDescent="0.3">
      <c r="A399" s="44">
        <v>397</v>
      </c>
      <c r="B399" s="84">
        <v>44664</v>
      </c>
      <c r="C399" s="15"/>
      <c r="D399" s="102"/>
      <c r="E399" s="15">
        <f>INDEX(LISTA!$H$6:$H$8,MATCH('LANÇAMENTO DO DIRISTA '!F399,PAGO,0))</f>
        <v>0</v>
      </c>
      <c r="F399" s="15" t="s">
        <v>258</v>
      </c>
    </row>
    <row r="400" spans="1:6" ht="21" x14ac:dyDescent="0.3">
      <c r="A400" s="44">
        <v>398</v>
      </c>
      <c r="B400" s="84">
        <v>44664</v>
      </c>
      <c r="C400" s="15"/>
      <c r="D400" s="102"/>
      <c r="E400" s="15">
        <f>INDEX(LISTA!$H$6:$H$8,MATCH('LANÇAMENTO DO DIRISTA '!F400,PAGO,0))</f>
        <v>0</v>
      </c>
      <c r="F400" s="15" t="s">
        <v>258</v>
      </c>
    </row>
    <row r="401" spans="1:6" ht="21" x14ac:dyDescent="0.3">
      <c r="A401" s="44">
        <v>399</v>
      </c>
      <c r="B401" s="84">
        <v>44664</v>
      </c>
      <c r="C401" s="15"/>
      <c r="D401" s="102"/>
      <c r="E401" s="15">
        <f>INDEX(LISTA!$H$6:$H$8,MATCH('LANÇAMENTO DO DIRISTA '!F401,PAGO,0))</f>
        <v>0</v>
      </c>
      <c r="F401" s="15" t="s">
        <v>258</v>
      </c>
    </row>
    <row r="402" spans="1:6" ht="21" x14ac:dyDescent="0.3">
      <c r="A402" s="44">
        <v>400</v>
      </c>
      <c r="B402" s="84">
        <v>44664</v>
      </c>
      <c r="C402" s="15"/>
      <c r="D402" s="102"/>
      <c r="E402" s="15">
        <f>INDEX(LISTA!$H$6:$H$8,MATCH('LANÇAMENTO DO DIRISTA '!F402,PAGO,0))</f>
        <v>0</v>
      </c>
      <c r="F402" s="15" t="s">
        <v>258</v>
      </c>
    </row>
    <row r="403" spans="1:6" ht="21" x14ac:dyDescent="0.3">
      <c r="A403" s="44">
        <v>401</v>
      </c>
      <c r="B403" s="84">
        <v>44664</v>
      </c>
      <c r="C403" s="15"/>
      <c r="D403" s="102"/>
      <c r="E403" s="15">
        <f>INDEX(LISTA!$H$6:$H$8,MATCH('LANÇAMENTO DO DIRISTA '!F403,PAGO,0))</f>
        <v>0</v>
      </c>
      <c r="F403" s="15" t="s">
        <v>258</v>
      </c>
    </row>
    <row r="404" spans="1:6" ht="21" x14ac:dyDescent="0.3">
      <c r="A404" s="44">
        <v>402</v>
      </c>
      <c r="B404" s="84">
        <v>44664</v>
      </c>
      <c r="C404" s="15"/>
      <c r="D404" s="102"/>
      <c r="E404" s="15">
        <f>INDEX(LISTA!$H$6:$H$8,MATCH('LANÇAMENTO DO DIRISTA '!F404,PAGO,0))</f>
        <v>0</v>
      </c>
      <c r="F404" s="15" t="s">
        <v>258</v>
      </c>
    </row>
    <row r="405" spans="1:6" ht="21" x14ac:dyDescent="0.3">
      <c r="A405" s="44">
        <v>403</v>
      </c>
      <c r="B405" s="84">
        <v>44664</v>
      </c>
      <c r="C405" s="15"/>
      <c r="D405" s="102"/>
      <c r="E405" s="15">
        <f>INDEX(LISTA!$H$6:$H$8,MATCH('LANÇAMENTO DO DIRISTA '!F405,PAGO,0))</f>
        <v>0</v>
      </c>
      <c r="F405" s="15" t="s">
        <v>258</v>
      </c>
    </row>
    <row r="406" spans="1:6" ht="21" x14ac:dyDescent="0.3">
      <c r="A406" s="44">
        <v>404</v>
      </c>
      <c r="B406" s="84">
        <v>44664</v>
      </c>
      <c r="C406" s="15"/>
      <c r="D406" s="102"/>
      <c r="E406" s="15">
        <f>INDEX(LISTA!$H$6:$H$8,MATCH('LANÇAMENTO DO DIRISTA '!F406,PAGO,0))</f>
        <v>0</v>
      </c>
      <c r="F406" s="15" t="s">
        <v>258</v>
      </c>
    </row>
    <row r="407" spans="1:6" ht="21" x14ac:dyDescent="0.3">
      <c r="A407" s="44">
        <v>405</v>
      </c>
      <c r="B407" s="84">
        <v>44664</v>
      </c>
      <c r="C407" s="15"/>
      <c r="D407" s="102"/>
      <c r="E407" s="15">
        <f>INDEX(LISTA!$H$6:$H$8,MATCH('LANÇAMENTO DO DIRISTA '!F407,PAGO,0))</f>
        <v>0</v>
      </c>
      <c r="F407" s="15" t="s">
        <v>258</v>
      </c>
    </row>
    <row r="408" spans="1:6" ht="21" x14ac:dyDescent="0.3">
      <c r="A408" s="44">
        <v>406</v>
      </c>
      <c r="B408" s="84">
        <v>44664</v>
      </c>
      <c r="C408" s="15"/>
      <c r="D408" s="102"/>
      <c r="E408" s="15">
        <f>INDEX(LISTA!$H$6:$H$8,MATCH('LANÇAMENTO DO DIRISTA '!F408,PAGO,0))</f>
        <v>0</v>
      </c>
      <c r="F408" s="15" t="s">
        <v>258</v>
      </c>
    </row>
    <row r="409" spans="1:6" ht="21" x14ac:dyDescent="0.3">
      <c r="A409" s="44">
        <v>407</v>
      </c>
      <c r="B409" s="84">
        <v>44664</v>
      </c>
      <c r="C409" s="15"/>
      <c r="D409" s="102"/>
      <c r="E409" s="15">
        <f>INDEX(LISTA!$H$6:$H$8,MATCH('LANÇAMENTO DO DIRISTA '!F409,PAGO,0))</f>
        <v>0</v>
      </c>
      <c r="F409" s="15" t="s">
        <v>258</v>
      </c>
    </row>
    <row r="410" spans="1:6" ht="21" x14ac:dyDescent="0.3">
      <c r="A410" s="44">
        <v>408</v>
      </c>
      <c r="B410" s="84">
        <v>44664</v>
      </c>
      <c r="C410" s="15"/>
      <c r="D410" s="102"/>
      <c r="E410" s="15">
        <f>INDEX(LISTA!$H$6:$H$8,MATCH('LANÇAMENTO DO DIRISTA '!F410,PAGO,0))</f>
        <v>0</v>
      </c>
      <c r="F410" s="15" t="s">
        <v>258</v>
      </c>
    </row>
    <row r="411" spans="1:6" ht="21" x14ac:dyDescent="0.3">
      <c r="A411" s="44">
        <v>409</v>
      </c>
      <c r="B411" s="84">
        <v>44664</v>
      </c>
      <c r="C411" s="15"/>
      <c r="D411" s="102"/>
      <c r="E411" s="15">
        <f>INDEX(LISTA!$H$6:$H$8,MATCH('LANÇAMENTO DO DIRISTA '!F411,PAGO,0))</f>
        <v>0</v>
      </c>
      <c r="F411" s="15" t="s">
        <v>258</v>
      </c>
    </row>
    <row r="412" spans="1:6" ht="21" x14ac:dyDescent="0.3">
      <c r="A412" s="44">
        <v>410</v>
      </c>
      <c r="B412" s="84">
        <v>44664</v>
      </c>
      <c r="C412" s="15"/>
      <c r="D412" s="102"/>
      <c r="E412" s="15">
        <f>INDEX(LISTA!$H$6:$H$8,MATCH('LANÇAMENTO DO DIRISTA '!F412,PAGO,0))</f>
        <v>0</v>
      </c>
      <c r="F412" s="15" t="s">
        <v>258</v>
      </c>
    </row>
    <row r="413" spans="1:6" ht="21" x14ac:dyDescent="0.3">
      <c r="A413" s="44">
        <v>411</v>
      </c>
      <c r="B413" s="84">
        <v>44664</v>
      </c>
      <c r="C413" s="15"/>
      <c r="D413" s="102"/>
      <c r="E413" s="15">
        <f>INDEX(LISTA!$H$6:$H$8,MATCH('LANÇAMENTO DO DIRISTA '!F413,PAGO,0))</f>
        <v>0</v>
      </c>
      <c r="F413" s="15" t="s">
        <v>258</v>
      </c>
    </row>
    <row r="414" spans="1:6" ht="21" x14ac:dyDescent="0.3">
      <c r="A414" s="44">
        <v>412</v>
      </c>
      <c r="B414" s="84">
        <v>44664</v>
      </c>
      <c r="C414" s="15"/>
      <c r="D414" s="102"/>
      <c r="E414" s="15">
        <f>INDEX(LISTA!$H$6:$H$8,MATCH('LANÇAMENTO DO DIRISTA '!F414,PAGO,0))</f>
        <v>0</v>
      </c>
      <c r="F414" s="15" t="s">
        <v>258</v>
      </c>
    </row>
    <row r="415" spans="1:6" ht="21" x14ac:dyDescent="0.3">
      <c r="A415" s="44">
        <v>413</v>
      </c>
      <c r="B415" s="84">
        <v>44664</v>
      </c>
      <c r="C415" s="15"/>
      <c r="D415" s="102"/>
      <c r="E415" s="15">
        <f>INDEX(LISTA!$H$6:$H$8,MATCH('LANÇAMENTO DO DIRISTA '!F415,PAGO,0))</f>
        <v>0</v>
      </c>
      <c r="F415" s="15" t="s">
        <v>258</v>
      </c>
    </row>
    <row r="416" spans="1:6" ht="21" x14ac:dyDescent="0.3">
      <c r="A416" s="44">
        <v>414</v>
      </c>
      <c r="B416" s="84">
        <v>44664</v>
      </c>
      <c r="C416" s="15"/>
      <c r="D416" s="102"/>
      <c r="E416" s="15">
        <f>INDEX(LISTA!$H$6:$H$8,MATCH('LANÇAMENTO DO DIRISTA '!F416,PAGO,0))</f>
        <v>0</v>
      </c>
      <c r="F416" s="15" t="s">
        <v>258</v>
      </c>
    </row>
    <row r="417" spans="1:6" ht="21" x14ac:dyDescent="0.3">
      <c r="A417" s="44">
        <v>415</v>
      </c>
      <c r="B417" s="84">
        <v>44664</v>
      </c>
      <c r="C417" s="15"/>
      <c r="D417" s="102"/>
      <c r="E417" s="15">
        <f>INDEX(LISTA!$H$6:$H$8,MATCH('LANÇAMENTO DO DIRISTA '!F417,PAGO,0))</f>
        <v>0</v>
      </c>
      <c r="F417" s="15" t="s">
        <v>258</v>
      </c>
    </row>
    <row r="418" spans="1:6" ht="21" x14ac:dyDescent="0.3">
      <c r="A418" s="44">
        <v>416</v>
      </c>
      <c r="B418" s="84">
        <v>44664</v>
      </c>
      <c r="C418" s="15"/>
      <c r="D418" s="102"/>
      <c r="E418" s="15">
        <f>INDEX(LISTA!$H$6:$H$8,MATCH('LANÇAMENTO DO DIRISTA '!F418,PAGO,0))</f>
        <v>0</v>
      </c>
      <c r="F418" s="15" t="s">
        <v>258</v>
      </c>
    </row>
    <row r="419" spans="1:6" ht="21" x14ac:dyDescent="0.3">
      <c r="A419" s="44">
        <v>417</v>
      </c>
      <c r="B419" s="84">
        <v>44664</v>
      </c>
      <c r="C419" s="15"/>
      <c r="D419" s="102"/>
      <c r="E419" s="15">
        <f>INDEX(LISTA!$H$6:$H$8,MATCH('LANÇAMENTO DO DIRISTA '!F419,PAGO,0))</f>
        <v>0</v>
      </c>
      <c r="F419" s="15" t="s">
        <v>258</v>
      </c>
    </row>
    <row r="420" spans="1:6" ht="21" x14ac:dyDescent="0.3">
      <c r="A420" s="44">
        <v>418</v>
      </c>
      <c r="B420" s="84">
        <v>44664</v>
      </c>
      <c r="C420" s="15"/>
      <c r="D420" s="102"/>
      <c r="E420" s="15">
        <f>INDEX(LISTA!$H$6:$H$8,MATCH('LANÇAMENTO DO DIRISTA '!F420,PAGO,0))</f>
        <v>0</v>
      </c>
      <c r="F420" s="15" t="s">
        <v>258</v>
      </c>
    </row>
    <row r="421" spans="1:6" ht="21" x14ac:dyDescent="0.3">
      <c r="A421" s="44">
        <v>419</v>
      </c>
      <c r="B421" s="84">
        <v>44664</v>
      </c>
      <c r="C421" s="15"/>
      <c r="D421" s="102"/>
      <c r="E421" s="15">
        <f>INDEX(LISTA!$H$6:$H$8,MATCH('LANÇAMENTO DO DIRISTA '!F421,PAGO,0))</f>
        <v>0</v>
      </c>
      <c r="F421" s="15" t="s">
        <v>258</v>
      </c>
    </row>
    <row r="422" spans="1:6" ht="21" x14ac:dyDescent="0.3">
      <c r="A422" s="44">
        <v>420</v>
      </c>
      <c r="B422" s="84">
        <v>44664</v>
      </c>
      <c r="C422" s="15"/>
      <c r="D422" s="102"/>
      <c r="E422" s="15">
        <f>INDEX(LISTA!$H$6:$H$8,MATCH('LANÇAMENTO DO DIRISTA '!F422,PAGO,0))</f>
        <v>0</v>
      </c>
      <c r="F422" s="15" t="s">
        <v>258</v>
      </c>
    </row>
    <row r="423" spans="1:6" ht="21" x14ac:dyDescent="0.3">
      <c r="A423" s="44">
        <v>421</v>
      </c>
      <c r="B423" s="84">
        <v>44664</v>
      </c>
      <c r="C423" s="15"/>
      <c r="D423" s="102"/>
      <c r="E423" s="15">
        <f>INDEX(LISTA!$H$6:$H$8,MATCH('LANÇAMENTO DO DIRISTA '!F423,PAGO,0))</f>
        <v>0</v>
      </c>
      <c r="F423" s="15" t="s">
        <v>258</v>
      </c>
    </row>
    <row r="424" spans="1:6" ht="21" x14ac:dyDescent="0.3">
      <c r="A424" s="44">
        <v>422</v>
      </c>
      <c r="B424" s="84">
        <v>44664</v>
      </c>
      <c r="C424" s="15"/>
      <c r="D424" s="102"/>
      <c r="E424" s="15">
        <f>INDEX(LISTA!$H$6:$H$8,MATCH('LANÇAMENTO DO DIRISTA '!F424,PAGO,0))</f>
        <v>0</v>
      </c>
      <c r="F424" s="15" t="s">
        <v>258</v>
      </c>
    </row>
    <row r="425" spans="1:6" ht="21" x14ac:dyDescent="0.3">
      <c r="A425" s="44">
        <v>423</v>
      </c>
      <c r="B425" s="84">
        <v>44664</v>
      </c>
      <c r="C425" s="15"/>
      <c r="D425" s="102"/>
      <c r="E425" s="15">
        <f>INDEX(LISTA!$H$6:$H$8,MATCH('LANÇAMENTO DO DIRISTA '!F425,PAGO,0))</f>
        <v>0</v>
      </c>
      <c r="F425" s="15" t="s">
        <v>258</v>
      </c>
    </row>
    <row r="426" spans="1:6" ht="21" x14ac:dyDescent="0.3">
      <c r="A426" s="44">
        <v>424</v>
      </c>
      <c r="B426" s="84">
        <v>44664</v>
      </c>
      <c r="C426" s="15"/>
      <c r="D426" s="102"/>
      <c r="E426" s="15">
        <f>INDEX(LISTA!$H$6:$H$8,MATCH('LANÇAMENTO DO DIRISTA '!F426,PAGO,0))</f>
        <v>0</v>
      </c>
      <c r="F426" s="15" t="s">
        <v>258</v>
      </c>
    </row>
    <row r="427" spans="1:6" ht="21" x14ac:dyDescent="0.3">
      <c r="A427" s="44">
        <v>425</v>
      </c>
      <c r="B427" s="84">
        <v>44664</v>
      </c>
      <c r="C427" s="15"/>
      <c r="D427" s="102"/>
      <c r="E427" s="15">
        <f>INDEX(LISTA!$H$6:$H$8,MATCH('LANÇAMENTO DO DIRISTA '!F427,PAGO,0))</f>
        <v>0</v>
      </c>
      <c r="F427" s="15" t="s">
        <v>258</v>
      </c>
    </row>
    <row r="428" spans="1:6" ht="21" x14ac:dyDescent="0.3">
      <c r="A428" s="44">
        <v>426</v>
      </c>
      <c r="B428" s="84">
        <v>44664</v>
      </c>
      <c r="C428" s="15"/>
      <c r="D428" s="102"/>
      <c r="E428" s="15">
        <f>INDEX(LISTA!$H$6:$H$8,MATCH('LANÇAMENTO DO DIRISTA '!F428,PAGO,0))</f>
        <v>0</v>
      </c>
      <c r="F428" s="15" t="s">
        <v>258</v>
      </c>
    </row>
    <row r="429" spans="1:6" ht="21" x14ac:dyDescent="0.3">
      <c r="A429" s="44">
        <v>427</v>
      </c>
      <c r="B429" s="84">
        <v>44664</v>
      </c>
      <c r="C429" s="15"/>
      <c r="D429" s="102"/>
      <c r="E429" s="15">
        <f>INDEX(LISTA!$H$6:$H$8,MATCH('LANÇAMENTO DO DIRISTA '!F429,PAGO,0))</f>
        <v>0</v>
      </c>
      <c r="F429" s="15" t="s">
        <v>258</v>
      </c>
    </row>
    <row r="430" spans="1:6" ht="21" x14ac:dyDescent="0.3">
      <c r="A430" s="44">
        <v>428</v>
      </c>
      <c r="B430" s="84">
        <v>44664</v>
      </c>
      <c r="C430" s="15"/>
      <c r="D430" s="102"/>
      <c r="E430" s="15">
        <f>INDEX(LISTA!$H$6:$H$8,MATCH('LANÇAMENTO DO DIRISTA '!F430,PAGO,0))</f>
        <v>0</v>
      </c>
      <c r="F430" s="15" t="s">
        <v>258</v>
      </c>
    </row>
    <row r="431" spans="1:6" ht="21" x14ac:dyDescent="0.3">
      <c r="A431" s="44">
        <v>429</v>
      </c>
      <c r="B431" s="84">
        <v>44664</v>
      </c>
      <c r="C431" s="15"/>
      <c r="D431" s="102"/>
      <c r="E431" s="15">
        <f>INDEX(LISTA!$H$6:$H$8,MATCH('LANÇAMENTO DO DIRISTA '!F431,PAGO,0))</f>
        <v>0</v>
      </c>
      <c r="F431" s="15" t="s">
        <v>258</v>
      </c>
    </row>
    <row r="432" spans="1:6" ht="21" x14ac:dyDescent="0.3">
      <c r="A432" s="44">
        <v>430</v>
      </c>
      <c r="B432" s="84">
        <v>44664</v>
      </c>
      <c r="C432" s="15"/>
      <c r="D432" s="102"/>
      <c r="E432" s="15">
        <f>INDEX(LISTA!$H$6:$H$8,MATCH('LANÇAMENTO DO DIRISTA '!F432,PAGO,0))</f>
        <v>0</v>
      </c>
      <c r="F432" s="15" t="s">
        <v>258</v>
      </c>
    </row>
    <row r="433" spans="1:6" ht="21" x14ac:dyDescent="0.3">
      <c r="A433" s="44">
        <v>431</v>
      </c>
      <c r="B433" s="84">
        <v>44664</v>
      </c>
      <c r="C433" s="15"/>
      <c r="D433" s="102"/>
      <c r="E433" s="15">
        <f>INDEX(LISTA!$H$6:$H$8,MATCH('LANÇAMENTO DO DIRISTA '!F433,PAGO,0))</f>
        <v>0</v>
      </c>
      <c r="F433" s="15" t="s">
        <v>258</v>
      </c>
    </row>
    <row r="434" spans="1:6" ht="21" x14ac:dyDescent="0.3">
      <c r="A434" s="44">
        <v>432</v>
      </c>
      <c r="B434" s="84">
        <v>44664</v>
      </c>
      <c r="C434" s="15"/>
      <c r="D434" s="102"/>
      <c r="E434" s="15">
        <f>INDEX(LISTA!$H$6:$H$8,MATCH('LANÇAMENTO DO DIRISTA '!F434,PAGO,0))</f>
        <v>0</v>
      </c>
      <c r="F434" s="15" t="s">
        <v>258</v>
      </c>
    </row>
    <row r="435" spans="1:6" ht="21" x14ac:dyDescent="0.3">
      <c r="A435" s="44">
        <v>433</v>
      </c>
      <c r="B435" s="84">
        <v>44664</v>
      </c>
      <c r="C435" s="15"/>
      <c r="D435" s="102"/>
      <c r="E435" s="15">
        <f>INDEX(LISTA!$H$6:$H$8,MATCH('LANÇAMENTO DO DIRISTA '!F435,PAGO,0))</f>
        <v>0</v>
      </c>
      <c r="F435" s="15" t="s">
        <v>258</v>
      </c>
    </row>
    <row r="436" spans="1:6" ht="21" x14ac:dyDescent="0.3">
      <c r="A436" s="44">
        <v>434</v>
      </c>
      <c r="B436" s="84">
        <v>44664</v>
      </c>
      <c r="C436" s="15"/>
      <c r="D436" s="102"/>
      <c r="E436" s="15">
        <f>INDEX(LISTA!$H$6:$H$8,MATCH('LANÇAMENTO DO DIRISTA '!F436,PAGO,0))</f>
        <v>0</v>
      </c>
      <c r="F436" s="15" t="s">
        <v>258</v>
      </c>
    </row>
    <row r="437" spans="1:6" ht="21" x14ac:dyDescent="0.3">
      <c r="A437" s="44">
        <v>435</v>
      </c>
      <c r="B437" s="84">
        <v>44664</v>
      </c>
      <c r="C437" s="15"/>
      <c r="D437" s="102"/>
      <c r="E437" s="15">
        <f>INDEX(LISTA!$H$6:$H$8,MATCH('LANÇAMENTO DO DIRISTA '!F437,PAGO,0))</f>
        <v>0</v>
      </c>
      <c r="F437" s="15" t="s">
        <v>258</v>
      </c>
    </row>
    <row r="438" spans="1:6" ht="21" x14ac:dyDescent="0.3">
      <c r="A438" s="44">
        <v>436</v>
      </c>
      <c r="B438" s="84">
        <v>44664</v>
      </c>
      <c r="C438" s="15"/>
      <c r="D438" s="102"/>
      <c r="E438" s="15">
        <f>INDEX(LISTA!$H$6:$H$8,MATCH('LANÇAMENTO DO DIRISTA '!F438,PAGO,0))</f>
        <v>0</v>
      </c>
      <c r="F438" s="15" t="s">
        <v>258</v>
      </c>
    </row>
    <row r="439" spans="1:6" ht="21" x14ac:dyDescent="0.3">
      <c r="A439" s="44">
        <v>437</v>
      </c>
      <c r="B439" s="84">
        <v>44664</v>
      </c>
      <c r="C439" s="15"/>
      <c r="D439" s="102"/>
      <c r="E439" s="15">
        <f>INDEX(LISTA!$H$6:$H$8,MATCH('LANÇAMENTO DO DIRISTA '!F439,PAGO,0))</f>
        <v>0</v>
      </c>
      <c r="F439" s="15" t="s">
        <v>258</v>
      </c>
    </row>
    <row r="440" spans="1:6" ht="21" x14ac:dyDescent="0.3">
      <c r="A440" s="44">
        <v>438</v>
      </c>
      <c r="B440" s="84">
        <v>44664</v>
      </c>
      <c r="C440" s="15"/>
      <c r="D440" s="102"/>
      <c r="E440" s="15">
        <f>INDEX(LISTA!$H$6:$H$8,MATCH('LANÇAMENTO DO DIRISTA '!F440,PAGO,0))</f>
        <v>0</v>
      </c>
      <c r="F440" s="15" t="s">
        <v>258</v>
      </c>
    </row>
    <row r="441" spans="1:6" ht="21" x14ac:dyDescent="0.3">
      <c r="A441" s="44">
        <v>439</v>
      </c>
      <c r="B441" s="84">
        <v>44664</v>
      </c>
      <c r="C441" s="15"/>
      <c r="D441" s="102"/>
      <c r="E441" s="15">
        <f>INDEX(LISTA!$H$6:$H$8,MATCH('LANÇAMENTO DO DIRISTA '!F441,PAGO,0))</f>
        <v>0</v>
      </c>
      <c r="F441" s="15" t="s">
        <v>258</v>
      </c>
    </row>
    <row r="442" spans="1:6" ht="21" x14ac:dyDescent="0.3">
      <c r="A442" s="44">
        <v>440</v>
      </c>
      <c r="B442" s="84">
        <v>44664</v>
      </c>
      <c r="C442" s="15"/>
      <c r="D442" s="102"/>
      <c r="E442" s="15">
        <f>INDEX(LISTA!$H$6:$H$8,MATCH('LANÇAMENTO DO DIRISTA '!F442,PAGO,0))</f>
        <v>0</v>
      </c>
      <c r="F442" s="15" t="s">
        <v>258</v>
      </c>
    </row>
    <row r="443" spans="1:6" ht="21" x14ac:dyDescent="0.3">
      <c r="A443" s="44">
        <v>441</v>
      </c>
      <c r="B443" s="84">
        <v>44664</v>
      </c>
      <c r="C443" s="15"/>
      <c r="D443" s="102"/>
      <c r="E443" s="15">
        <f>INDEX(LISTA!$H$6:$H$8,MATCH('LANÇAMENTO DO DIRISTA '!F443,PAGO,0))</f>
        <v>0</v>
      </c>
      <c r="F443" s="15" t="s">
        <v>258</v>
      </c>
    </row>
    <row r="444" spans="1:6" ht="21" x14ac:dyDescent="0.3">
      <c r="A444" s="44">
        <v>442</v>
      </c>
      <c r="B444" s="84">
        <v>44664</v>
      </c>
      <c r="C444" s="15"/>
      <c r="D444" s="102"/>
      <c r="E444" s="15">
        <f>INDEX(LISTA!$H$6:$H$8,MATCH('LANÇAMENTO DO DIRISTA '!F444,PAGO,0))</f>
        <v>0</v>
      </c>
      <c r="F444" s="15" t="s">
        <v>258</v>
      </c>
    </row>
    <row r="445" spans="1:6" ht="21" x14ac:dyDescent="0.3">
      <c r="A445" s="44">
        <v>443</v>
      </c>
      <c r="B445" s="84">
        <v>44664</v>
      </c>
      <c r="C445" s="15"/>
      <c r="D445" s="102"/>
      <c r="E445" s="15">
        <f>INDEX(LISTA!$H$6:$H$8,MATCH('LANÇAMENTO DO DIRISTA '!F445,PAGO,0))</f>
        <v>0</v>
      </c>
      <c r="F445" s="15" t="s">
        <v>258</v>
      </c>
    </row>
    <row r="446" spans="1:6" ht="21" x14ac:dyDescent="0.3">
      <c r="A446" s="44">
        <v>444</v>
      </c>
      <c r="B446" s="84">
        <v>44664</v>
      </c>
      <c r="C446" s="15"/>
      <c r="D446" s="102"/>
      <c r="E446" s="15">
        <f>INDEX(LISTA!$H$6:$H$8,MATCH('LANÇAMENTO DO DIRISTA '!F446,PAGO,0))</f>
        <v>0</v>
      </c>
      <c r="F446" s="15" t="s">
        <v>258</v>
      </c>
    </row>
    <row r="447" spans="1:6" ht="21" x14ac:dyDescent="0.3">
      <c r="A447" s="44">
        <v>445</v>
      </c>
      <c r="B447" s="84">
        <v>44664</v>
      </c>
      <c r="C447" s="15"/>
      <c r="D447" s="102"/>
      <c r="E447" s="15">
        <f>INDEX(LISTA!$H$6:$H$8,MATCH('LANÇAMENTO DO DIRISTA '!F447,PAGO,0))</f>
        <v>0</v>
      </c>
      <c r="F447" s="15" t="s">
        <v>258</v>
      </c>
    </row>
    <row r="448" spans="1:6" ht="21" x14ac:dyDescent="0.3">
      <c r="A448" s="44">
        <v>446</v>
      </c>
      <c r="B448" s="84">
        <v>44664</v>
      </c>
      <c r="C448" s="15"/>
      <c r="D448" s="102"/>
      <c r="E448" s="15">
        <f>INDEX(LISTA!$H$6:$H$8,MATCH('LANÇAMENTO DO DIRISTA '!F448,PAGO,0))</f>
        <v>0</v>
      </c>
      <c r="F448" s="15" t="s">
        <v>258</v>
      </c>
    </row>
    <row r="449" spans="1:6" ht="21" x14ac:dyDescent="0.3">
      <c r="A449" s="44">
        <v>447</v>
      </c>
      <c r="B449" s="84">
        <v>44664</v>
      </c>
      <c r="C449" s="15"/>
      <c r="D449" s="102"/>
      <c r="E449" s="15">
        <f>INDEX(LISTA!$H$6:$H$8,MATCH('LANÇAMENTO DO DIRISTA '!F449,PAGO,0))</f>
        <v>0</v>
      </c>
      <c r="F449" s="15" t="s">
        <v>258</v>
      </c>
    </row>
    <row r="450" spans="1:6" ht="21" x14ac:dyDescent="0.3">
      <c r="A450" s="44">
        <v>448</v>
      </c>
      <c r="B450" s="84">
        <v>44664</v>
      </c>
      <c r="C450" s="15"/>
      <c r="D450" s="102"/>
      <c r="E450" s="15">
        <f>INDEX(LISTA!$H$6:$H$8,MATCH('LANÇAMENTO DO DIRISTA '!F450,PAGO,0))</f>
        <v>0</v>
      </c>
      <c r="F450" s="15" t="s">
        <v>258</v>
      </c>
    </row>
    <row r="451" spans="1:6" ht="21" x14ac:dyDescent="0.3">
      <c r="A451" s="44">
        <v>449</v>
      </c>
      <c r="B451" s="84">
        <v>44664</v>
      </c>
      <c r="C451" s="15"/>
      <c r="D451" s="102"/>
      <c r="E451" s="15">
        <f>INDEX(LISTA!$H$6:$H$8,MATCH('LANÇAMENTO DO DIRISTA '!F451,PAGO,0))</f>
        <v>0</v>
      </c>
      <c r="F451" s="15" t="s">
        <v>258</v>
      </c>
    </row>
    <row r="452" spans="1:6" ht="21" x14ac:dyDescent="0.3">
      <c r="A452" s="44">
        <v>450</v>
      </c>
      <c r="B452" s="84">
        <v>44664</v>
      </c>
      <c r="C452" s="15"/>
      <c r="D452" s="102"/>
      <c r="E452" s="15">
        <f>INDEX(LISTA!$H$6:$H$8,MATCH('LANÇAMENTO DO DIRISTA '!F452,PAGO,0))</f>
        <v>0</v>
      </c>
      <c r="F452" s="15" t="s">
        <v>258</v>
      </c>
    </row>
    <row r="453" spans="1:6" ht="21" x14ac:dyDescent="0.3">
      <c r="A453" s="44">
        <v>451</v>
      </c>
      <c r="B453" s="84">
        <v>44664</v>
      </c>
      <c r="C453" s="15"/>
      <c r="D453" s="102"/>
      <c r="E453" s="15">
        <f>INDEX(LISTA!$H$6:$H$8,MATCH('LANÇAMENTO DO DIRISTA '!F453,PAGO,0))</f>
        <v>0</v>
      </c>
      <c r="F453" s="15" t="s">
        <v>258</v>
      </c>
    </row>
    <row r="454" spans="1:6" ht="21" x14ac:dyDescent="0.3">
      <c r="A454" s="44">
        <v>452</v>
      </c>
      <c r="B454" s="84">
        <v>44664</v>
      </c>
      <c r="C454" s="15"/>
      <c r="D454" s="102"/>
      <c r="E454" s="15">
        <f>INDEX(LISTA!$H$6:$H$8,MATCH('LANÇAMENTO DO DIRISTA '!F454,PAGO,0))</f>
        <v>0</v>
      </c>
      <c r="F454" s="15" t="s">
        <v>258</v>
      </c>
    </row>
    <row r="455" spans="1:6" ht="21" x14ac:dyDescent="0.3">
      <c r="A455" s="44">
        <v>453</v>
      </c>
      <c r="B455" s="84">
        <v>44664</v>
      </c>
      <c r="C455" s="15"/>
      <c r="D455" s="102"/>
      <c r="E455" s="15">
        <f>INDEX(LISTA!$H$6:$H$8,MATCH('LANÇAMENTO DO DIRISTA '!F455,PAGO,0))</f>
        <v>0</v>
      </c>
      <c r="F455" s="15" t="s">
        <v>258</v>
      </c>
    </row>
    <row r="456" spans="1:6" ht="21" x14ac:dyDescent="0.3">
      <c r="A456" s="44">
        <v>454</v>
      </c>
      <c r="B456" s="84">
        <v>44664</v>
      </c>
      <c r="C456" s="15"/>
      <c r="D456" s="102"/>
      <c r="E456" s="15">
        <f>INDEX(LISTA!$H$6:$H$8,MATCH('LANÇAMENTO DO DIRISTA '!F456,PAGO,0))</f>
        <v>0</v>
      </c>
      <c r="F456" s="15" t="s">
        <v>258</v>
      </c>
    </row>
    <row r="457" spans="1:6" ht="21" x14ac:dyDescent="0.3">
      <c r="A457" s="44">
        <v>455</v>
      </c>
      <c r="B457" s="84">
        <v>44664</v>
      </c>
      <c r="C457" s="15"/>
      <c r="D457" s="102"/>
      <c r="E457" s="15">
        <f>INDEX(LISTA!$H$6:$H$8,MATCH('LANÇAMENTO DO DIRISTA '!F457,PAGO,0))</f>
        <v>0</v>
      </c>
      <c r="F457" s="15" t="s">
        <v>258</v>
      </c>
    </row>
    <row r="458" spans="1:6" ht="21" x14ac:dyDescent="0.3">
      <c r="A458" s="44">
        <v>456</v>
      </c>
      <c r="B458" s="84">
        <v>44664</v>
      </c>
      <c r="C458" s="15"/>
      <c r="D458" s="102"/>
      <c r="E458" s="15">
        <f>INDEX(LISTA!$H$6:$H$8,MATCH('LANÇAMENTO DO DIRISTA '!F458,PAGO,0))</f>
        <v>0</v>
      </c>
      <c r="F458" s="15" t="s">
        <v>258</v>
      </c>
    </row>
    <row r="459" spans="1:6" ht="21" x14ac:dyDescent="0.3">
      <c r="A459" s="44">
        <v>457</v>
      </c>
      <c r="B459" s="84">
        <v>44664</v>
      </c>
      <c r="C459" s="15"/>
      <c r="D459" s="102"/>
      <c r="E459" s="15">
        <f>INDEX(LISTA!$H$6:$H$8,MATCH('LANÇAMENTO DO DIRISTA '!F459,PAGO,0))</f>
        <v>0</v>
      </c>
      <c r="F459" s="15" t="s">
        <v>258</v>
      </c>
    </row>
    <row r="460" spans="1:6" ht="21" x14ac:dyDescent="0.3">
      <c r="A460" s="44">
        <v>458</v>
      </c>
      <c r="B460" s="84">
        <v>44664</v>
      </c>
      <c r="C460" s="15"/>
      <c r="D460" s="102"/>
      <c r="E460" s="15">
        <f>INDEX(LISTA!$H$6:$H$8,MATCH('LANÇAMENTO DO DIRISTA '!F460,PAGO,0))</f>
        <v>0</v>
      </c>
      <c r="F460" s="15" t="s">
        <v>258</v>
      </c>
    </row>
    <row r="461" spans="1:6" ht="21" x14ac:dyDescent="0.3">
      <c r="A461" s="44">
        <v>459</v>
      </c>
      <c r="B461" s="84">
        <v>44664</v>
      </c>
      <c r="C461" s="15"/>
      <c r="D461" s="102"/>
      <c r="E461" s="15">
        <f>INDEX(LISTA!$H$6:$H$8,MATCH('LANÇAMENTO DO DIRISTA '!F461,PAGO,0))</f>
        <v>0</v>
      </c>
      <c r="F461" s="15" t="s">
        <v>258</v>
      </c>
    </row>
    <row r="462" spans="1:6" ht="21" x14ac:dyDescent="0.3">
      <c r="A462" s="44">
        <v>460</v>
      </c>
      <c r="B462" s="84">
        <v>44664</v>
      </c>
      <c r="C462" s="15"/>
      <c r="D462" s="102"/>
      <c r="E462" s="15">
        <f>INDEX(LISTA!$H$6:$H$8,MATCH('LANÇAMENTO DO DIRISTA '!F462,PAGO,0))</f>
        <v>0</v>
      </c>
      <c r="F462" s="15" t="s">
        <v>258</v>
      </c>
    </row>
    <row r="463" spans="1:6" ht="21" x14ac:dyDescent="0.3">
      <c r="A463" s="44">
        <v>461</v>
      </c>
      <c r="B463" s="84">
        <v>44664</v>
      </c>
      <c r="C463" s="15"/>
      <c r="D463" s="102"/>
      <c r="E463" s="15">
        <f>INDEX(LISTA!$H$6:$H$8,MATCH('LANÇAMENTO DO DIRISTA '!F463,PAGO,0))</f>
        <v>0</v>
      </c>
      <c r="F463" s="15" t="s">
        <v>258</v>
      </c>
    </row>
    <row r="464" spans="1:6" ht="21" x14ac:dyDescent="0.3">
      <c r="A464" s="44">
        <v>462</v>
      </c>
      <c r="B464" s="84">
        <v>44664</v>
      </c>
      <c r="C464" s="15"/>
      <c r="D464" s="102"/>
      <c r="E464" s="15">
        <f>INDEX(LISTA!$H$6:$H$8,MATCH('LANÇAMENTO DO DIRISTA '!F464,PAGO,0))</f>
        <v>0</v>
      </c>
      <c r="F464" s="15" t="s">
        <v>258</v>
      </c>
    </row>
    <row r="465" spans="1:6" ht="21" x14ac:dyDescent="0.3">
      <c r="A465" s="44">
        <v>463</v>
      </c>
      <c r="B465" s="84">
        <v>44664</v>
      </c>
      <c r="C465" s="15"/>
      <c r="D465" s="102"/>
      <c r="E465" s="15">
        <f>INDEX(LISTA!$H$6:$H$8,MATCH('LANÇAMENTO DO DIRISTA '!F465,PAGO,0))</f>
        <v>0</v>
      </c>
      <c r="F465" s="15" t="s">
        <v>258</v>
      </c>
    </row>
    <row r="466" spans="1:6" ht="21" x14ac:dyDescent="0.3">
      <c r="A466" s="44">
        <v>464</v>
      </c>
      <c r="B466" s="84">
        <v>44664</v>
      </c>
      <c r="C466" s="15"/>
      <c r="D466" s="102"/>
      <c r="E466" s="15">
        <f>INDEX(LISTA!$H$6:$H$8,MATCH('LANÇAMENTO DO DIRISTA '!F466,PAGO,0))</f>
        <v>0</v>
      </c>
      <c r="F466" s="15" t="s">
        <v>258</v>
      </c>
    </row>
    <row r="467" spans="1:6" ht="21" x14ac:dyDescent="0.3">
      <c r="A467" s="44">
        <v>465</v>
      </c>
      <c r="B467" s="84">
        <v>44664</v>
      </c>
      <c r="C467" s="15"/>
      <c r="D467" s="102"/>
      <c r="E467" s="15">
        <f>INDEX(LISTA!$H$6:$H$8,MATCH('LANÇAMENTO DO DIRISTA '!F467,PAGO,0))</f>
        <v>0</v>
      </c>
      <c r="F467" s="15" t="s">
        <v>258</v>
      </c>
    </row>
    <row r="468" spans="1:6" ht="21" x14ac:dyDescent="0.3">
      <c r="A468" s="44">
        <v>466</v>
      </c>
      <c r="B468" s="84">
        <v>44664</v>
      </c>
      <c r="C468" s="15"/>
      <c r="D468" s="102"/>
      <c r="E468" s="15">
        <f>INDEX(LISTA!$H$6:$H$8,MATCH('LANÇAMENTO DO DIRISTA '!F468,PAGO,0))</f>
        <v>0</v>
      </c>
      <c r="F468" s="15" t="s">
        <v>258</v>
      </c>
    </row>
    <row r="469" spans="1:6" ht="21" x14ac:dyDescent="0.3">
      <c r="A469" s="44">
        <v>467</v>
      </c>
      <c r="B469" s="84">
        <v>44664</v>
      </c>
      <c r="C469" s="15"/>
      <c r="D469" s="102"/>
      <c r="E469" s="15">
        <f>INDEX(LISTA!$H$6:$H$8,MATCH('LANÇAMENTO DO DIRISTA '!F469,PAGO,0))</f>
        <v>0</v>
      </c>
      <c r="F469" s="15" t="s">
        <v>258</v>
      </c>
    </row>
    <row r="470" spans="1:6" ht="21" x14ac:dyDescent="0.3">
      <c r="A470" s="44">
        <v>468</v>
      </c>
      <c r="B470" s="84">
        <v>44664</v>
      </c>
      <c r="C470" s="15"/>
      <c r="D470" s="102"/>
      <c r="E470" s="15">
        <f>INDEX(LISTA!$H$6:$H$8,MATCH('LANÇAMENTO DO DIRISTA '!F470,PAGO,0))</f>
        <v>0</v>
      </c>
      <c r="F470" s="15" t="s">
        <v>258</v>
      </c>
    </row>
    <row r="471" spans="1:6" ht="21" x14ac:dyDescent="0.3">
      <c r="A471" s="44">
        <v>469</v>
      </c>
      <c r="B471" s="84">
        <v>44664</v>
      </c>
      <c r="C471" s="15"/>
      <c r="D471" s="102"/>
      <c r="E471" s="15">
        <f>INDEX(LISTA!$H$6:$H$8,MATCH('LANÇAMENTO DO DIRISTA '!F471,PAGO,0))</f>
        <v>0</v>
      </c>
      <c r="F471" s="15" t="s">
        <v>258</v>
      </c>
    </row>
    <row r="472" spans="1:6" ht="21" x14ac:dyDescent="0.3">
      <c r="A472" s="44">
        <v>470</v>
      </c>
      <c r="B472" s="84">
        <v>44664</v>
      </c>
      <c r="C472" s="15"/>
      <c r="D472" s="102"/>
      <c r="E472" s="15">
        <f>INDEX(LISTA!$H$6:$H$8,MATCH('LANÇAMENTO DO DIRISTA '!F472,PAGO,0))</f>
        <v>0</v>
      </c>
      <c r="F472" s="15" t="s">
        <v>258</v>
      </c>
    </row>
    <row r="473" spans="1:6" ht="21" x14ac:dyDescent="0.3">
      <c r="A473" s="44">
        <v>471</v>
      </c>
      <c r="B473" s="84">
        <v>44664</v>
      </c>
      <c r="C473" s="15"/>
      <c r="D473" s="102"/>
      <c r="E473" s="15">
        <f>INDEX(LISTA!$H$6:$H$8,MATCH('LANÇAMENTO DO DIRISTA '!F473,PAGO,0))</f>
        <v>0</v>
      </c>
      <c r="F473" s="15" t="s">
        <v>258</v>
      </c>
    </row>
    <row r="474" spans="1:6" ht="21" x14ac:dyDescent="0.3">
      <c r="A474" s="44">
        <v>472</v>
      </c>
      <c r="B474" s="84">
        <v>44664</v>
      </c>
      <c r="C474" s="15"/>
      <c r="D474" s="102"/>
      <c r="E474" s="15">
        <f>INDEX(LISTA!$H$6:$H$8,MATCH('LANÇAMENTO DO DIRISTA '!F474,PAGO,0))</f>
        <v>0</v>
      </c>
      <c r="F474" s="15" t="s">
        <v>258</v>
      </c>
    </row>
    <row r="475" spans="1:6" ht="21" x14ac:dyDescent="0.3">
      <c r="A475" s="44">
        <v>473</v>
      </c>
      <c r="B475" s="84">
        <v>44664</v>
      </c>
      <c r="C475" s="15"/>
      <c r="D475" s="102"/>
      <c r="E475" s="15">
        <f>INDEX(LISTA!$H$6:$H$8,MATCH('LANÇAMENTO DO DIRISTA '!F475,PAGO,0))</f>
        <v>0</v>
      </c>
      <c r="F475" s="15" t="s">
        <v>258</v>
      </c>
    </row>
    <row r="476" spans="1:6" ht="21" x14ac:dyDescent="0.3">
      <c r="A476" s="44">
        <v>474</v>
      </c>
      <c r="B476" s="84">
        <v>44664</v>
      </c>
      <c r="C476" s="15"/>
      <c r="D476" s="102"/>
      <c r="E476" s="15">
        <f>INDEX(LISTA!$H$6:$H$8,MATCH('LANÇAMENTO DO DIRISTA '!F476,PAGO,0))</f>
        <v>0</v>
      </c>
      <c r="F476" s="15" t="s">
        <v>258</v>
      </c>
    </row>
    <row r="477" spans="1:6" ht="21" x14ac:dyDescent="0.3">
      <c r="A477" s="44">
        <v>475</v>
      </c>
      <c r="B477" s="84">
        <v>44664</v>
      </c>
      <c r="C477" s="15"/>
      <c r="D477" s="102"/>
      <c r="E477" s="15">
        <f>INDEX(LISTA!$H$6:$H$8,MATCH('LANÇAMENTO DO DIRISTA '!F477,PAGO,0))</f>
        <v>0</v>
      </c>
      <c r="F477" s="15" t="s">
        <v>258</v>
      </c>
    </row>
    <row r="478" spans="1:6" ht="21" x14ac:dyDescent="0.3">
      <c r="A478" s="44">
        <v>476</v>
      </c>
      <c r="B478" s="84">
        <v>44664</v>
      </c>
      <c r="C478" s="15"/>
      <c r="D478" s="102"/>
      <c r="E478" s="15">
        <f>INDEX(LISTA!$H$6:$H$8,MATCH('LANÇAMENTO DO DIRISTA '!F478,PAGO,0))</f>
        <v>0</v>
      </c>
      <c r="F478" s="15" t="s">
        <v>258</v>
      </c>
    </row>
    <row r="479" spans="1:6" ht="21" x14ac:dyDescent="0.3">
      <c r="A479" s="44">
        <v>477</v>
      </c>
      <c r="B479" s="84">
        <v>44664</v>
      </c>
      <c r="C479" s="15"/>
      <c r="D479" s="102"/>
      <c r="E479" s="15">
        <f>INDEX(LISTA!$H$6:$H$8,MATCH('LANÇAMENTO DO DIRISTA '!F479,PAGO,0))</f>
        <v>0</v>
      </c>
      <c r="F479" s="15" t="s">
        <v>258</v>
      </c>
    </row>
    <row r="480" spans="1:6" ht="21" x14ac:dyDescent="0.3">
      <c r="A480" s="44">
        <v>478</v>
      </c>
      <c r="B480" s="84">
        <v>44664</v>
      </c>
      <c r="C480" s="15"/>
      <c r="D480" s="102"/>
      <c r="E480" s="15">
        <f>INDEX(LISTA!$H$6:$H$8,MATCH('LANÇAMENTO DO DIRISTA '!F480,PAGO,0))</f>
        <v>0</v>
      </c>
      <c r="F480" s="15" t="s">
        <v>258</v>
      </c>
    </row>
    <row r="481" spans="1:6" ht="21" x14ac:dyDescent="0.3">
      <c r="A481" s="44">
        <v>479</v>
      </c>
      <c r="B481" s="84">
        <v>44664</v>
      </c>
      <c r="C481" s="15"/>
      <c r="D481" s="102"/>
      <c r="E481" s="15">
        <f>INDEX(LISTA!$H$6:$H$8,MATCH('LANÇAMENTO DO DIRISTA '!F481,PAGO,0))</f>
        <v>0</v>
      </c>
      <c r="F481" s="15" t="s">
        <v>258</v>
      </c>
    </row>
    <row r="482" spans="1:6" ht="21" x14ac:dyDescent="0.3">
      <c r="A482" s="44">
        <v>480</v>
      </c>
      <c r="B482" s="84">
        <v>44664</v>
      </c>
      <c r="C482" s="15"/>
      <c r="D482" s="102"/>
      <c r="E482" s="15">
        <f>INDEX(LISTA!$H$6:$H$8,MATCH('LANÇAMENTO DO DIRISTA '!F482,PAGO,0))</f>
        <v>0</v>
      </c>
      <c r="F482" s="15" t="s">
        <v>258</v>
      </c>
    </row>
    <row r="483" spans="1:6" ht="21" x14ac:dyDescent="0.3">
      <c r="A483" s="44">
        <v>481</v>
      </c>
      <c r="B483" s="84">
        <v>44664</v>
      </c>
      <c r="C483" s="15"/>
      <c r="D483" s="102"/>
      <c r="E483" s="15">
        <f>INDEX(LISTA!$H$6:$H$8,MATCH('LANÇAMENTO DO DIRISTA '!F483,PAGO,0))</f>
        <v>0</v>
      </c>
      <c r="F483" s="15" t="s">
        <v>258</v>
      </c>
    </row>
    <row r="484" spans="1:6" ht="21" x14ac:dyDescent="0.3">
      <c r="A484" s="44">
        <v>482</v>
      </c>
      <c r="B484" s="84">
        <v>44664</v>
      </c>
      <c r="C484" s="15"/>
      <c r="D484" s="102"/>
      <c r="E484" s="15">
        <f>INDEX(LISTA!$H$6:$H$8,MATCH('LANÇAMENTO DO DIRISTA '!F484,PAGO,0))</f>
        <v>0</v>
      </c>
      <c r="F484" s="15" t="s">
        <v>258</v>
      </c>
    </row>
    <row r="485" spans="1:6" ht="21" x14ac:dyDescent="0.3">
      <c r="A485" s="44">
        <v>483</v>
      </c>
      <c r="B485" s="84">
        <v>44664</v>
      </c>
      <c r="C485" s="15"/>
      <c r="D485" s="102"/>
      <c r="E485" s="15">
        <f>INDEX(LISTA!$H$6:$H$8,MATCH('LANÇAMENTO DO DIRISTA '!F485,PAGO,0))</f>
        <v>0</v>
      </c>
      <c r="F485" s="15" t="s">
        <v>258</v>
      </c>
    </row>
    <row r="486" spans="1:6" ht="21" x14ac:dyDescent="0.3">
      <c r="A486" s="44">
        <v>484</v>
      </c>
      <c r="B486" s="84">
        <v>44664</v>
      </c>
      <c r="C486" s="15"/>
      <c r="D486" s="102"/>
      <c r="E486" s="15">
        <f>INDEX(LISTA!$H$6:$H$8,MATCH('LANÇAMENTO DO DIRISTA '!F486,PAGO,0))</f>
        <v>0</v>
      </c>
      <c r="F486" s="15" t="s">
        <v>258</v>
      </c>
    </row>
    <row r="487" spans="1:6" ht="21" x14ac:dyDescent="0.3">
      <c r="A487" s="44">
        <v>485</v>
      </c>
      <c r="B487" s="84">
        <v>44664</v>
      </c>
      <c r="C487" s="15"/>
      <c r="D487" s="102"/>
      <c r="E487" s="15">
        <f>INDEX(LISTA!$H$6:$H$8,MATCH('LANÇAMENTO DO DIRISTA '!F487,PAGO,0))</f>
        <v>0</v>
      </c>
      <c r="F487" s="15" t="s">
        <v>258</v>
      </c>
    </row>
    <row r="488" spans="1:6" ht="21" x14ac:dyDescent="0.3">
      <c r="A488" s="44">
        <v>486</v>
      </c>
      <c r="B488" s="84">
        <v>44664</v>
      </c>
      <c r="C488" s="15"/>
      <c r="D488" s="102"/>
      <c r="E488" s="15">
        <f>INDEX(LISTA!$H$6:$H$8,MATCH('LANÇAMENTO DO DIRISTA '!F488,PAGO,0))</f>
        <v>0</v>
      </c>
      <c r="F488" s="15" t="s">
        <v>258</v>
      </c>
    </row>
    <row r="489" spans="1:6" ht="21" x14ac:dyDescent="0.3">
      <c r="A489" s="44">
        <v>487</v>
      </c>
      <c r="B489" s="84">
        <v>44664</v>
      </c>
      <c r="C489" s="15"/>
      <c r="D489" s="102"/>
      <c r="E489" s="15">
        <f>INDEX(LISTA!$H$6:$H$8,MATCH('LANÇAMENTO DO DIRISTA '!F489,PAGO,0))</f>
        <v>0</v>
      </c>
      <c r="F489" s="15" t="s">
        <v>258</v>
      </c>
    </row>
    <row r="490" spans="1:6" ht="21" x14ac:dyDescent="0.3">
      <c r="A490" s="44">
        <v>488</v>
      </c>
      <c r="B490" s="84">
        <v>44664</v>
      </c>
      <c r="C490" s="15"/>
      <c r="D490" s="102"/>
      <c r="E490" s="15">
        <f>INDEX(LISTA!$H$6:$H$8,MATCH('LANÇAMENTO DO DIRISTA '!F490,PAGO,0))</f>
        <v>0</v>
      </c>
      <c r="F490" s="15" t="s">
        <v>258</v>
      </c>
    </row>
    <row r="491" spans="1:6" ht="21" x14ac:dyDescent="0.3">
      <c r="A491" s="44">
        <v>489</v>
      </c>
      <c r="B491" s="84">
        <v>44664</v>
      </c>
      <c r="C491" s="15"/>
      <c r="D491" s="102"/>
      <c r="E491" s="15">
        <f>INDEX(LISTA!$H$6:$H$8,MATCH('LANÇAMENTO DO DIRISTA '!F491,PAGO,0))</f>
        <v>0</v>
      </c>
      <c r="F491" s="15" t="s">
        <v>258</v>
      </c>
    </row>
    <row r="492" spans="1:6" ht="21" x14ac:dyDescent="0.3">
      <c r="A492" s="44">
        <v>490</v>
      </c>
      <c r="B492" s="84">
        <v>44664</v>
      </c>
      <c r="C492" s="15"/>
      <c r="D492" s="102"/>
      <c r="E492" s="15">
        <f>INDEX(LISTA!$H$6:$H$8,MATCH('LANÇAMENTO DO DIRISTA '!F492,PAGO,0))</f>
        <v>0</v>
      </c>
      <c r="F492" s="15" t="s">
        <v>258</v>
      </c>
    </row>
    <row r="493" spans="1:6" ht="21" x14ac:dyDescent="0.3">
      <c r="A493" s="44">
        <v>491</v>
      </c>
      <c r="B493" s="84">
        <v>44664</v>
      </c>
      <c r="C493" s="15"/>
      <c r="D493" s="102"/>
      <c r="E493" s="15">
        <f>INDEX(LISTA!$H$6:$H$8,MATCH('LANÇAMENTO DO DIRISTA '!F493,PAGO,0))</f>
        <v>0</v>
      </c>
      <c r="F493" s="15" t="s">
        <v>258</v>
      </c>
    </row>
    <row r="494" spans="1:6" ht="21" x14ac:dyDescent="0.3">
      <c r="A494" s="44">
        <v>492</v>
      </c>
      <c r="B494" s="84">
        <v>44664</v>
      </c>
      <c r="C494" s="15"/>
      <c r="D494" s="102"/>
      <c r="E494" s="15">
        <f>INDEX(LISTA!$H$6:$H$8,MATCH('LANÇAMENTO DO DIRISTA '!F494,PAGO,0))</f>
        <v>0</v>
      </c>
      <c r="F494" s="15" t="s">
        <v>258</v>
      </c>
    </row>
    <row r="495" spans="1:6" ht="21" x14ac:dyDescent="0.3">
      <c r="A495" s="44">
        <v>493</v>
      </c>
      <c r="B495" s="84">
        <v>44664</v>
      </c>
      <c r="C495" s="15"/>
      <c r="D495" s="102"/>
      <c r="E495" s="15">
        <f>INDEX(LISTA!$H$6:$H$8,MATCH('LANÇAMENTO DO DIRISTA '!F495,PAGO,0))</f>
        <v>0</v>
      </c>
      <c r="F495" s="15" t="s">
        <v>258</v>
      </c>
    </row>
    <row r="496" spans="1:6" ht="21" x14ac:dyDescent="0.3">
      <c r="A496" s="44">
        <v>494</v>
      </c>
      <c r="B496" s="84">
        <v>44664</v>
      </c>
      <c r="C496" s="15"/>
      <c r="D496" s="102"/>
      <c r="E496" s="15">
        <f>INDEX(LISTA!$H$6:$H$8,MATCH('LANÇAMENTO DO DIRISTA '!F496,PAGO,0))</f>
        <v>0</v>
      </c>
      <c r="F496" s="15" t="s">
        <v>258</v>
      </c>
    </row>
    <row r="497" spans="1:6" ht="21" x14ac:dyDescent="0.3">
      <c r="A497" s="44">
        <v>495</v>
      </c>
      <c r="B497" s="84">
        <v>44664</v>
      </c>
      <c r="C497" s="15"/>
      <c r="D497" s="102"/>
      <c r="E497" s="15">
        <f>INDEX(LISTA!$H$6:$H$8,MATCH('LANÇAMENTO DO DIRISTA '!F497,PAGO,0))</f>
        <v>0</v>
      </c>
      <c r="F497" s="15" t="s">
        <v>258</v>
      </c>
    </row>
    <row r="498" spans="1:6" ht="21" x14ac:dyDescent="0.3">
      <c r="A498" s="44">
        <v>496</v>
      </c>
      <c r="B498" s="84">
        <v>44664</v>
      </c>
      <c r="C498" s="15"/>
      <c r="D498" s="102"/>
      <c r="E498" s="15">
        <f>INDEX(LISTA!$H$6:$H$8,MATCH('LANÇAMENTO DO DIRISTA '!F498,PAGO,0))</f>
        <v>0</v>
      </c>
      <c r="F498" s="15" t="s">
        <v>258</v>
      </c>
    </row>
    <row r="499" spans="1:6" ht="21" x14ac:dyDescent="0.3">
      <c r="A499" s="44">
        <v>497</v>
      </c>
      <c r="B499" s="84">
        <v>44664</v>
      </c>
      <c r="C499" s="15"/>
      <c r="D499" s="102"/>
      <c r="E499" s="15">
        <f>INDEX(LISTA!$H$6:$H$8,MATCH('LANÇAMENTO DO DIRISTA '!F499,PAGO,0))</f>
        <v>0</v>
      </c>
      <c r="F499" s="15" t="s">
        <v>258</v>
      </c>
    </row>
    <row r="500" spans="1:6" ht="21" x14ac:dyDescent="0.3">
      <c r="A500" s="44">
        <v>498</v>
      </c>
      <c r="B500" s="84">
        <v>44664</v>
      </c>
      <c r="C500" s="15"/>
      <c r="D500" s="102"/>
      <c r="E500" s="15">
        <f>INDEX(LISTA!$H$6:$H$8,MATCH('LANÇAMENTO DO DIRISTA '!F500,PAGO,0))</f>
        <v>0</v>
      </c>
      <c r="F500" s="15" t="s">
        <v>258</v>
      </c>
    </row>
    <row r="501" spans="1:6" ht="21" x14ac:dyDescent="0.3">
      <c r="A501" s="44">
        <v>499</v>
      </c>
      <c r="B501" s="84">
        <v>44664</v>
      </c>
      <c r="C501" s="15"/>
      <c r="D501" s="102"/>
      <c r="E501" s="15">
        <f>INDEX(LISTA!$H$6:$H$8,MATCH('LANÇAMENTO DO DIRISTA '!F501,PAGO,0))</f>
        <v>0</v>
      </c>
      <c r="F501" s="15" t="s">
        <v>258</v>
      </c>
    </row>
    <row r="502" spans="1:6" ht="21" x14ac:dyDescent="0.3">
      <c r="A502" s="44">
        <v>500</v>
      </c>
      <c r="B502" s="84">
        <v>44664</v>
      </c>
      <c r="C502" s="15"/>
      <c r="D502" s="102"/>
      <c r="E502" s="15">
        <f>INDEX(LISTA!$H$6:$H$8,MATCH('LANÇAMENTO DO DIRISTA '!F502,PAGO,0))</f>
        <v>0</v>
      </c>
      <c r="F502" s="15" t="s">
        <v>258</v>
      </c>
    </row>
    <row r="503" spans="1:6" ht="21" x14ac:dyDescent="0.3">
      <c r="A503" s="44">
        <v>501</v>
      </c>
      <c r="B503" s="84">
        <v>44664</v>
      </c>
      <c r="C503" s="15"/>
      <c r="D503" s="102"/>
      <c r="E503" s="15">
        <f>INDEX(LISTA!$H$6:$H$8,MATCH('LANÇAMENTO DO DIRISTA '!F503,PAGO,0))</f>
        <v>0</v>
      </c>
      <c r="F503" s="15" t="s">
        <v>258</v>
      </c>
    </row>
    <row r="504" spans="1:6" ht="21" x14ac:dyDescent="0.3">
      <c r="A504" s="44">
        <v>502</v>
      </c>
      <c r="B504" s="84">
        <v>44664</v>
      </c>
      <c r="C504" s="15"/>
      <c r="D504" s="102"/>
      <c r="E504" s="15">
        <f>INDEX(LISTA!$H$6:$H$8,MATCH('LANÇAMENTO DO DIRISTA '!F504,PAGO,0))</f>
        <v>0</v>
      </c>
      <c r="F504" s="15" t="s">
        <v>258</v>
      </c>
    </row>
    <row r="505" spans="1:6" ht="21" x14ac:dyDescent="0.3">
      <c r="A505" s="44">
        <v>503</v>
      </c>
      <c r="B505" s="84">
        <v>44664</v>
      </c>
      <c r="C505" s="15"/>
      <c r="D505" s="102"/>
      <c r="E505" s="15">
        <f>INDEX(LISTA!$H$6:$H$8,MATCH('LANÇAMENTO DO DIRISTA '!F505,PAGO,0))</f>
        <v>0</v>
      </c>
      <c r="F505" s="15" t="s">
        <v>258</v>
      </c>
    </row>
    <row r="506" spans="1:6" ht="21" x14ac:dyDescent="0.3">
      <c r="A506" s="44">
        <v>504</v>
      </c>
      <c r="B506" s="84">
        <v>44664</v>
      </c>
      <c r="C506" s="15"/>
      <c r="D506" s="102"/>
      <c r="E506" s="15">
        <f>INDEX(LISTA!$H$6:$H$8,MATCH('LANÇAMENTO DO DIRISTA '!F506,PAGO,0))</f>
        <v>0</v>
      </c>
      <c r="F506" s="15" t="s">
        <v>258</v>
      </c>
    </row>
    <row r="507" spans="1:6" ht="21" x14ac:dyDescent="0.3">
      <c r="A507" s="44">
        <v>505</v>
      </c>
      <c r="B507" s="84">
        <v>44664</v>
      </c>
      <c r="C507" s="15"/>
      <c r="D507" s="102"/>
      <c r="E507" s="15">
        <f>INDEX(LISTA!$H$6:$H$8,MATCH('LANÇAMENTO DO DIRISTA '!F507,PAGO,0))</f>
        <v>0</v>
      </c>
      <c r="F507" s="15" t="s">
        <v>258</v>
      </c>
    </row>
    <row r="508" spans="1:6" ht="21" x14ac:dyDescent="0.3">
      <c r="A508" s="44">
        <v>506</v>
      </c>
      <c r="B508" s="84">
        <v>44664</v>
      </c>
      <c r="C508" s="15"/>
      <c r="D508" s="102"/>
      <c r="E508" s="15">
        <f>INDEX(LISTA!$H$6:$H$8,MATCH('LANÇAMENTO DO DIRISTA '!F508,PAGO,0))</f>
        <v>0</v>
      </c>
      <c r="F508" s="15" t="s">
        <v>258</v>
      </c>
    </row>
    <row r="509" spans="1:6" ht="21" x14ac:dyDescent="0.3">
      <c r="A509" s="44">
        <v>507</v>
      </c>
      <c r="B509" s="84">
        <v>44664</v>
      </c>
      <c r="C509" s="15"/>
      <c r="D509" s="102"/>
      <c r="E509" s="15">
        <f>INDEX(LISTA!$H$6:$H$8,MATCH('LANÇAMENTO DO DIRISTA '!F509,PAGO,0))</f>
        <v>0</v>
      </c>
      <c r="F509" s="15" t="s">
        <v>258</v>
      </c>
    </row>
    <row r="510" spans="1:6" ht="21" x14ac:dyDescent="0.3">
      <c r="A510" s="44">
        <v>508</v>
      </c>
      <c r="B510" s="84">
        <v>44664</v>
      </c>
      <c r="C510" s="15"/>
      <c r="D510" s="102"/>
      <c r="E510" s="15">
        <f>INDEX(LISTA!$H$6:$H$8,MATCH('LANÇAMENTO DO DIRISTA '!F510,PAGO,0))</f>
        <v>0</v>
      </c>
      <c r="F510" s="15" t="s">
        <v>258</v>
      </c>
    </row>
    <row r="511" spans="1:6" ht="21" x14ac:dyDescent="0.3">
      <c r="A511" s="44">
        <v>509</v>
      </c>
      <c r="B511" s="84">
        <v>44664</v>
      </c>
      <c r="C511" s="15"/>
      <c r="D511" s="102"/>
      <c r="E511" s="15">
        <f>INDEX(LISTA!$H$6:$H$8,MATCH('LANÇAMENTO DO DIRISTA '!F511,PAGO,0))</f>
        <v>0</v>
      </c>
      <c r="F511" s="15" t="s">
        <v>258</v>
      </c>
    </row>
    <row r="512" spans="1:6" ht="21" x14ac:dyDescent="0.3">
      <c r="A512" s="44">
        <v>510</v>
      </c>
      <c r="B512" s="84">
        <v>44664</v>
      </c>
      <c r="C512" s="15"/>
      <c r="D512" s="102"/>
      <c r="E512" s="15">
        <f>INDEX(LISTA!$H$6:$H$8,MATCH('LANÇAMENTO DO DIRISTA '!F512,PAGO,0))</f>
        <v>0</v>
      </c>
      <c r="F512" s="15" t="s">
        <v>258</v>
      </c>
    </row>
    <row r="513" spans="1:6" ht="21" x14ac:dyDescent="0.3">
      <c r="A513" s="44">
        <v>511</v>
      </c>
      <c r="B513" s="84">
        <v>44664</v>
      </c>
      <c r="C513" s="15"/>
      <c r="D513" s="102"/>
      <c r="E513" s="15">
        <f>INDEX(LISTA!$H$6:$H$8,MATCH('LANÇAMENTO DO DIRISTA '!F513,PAGO,0))</f>
        <v>0</v>
      </c>
      <c r="F513" s="15" t="s">
        <v>258</v>
      </c>
    </row>
    <row r="514" spans="1:6" ht="21" x14ac:dyDescent="0.3">
      <c r="A514" s="44">
        <v>512</v>
      </c>
      <c r="B514" s="84">
        <v>44664</v>
      </c>
      <c r="C514" s="15"/>
      <c r="D514" s="102"/>
      <c r="E514" s="15">
        <f>INDEX(LISTA!$H$6:$H$8,MATCH('LANÇAMENTO DO DIRISTA '!F514,PAGO,0))</f>
        <v>0</v>
      </c>
      <c r="F514" s="15" t="s">
        <v>258</v>
      </c>
    </row>
    <row r="515" spans="1:6" ht="21" x14ac:dyDescent="0.3">
      <c r="A515" s="44">
        <v>513</v>
      </c>
      <c r="B515" s="84">
        <v>44664</v>
      </c>
      <c r="C515" s="15"/>
      <c r="D515" s="102"/>
      <c r="E515" s="15">
        <f>INDEX(LISTA!$H$6:$H$8,MATCH('LANÇAMENTO DO DIRISTA '!F515,PAGO,0))</f>
        <v>0</v>
      </c>
      <c r="F515" s="15" t="s">
        <v>258</v>
      </c>
    </row>
    <row r="516" spans="1:6" ht="21" x14ac:dyDescent="0.3">
      <c r="A516" s="44">
        <v>514</v>
      </c>
      <c r="B516" s="84">
        <v>44664</v>
      </c>
      <c r="C516" s="15"/>
      <c r="D516" s="102"/>
      <c r="E516" s="15">
        <f>INDEX(LISTA!$H$6:$H$8,MATCH('LANÇAMENTO DO DIRISTA '!F516,PAGO,0))</f>
        <v>0</v>
      </c>
      <c r="F516" s="15" t="s">
        <v>258</v>
      </c>
    </row>
    <row r="517" spans="1:6" ht="21" x14ac:dyDescent="0.3">
      <c r="A517" s="44">
        <v>515</v>
      </c>
      <c r="B517" s="84">
        <v>44664</v>
      </c>
      <c r="C517" s="15"/>
      <c r="D517" s="102"/>
      <c r="E517" s="15">
        <f>INDEX(LISTA!$H$6:$H$8,MATCH('LANÇAMENTO DO DIRISTA '!F517,PAGO,0))</f>
        <v>0</v>
      </c>
      <c r="F517" s="15" t="s">
        <v>258</v>
      </c>
    </row>
    <row r="518" spans="1:6" ht="21" x14ac:dyDescent="0.3">
      <c r="A518" s="44">
        <v>516</v>
      </c>
      <c r="B518" s="84">
        <v>44664</v>
      </c>
      <c r="C518" s="15"/>
      <c r="D518" s="102"/>
      <c r="E518" s="15">
        <f>INDEX(LISTA!$H$6:$H$8,MATCH('LANÇAMENTO DO DIRISTA '!F518,PAGO,0))</f>
        <v>0</v>
      </c>
      <c r="F518" s="15" t="s">
        <v>258</v>
      </c>
    </row>
    <row r="519" spans="1:6" ht="21" x14ac:dyDescent="0.3">
      <c r="A519" s="44">
        <v>517</v>
      </c>
      <c r="B519" s="84">
        <v>44664</v>
      </c>
      <c r="C519" s="15"/>
      <c r="D519" s="102"/>
      <c r="E519" s="15">
        <f>INDEX(LISTA!$H$6:$H$8,MATCH('LANÇAMENTO DO DIRISTA '!F519,PAGO,0))</f>
        <v>0</v>
      </c>
      <c r="F519" s="15" t="s">
        <v>258</v>
      </c>
    </row>
    <row r="520" spans="1:6" ht="21" x14ac:dyDescent="0.3">
      <c r="A520" s="44">
        <v>518</v>
      </c>
      <c r="B520" s="84">
        <v>44664</v>
      </c>
      <c r="C520" s="15"/>
      <c r="D520" s="102"/>
      <c r="E520" s="15">
        <f>INDEX(LISTA!$H$6:$H$8,MATCH('LANÇAMENTO DO DIRISTA '!F520,PAGO,0))</f>
        <v>0</v>
      </c>
      <c r="F520" s="15" t="s">
        <v>258</v>
      </c>
    </row>
    <row r="521" spans="1:6" ht="21" x14ac:dyDescent="0.3">
      <c r="A521" s="44">
        <v>519</v>
      </c>
      <c r="B521" s="84">
        <v>44664</v>
      </c>
      <c r="C521" s="15"/>
      <c r="D521" s="102"/>
      <c r="E521" s="15">
        <f>INDEX(LISTA!$H$6:$H$8,MATCH('LANÇAMENTO DO DIRISTA '!F521,PAGO,0))</f>
        <v>0</v>
      </c>
      <c r="F521" s="15" t="s">
        <v>258</v>
      </c>
    </row>
    <row r="522" spans="1:6" ht="21" x14ac:dyDescent="0.3">
      <c r="A522" s="44">
        <v>520</v>
      </c>
      <c r="B522" s="84">
        <v>44664</v>
      </c>
      <c r="C522" s="15"/>
      <c r="D522" s="102"/>
      <c r="E522" s="15">
        <f>INDEX(LISTA!$H$6:$H$8,MATCH('LANÇAMENTO DO DIRISTA '!F522,PAGO,0))</f>
        <v>0</v>
      </c>
      <c r="F522" s="15" t="s">
        <v>258</v>
      </c>
    </row>
    <row r="523" spans="1:6" ht="21" x14ac:dyDescent="0.3">
      <c r="A523" s="44">
        <v>521</v>
      </c>
      <c r="B523" s="84">
        <v>44664</v>
      </c>
      <c r="C523" s="15"/>
      <c r="D523" s="102"/>
      <c r="E523" s="15">
        <f>INDEX(LISTA!$H$6:$H$8,MATCH('LANÇAMENTO DO DIRISTA '!F523,PAGO,0))</f>
        <v>0</v>
      </c>
      <c r="F523" s="15" t="s">
        <v>258</v>
      </c>
    </row>
    <row r="524" spans="1:6" ht="21" x14ac:dyDescent="0.3">
      <c r="A524" s="44">
        <v>522</v>
      </c>
      <c r="B524" s="84">
        <v>44664</v>
      </c>
      <c r="C524" s="15"/>
      <c r="D524" s="102"/>
      <c r="E524" s="15">
        <f>INDEX(LISTA!$H$6:$H$8,MATCH('LANÇAMENTO DO DIRISTA '!F524,PAGO,0))</f>
        <v>0</v>
      </c>
      <c r="F524" s="15" t="s">
        <v>258</v>
      </c>
    </row>
    <row r="525" spans="1:6" ht="21" x14ac:dyDescent="0.3">
      <c r="A525" s="44">
        <v>523</v>
      </c>
      <c r="B525" s="84">
        <v>44664</v>
      </c>
      <c r="C525" s="15"/>
      <c r="D525" s="102"/>
      <c r="E525" s="15">
        <f>INDEX(LISTA!$H$6:$H$8,MATCH('LANÇAMENTO DO DIRISTA '!F525,PAGO,0))</f>
        <v>0</v>
      </c>
      <c r="F525" s="15" t="s">
        <v>258</v>
      </c>
    </row>
    <row r="526" spans="1:6" ht="21" x14ac:dyDescent="0.3">
      <c r="A526" s="44">
        <v>524</v>
      </c>
      <c r="B526" s="84">
        <v>44664</v>
      </c>
      <c r="C526" s="15"/>
      <c r="D526" s="102"/>
      <c r="E526" s="15">
        <f>INDEX(LISTA!$H$6:$H$8,MATCH('LANÇAMENTO DO DIRISTA '!F526,PAGO,0))</f>
        <v>0</v>
      </c>
      <c r="F526" s="15" t="s">
        <v>258</v>
      </c>
    </row>
    <row r="527" spans="1:6" ht="21" x14ac:dyDescent="0.3">
      <c r="A527" s="44">
        <v>525</v>
      </c>
      <c r="B527" s="84">
        <v>44664</v>
      </c>
      <c r="C527" s="15"/>
      <c r="D527" s="102"/>
      <c r="E527" s="15">
        <f>INDEX(LISTA!$H$6:$H$8,MATCH('LANÇAMENTO DO DIRISTA '!F527,PAGO,0))</f>
        <v>0</v>
      </c>
      <c r="F527" s="15" t="s">
        <v>258</v>
      </c>
    </row>
    <row r="528" spans="1:6" ht="21" x14ac:dyDescent="0.3">
      <c r="A528" s="44">
        <v>526</v>
      </c>
      <c r="B528" s="84">
        <v>44664</v>
      </c>
      <c r="C528" s="15"/>
      <c r="D528" s="102"/>
      <c r="E528" s="15">
        <f>INDEX(LISTA!$H$6:$H$8,MATCH('LANÇAMENTO DO DIRISTA '!F528,PAGO,0))</f>
        <v>0</v>
      </c>
      <c r="F528" s="15" t="s">
        <v>258</v>
      </c>
    </row>
    <row r="529" spans="1:6" ht="21" x14ac:dyDescent="0.3">
      <c r="A529" s="44">
        <v>527</v>
      </c>
      <c r="B529" s="84">
        <v>44664</v>
      </c>
      <c r="C529" s="15"/>
      <c r="D529" s="102"/>
      <c r="E529" s="15">
        <f>INDEX(LISTA!$H$6:$H$8,MATCH('LANÇAMENTO DO DIRISTA '!F529,PAGO,0))</f>
        <v>0</v>
      </c>
      <c r="F529" s="15" t="s">
        <v>258</v>
      </c>
    </row>
    <row r="530" spans="1:6" ht="21" x14ac:dyDescent="0.3">
      <c r="A530" s="44">
        <v>528</v>
      </c>
      <c r="B530" s="84">
        <v>44664</v>
      </c>
      <c r="C530" s="15"/>
      <c r="D530" s="102"/>
      <c r="E530" s="15">
        <f>INDEX(LISTA!$H$6:$H$8,MATCH('LANÇAMENTO DO DIRISTA '!F530,PAGO,0))</f>
        <v>0</v>
      </c>
      <c r="F530" s="15" t="s">
        <v>258</v>
      </c>
    </row>
    <row r="531" spans="1:6" ht="21" x14ac:dyDescent="0.3">
      <c r="A531" s="44">
        <v>529</v>
      </c>
      <c r="B531" s="84">
        <v>44664</v>
      </c>
      <c r="C531" s="15"/>
      <c r="D531" s="102"/>
      <c r="E531" s="15">
        <f>INDEX(LISTA!$H$6:$H$8,MATCH('LANÇAMENTO DO DIRISTA '!F531,PAGO,0))</f>
        <v>0</v>
      </c>
      <c r="F531" s="15" t="s">
        <v>258</v>
      </c>
    </row>
    <row r="532" spans="1:6" ht="21" x14ac:dyDescent="0.3">
      <c r="A532" s="44">
        <v>530</v>
      </c>
      <c r="B532" s="84">
        <v>44664</v>
      </c>
      <c r="C532" s="15"/>
      <c r="D532" s="102"/>
      <c r="E532" s="15">
        <f>INDEX(LISTA!$H$6:$H$8,MATCH('LANÇAMENTO DO DIRISTA '!F532,PAGO,0))</f>
        <v>0</v>
      </c>
      <c r="F532" s="15" t="s">
        <v>258</v>
      </c>
    </row>
    <row r="533" spans="1:6" ht="21" x14ac:dyDescent="0.3">
      <c r="A533" s="44">
        <v>531</v>
      </c>
      <c r="B533" s="84">
        <v>44664</v>
      </c>
      <c r="C533" s="15"/>
      <c r="D533" s="102"/>
      <c r="E533" s="15">
        <f>INDEX(LISTA!$H$6:$H$8,MATCH('LANÇAMENTO DO DIRISTA '!F533,PAGO,0))</f>
        <v>0</v>
      </c>
      <c r="F533" s="15" t="s">
        <v>258</v>
      </c>
    </row>
    <row r="534" spans="1:6" ht="21" x14ac:dyDescent="0.3">
      <c r="A534" s="44">
        <v>532</v>
      </c>
      <c r="B534" s="84">
        <v>44664</v>
      </c>
      <c r="C534" s="15"/>
      <c r="D534" s="102"/>
      <c r="E534" s="15">
        <f>INDEX(LISTA!$H$6:$H$8,MATCH('LANÇAMENTO DO DIRISTA '!F534,PAGO,0))</f>
        <v>0</v>
      </c>
      <c r="F534" s="15" t="s">
        <v>258</v>
      </c>
    </row>
    <row r="535" spans="1:6" ht="21" x14ac:dyDescent="0.3">
      <c r="A535" s="44">
        <v>533</v>
      </c>
      <c r="B535" s="84">
        <v>44664</v>
      </c>
      <c r="C535" s="15"/>
      <c r="D535" s="102"/>
      <c r="E535" s="15">
        <f>INDEX(LISTA!$H$6:$H$8,MATCH('LANÇAMENTO DO DIRISTA '!F535,PAGO,0))</f>
        <v>0</v>
      </c>
      <c r="F535" s="15" t="s">
        <v>258</v>
      </c>
    </row>
    <row r="536" spans="1:6" ht="21" x14ac:dyDescent="0.3">
      <c r="A536" s="44">
        <v>534</v>
      </c>
      <c r="B536" s="84">
        <v>44664</v>
      </c>
      <c r="C536" s="15"/>
      <c r="D536" s="102"/>
      <c r="E536" s="15">
        <f>INDEX(LISTA!$H$6:$H$8,MATCH('LANÇAMENTO DO DIRISTA '!F536,PAGO,0))</f>
        <v>0</v>
      </c>
      <c r="F536" s="15" t="s">
        <v>258</v>
      </c>
    </row>
    <row r="537" spans="1:6" ht="21" x14ac:dyDescent="0.3">
      <c r="A537" s="44">
        <v>535</v>
      </c>
      <c r="B537" s="84">
        <v>44664</v>
      </c>
      <c r="C537" s="15"/>
      <c r="D537" s="102"/>
      <c r="E537" s="15">
        <f>INDEX(LISTA!$H$6:$H$8,MATCH('LANÇAMENTO DO DIRISTA '!F537,PAGO,0))</f>
        <v>0</v>
      </c>
      <c r="F537" s="15" t="s">
        <v>258</v>
      </c>
    </row>
    <row r="538" spans="1:6" ht="21" x14ac:dyDescent="0.3">
      <c r="A538" s="44">
        <v>536</v>
      </c>
      <c r="B538" s="84">
        <v>44664</v>
      </c>
      <c r="C538" s="15"/>
      <c r="D538" s="102"/>
      <c r="E538" s="15">
        <f>INDEX(LISTA!$H$6:$H$8,MATCH('LANÇAMENTO DO DIRISTA '!F538,PAGO,0))</f>
        <v>0</v>
      </c>
      <c r="F538" s="15" t="s">
        <v>258</v>
      </c>
    </row>
    <row r="539" spans="1:6" ht="21" x14ac:dyDescent="0.3">
      <c r="A539" s="44">
        <v>537</v>
      </c>
      <c r="B539" s="84">
        <v>44664</v>
      </c>
      <c r="C539" s="15"/>
      <c r="D539" s="102"/>
      <c r="E539" s="15">
        <f>INDEX(LISTA!$H$6:$H$8,MATCH('LANÇAMENTO DO DIRISTA '!F539,PAGO,0))</f>
        <v>0</v>
      </c>
      <c r="F539" s="15" t="s">
        <v>258</v>
      </c>
    </row>
    <row r="540" spans="1:6" ht="21" x14ac:dyDescent="0.3">
      <c r="A540" s="44">
        <v>538</v>
      </c>
      <c r="B540" s="84">
        <v>44664</v>
      </c>
      <c r="C540" s="15"/>
      <c r="D540" s="102"/>
      <c r="E540" s="15">
        <f>INDEX(LISTA!$H$6:$H$8,MATCH('LANÇAMENTO DO DIRISTA '!F540,PAGO,0))</f>
        <v>0</v>
      </c>
      <c r="F540" s="15" t="s">
        <v>258</v>
      </c>
    </row>
    <row r="541" spans="1:6" ht="21" x14ac:dyDescent="0.3">
      <c r="A541" s="44">
        <v>539</v>
      </c>
      <c r="B541" s="84">
        <v>44664</v>
      </c>
      <c r="C541" s="15"/>
      <c r="D541" s="102"/>
      <c r="E541" s="15">
        <f>INDEX(LISTA!$H$6:$H$8,MATCH('LANÇAMENTO DO DIRISTA '!F541,PAGO,0))</f>
        <v>0</v>
      </c>
      <c r="F541" s="15" t="s">
        <v>258</v>
      </c>
    </row>
    <row r="542" spans="1:6" ht="21" x14ac:dyDescent="0.3">
      <c r="A542" s="44">
        <v>540</v>
      </c>
      <c r="B542" s="84">
        <v>44664</v>
      </c>
      <c r="C542" s="15"/>
      <c r="D542" s="102"/>
      <c r="E542" s="15">
        <f>INDEX(LISTA!$H$6:$H$8,MATCH('LANÇAMENTO DO DIRISTA '!F542,PAGO,0))</f>
        <v>0</v>
      </c>
      <c r="F542" s="15" t="s">
        <v>258</v>
      </c>
    </row>
    <row r="543" spans="1:6" ht="21" x14ac:dyDescent="0.3">
      <c r="A543" s="44">
        <v>541</v>
      </c>
      <c r="B543" s="84">
        <v>44664</v>
      </c>
      <c r="C543" s="15"/>
      <c r="D543" s="102"/>
      <c r="E543" s="15">
        <f>INDEX(LISTA!$H$6:$H$8,MATCH('LANÇAMENTO DO DIRISTA '!F543,PAGO,0))</f>
        <v>0</v>
      </c>
      <c r="F543" s="15" t="s">
        <v>258</v>
      </c>
    </row>
    <row r="544" spans="1:6" ht="21" x14ac:dyDescent="0.3">
      <c r="A544" s="44">
        <v>542</v>
      </c>
      <c r="B544" s="84">
        <v>44664</v>
      </c>
      <c r="C544" s="15"/>
      <c r="D544" s="102"/>
      <c r="E544" s="15">
        <f>INDEX(LISTA!$H$6:$H$8,MATCH('LANÇAMENTO DO DIRISTA '!F544,PAGO,0))</f>
        <v>0</v>
      </c>
      <c r="F544" s="15" t="s">
        <v>258</v>
      </c>
    </row>
    <row r="545" spans="1:6" ht="21" x14ac:dyDescent="0.3">
      <c r="A545" s="44">
        <v>543</v>
      </c>
      <c r="B545" s="84">
        <v>44664</v>
      </c>
      <c r="C545" s="15"/>
      <c r="D545" s="102"/>
      <c r="E545" s="15">
        <f>INDEX(LISTA!$H$6:$H$8,MATCH('LANÇAMENTO DO DIRISTA '!F545,PAGO,0))</f>
        <v>0</v>
      </c>
      <c r="F545" s="15" t="s">
        <v>258</v>
      </c>
    </row>
    <row r="546" spans="1:6" ht="21" x14ac:dyDescent="0.3">
      <c r="A546" s="44">
        <v>544</v>
      </c>
      <c r="B546" s="84">
        <v>44664</v>
      </c>
      <c r="C546" s="15"/>
      <c r="D546" s="102"/>
      <c r="E546" s="15">
        <f>INDEX(LISTA!$H$6:$H$8,MATCH('LANÇAMENTO DO DIRISTA '!F546,PAGO,0))</f>
        <v>0</v>
      </c>
      <c r="F546" s="15" t="s">
        <v>258</v>
      </c>
    </row>
    <row r="547" spans="1:6" ht="21" x14ac:dyDescent="0.3">
      <c r="A547" s="44">
        <v>545</v>
      </c>
      <c r="B547" s="84">
        <v>44664</v>
      </c>
      <c r="C547" s="15"/>
      <c r="D547" s="102"/>
      <c r="E547" s="15">
        <f>INDEX(LISTA!$H$6:$H$8,MATCH('LANÇAMENTO DO DIRISTA '!F547,PAGO,0))</f>
        <v>0</v>
      </c>
      <c r="F547" s="15" t="s">
        <v>258</v>
      </c>
    </row>
    <row r="548" spans="1:6" ht="21" x14ac:dyDescent="0.3">
      <c r="A548" s="44">
        <v>546</v>
      </c>
      <c r="B548" s="84">
        <v>44664</v>
      </c>
      <c r="C548" s="15"/>
      <c r="D548" s="102"/>
      <c r="E548" s="15">
        <f>INDEX(LISTA!$H$6:$H$8,MATCH('LANÇAMENTO DO DIRISTA '!F548,PAGO,0))</f>
        <v>0</v>
      </c>
      <c r="F548" s="15" t="s">
        <v>258</v>
      </c>
    </row>
    <row r="549" spans="1:6" ht="21" x14ac:dyDescent="0.3">
      <c r="A549" s="44">
        <v>547</v>
      </c>
      <c r="B549" s="84">
        <v>44664</v>
      </c>
      <c r="C549" s="15"/>
      <c r="D549" s="102"/>
      <c r="E549" s="15">
        <f>INDEX(LISTA!$H$6:$H$8,MATCH('LANÇAMENTO DO DIRISTA '!F549,PAGO,0))</f>
        <v>0</v>
      </c>
      <c r="F549" s="15" t="s">
        <v>258</v>
      </c>
    </row>
    <row r="550" spans="1:6" ht="21" x14ac:dyDescent="0.3">
      <c r="A550" s="44">
        <v>548</v>
      </c>
      <c r="B550" s="84">
        <v>44664</v>
      </c>
      <c r="C550" s="15"/>
      <c r="D550" s="102"/>
      <c r="E550" s="15">
        <f>INDEX(LISTA!$H$6:$H$8,MATCH('LANÇAMENTO DO DIRISTA '!F550,PAGO,0))</f>
        <v>0</v>
      </c>
      <c r="F550" s="15" t="s">
        <v>258</v>
      </c>
    </row>
    <row r="551" spans="1:6" ht="21" x14ac:dyDescent="0.3">
      <c r="A551" s="44">
        <v>549</v>
      </c>
      <c r="B551" s="84">
        <v>44664</v>
      </c>
      <c r="C551" s="15"/>
      <c r="D551" s="102"/>
      <c r="E551" s="15">
        <f>INDEX(LISTA!$H$6:$H$8,MATCH('LANÇAMENTO DO DIRISTA '!F551,PAGO,0))</f>
        <v>0</v>
      </c>
      <c r="F551" s="15" t="s">
        <v>258</v>
      </c>
    </row>
    <row r="552" spans="1:6" ht="21" x14ac:dyDescent="0.3">
      <c r="A552" s="44">
        <v>550</v>
      </c>
      <c r="B552" s="84">
        <v>44664</v>
      </c>
      <c r="C552" s="15"/>
      <c r="D552" s="102"/>
      <c r="E552" s="15">
        <f>INDEX(LISTA!$H$6:$H$8,MATCH('LANÇAMENTO DO DIRISTA '!F552,PAGO,0))</f>
        <v>0</v>
      </c>
      <c r="F552" s="15" t="s">
        <v>258</v>
      </c>
    </row>
    <row r="553" spans="1:6" ht="21" x14ac:dyDescent="0.3">
      <c r="A553" s="44">
        <v>551</v>
      </c>
      <c r="B553" s="84">
        <v>44664</v>
      </c>
      <c r="C553" s="15"/>
      <c r="D553" s="102"/>
      <c r="E553" s="15">
        <f>INDEX(LISTA!$H$6:$H$8,MATCH('LANÇAMENTO DO DIRISTA '!F553,PAGO,0))</f>
        <v>0</v>
      </c>
      <c r="F553" s="15" t="s">
        <v>258</v>
      </c>
    </row>
    <row r="554" spans="1:6" ht="21" x14ac:dyDescent="0.3">
      <c r="A554" s="44">
        <v>552</v>
      </c>
      <c r="B554" s="84">
        <v>44664</v>
      </c>
      <c r="C554" s="15"/>
      <c r="D554" s="102"/>
      <c r="E554" s="15">
        <f>INDEX(LISTA!$H$6:$H$8,MATCH('LANÇAMENTO DO DIRISTA '!F554,PAGO,0))</f>
        <v>0</v>
      </c>
      <c r="F554" s="15" t="s">
        <v>258</v>
      </c>
    </row>
    <row r="555" spans="1:6" ht="21" x14ac:dyDescent="0.3">
      <c r="A555" s="44">
        <v>553</v>
      </c>
      <c r="B555" s="84">
        <v>44664</v>
      </c>
      <c r="C555" s="15"/>
      <c r="D555" s="102"/>
      <c r="E555" s="15">
        <f>INDEX(LISTA!$H$6:$H$8,MATCH('LANÇAMENTO DO DIRISTA '!F555,PAGO,0))</f>
        <v>0</v>
      </c>
      <c r="F555" s="15" t="s">
        <v>258</v>
      </c>
    </row>
    <row r="556" spans="1:6" ht="21" x14ac:dyDescent="0.3">
      <c r="A556" s="44">
        <v>554</v>
      </c>
      <c r="B556" s="84">
        <v>44664</v>
      </c>
      <c r="C556" s="15"/>
      <c r="D556" s="102"/>
      <c r="E556" s="15">
        <f>INDEX(LISTA!$H$6:$H$8,MATCH('LANÇAMENTO DO DIRISTA '!F556,PAGO,0))</f>
        <v>0</v>
      </c>
      <c r="F556" s="15" t="s">
        <v>258</v>
      </c>
    </row>
    <row r="557" spans="1:6" ht="21" x14ac:dyDescent="0.3">
      <c r="A557" s="44">
        <v>555</v>
      </c>
      <c r="B557" s="84">
        <v>44664</v>
      </c>
      <c r="C557" s="15"/>
      <c r="D557" s="102"/>
      <c r="E557" s="15">
        <f>INDEX(LISTA!$H$6:$H$8,MATCH('LANÇAMENTO DO DIRISTA '!F557,PAGO,0))</f>
        <v>0</v>
      </c>
      <c r="F557" s="15" t="s">
        <v>258</v>
      </c>
    </row>
    <row r="558" spans="1:6" ht="21" x14ac:dyDescent="0.3">
      <c r="A558" s="44">
        <v>556</v>
      </c>
      <c r="B558" s="84">
        <v>44664</v>
      </c>
      <c r="C558" s="15"/>
      <c r="D558" s="102"/>
      <c r="E558" s="15">
        <f>INDEX(LISTA!$H$6:$H$8,MATCH('LANÇAMENTO DO DIRISTA '!F558,PAGO,0))</f>
        <v>0</v>
      </c>
      <c r="F558" s="15" t="s">
        <v>258</v>
      </c>
    </row>
    <row r="559" spans="1:6" ht="21" x14ac:dyDescent="0.3">
      <c r="A559" s="44">
        <v>557</v>
      </c>
      <c r="B559" s="84">
        <v>44664</v>
      </c>
      <c r="C559" s="15"/>
      <c r="D559" s="102"/>
      <c r="E559" s="15">
        <f>INDEX(LISTA!$H$6:$H$8,MATCH('LANÇAMENTO DO DIRISTA '!F559,PAGO,0))</f>
        <v>0</v>
      </c>
      <c r="F559" s="15" t="s">
        <v>258</v>
      </c>
    </row>
    <row r="560" spans="1:6" ht="21" x14ac:dyDescent="0.3">
      <c r="A560" s="44">
        <v>558</v>
      </c>
      <c r="B560" s="84">
        <v>44664</v>
      </c>
      <c r="C560" s="15"/>
      <c r="D560" s="102"/>
      <c r="E560" s="15">
        <f>INDEX(LISTA!$H$6:$H$8,MATCH('LANÇAMENTO DO DIRISTA '!F560,PAGO,0))</f>
        <v>0</v>
      </c>
      <c r="F560" s="15" t="s">
        <v>258</v>
      </c>
    </row>
    <row r="561" spans="1:6" ht="21" x14ac:dyDescent="0.3">
      <c r="A561" s="44">
        <v>559</v>
      </c>
      <c r="B561" s="84">
        <v>44664</v>
      </c>
      <c r="C561" s="15"/>
      <c r="D561" s="102"/>
      <c r="E561" s="15">
        <f>INDEX(LISTA!$H$6:$H$8,MATCH('LANÇAMENTO DO DIRISTA '!F561,PAGO,0))</f>
        <v>0</v>
      </c>
      <c r="F561" s="15" t="s">
        <v>258</v>
      </c>
    </row>
    <row r="562" spans="1:6" ht="21" x14ac:dyDescent="0.3">
      <c r="A562" s="44">
        <v>560</v>
      </c>
      <c r="B562" s="84">
        <v>44664</v>
      </c>
      <c r="C562" s="15"/>
      <c r="D562" s="102"/>
      <c r="E562" s="15">
        <f>INDEX(LISTA!$H$6:$H$8,MATCH('LANÇAMENTO DO DIRISTA '!F562,PAGO,0))</f>
        <v>0</v>
      </c>
      <c r="F562" s="15" t="s">
        <v>258</v>
      </c>
    </row>
    <row r="563" spans="1:6" ht="21" x14ac:dyDescent="0.3">
      <c r="A563" s="44">
        <v>561</v>
      </c>
      <c r="B563" s="84">
        <v>44664</v>
      </c>
      <c r="C563" s="15"/>
      <c r="D563" s="102"/>
      <c r="E563" s="15">
        <f>INDEX(LISTA!$H$6:$H$8,MATCH('LANÇAMENTO DO DIRISTA '!F563,PAGO,0))</f>
        <v>0</v>
      </c>
      <c r="F563" s="15" t="s">
        <v>258</v>
      </c>
    </row>
    <row r="564" spans="1:6" ht="21" x14ac:dyDescent="0.3">
      <c r="A564" s="44">
        <v>562</v>
      </c>
      <c r="B564" s="84">
        <v>44664</v>
      </c>
      <c r="C564" s="15"/>
      <c r="D564" s="102"/>
      <c r="E564" s="15">
        <f>INDEX(LISTA!$H$6:$H$8,MATCH('LANÇAMENTO DO DIRISTA '!F564,PAGO,0))</f>
        <v>0</v>
      </c>
      <c r="F564" s="15" t="s">
        <v>258</v>
      </c>
    </row>
    <row r="565" spans="1:6" ht="21" x14ac:dyDescent="0.3">
      <c r="A565" s="44">
        <v>563</v>
      </c>
      <c r="B565" s="84">
        <v>44664</v>
      </c>
      <c r="C565" s="15"/>
      <c r="D565" s="102"/>
      <c r="E565" s="15">
        <f>INDEX(LISTA!$H$6:$H$8,MATCH('LANÇAMENTO DO DIRISTA '!F565,PAGO,0))</f>
        <v>0</v>
      </c>
      <c r="F565" s="15" t="s">
        <v>258</v>
      </c>
    </row>
    <row r="566" spans="1:6" ht="21" x14ac:dyDescent="0.3">
      <c r="A566" s="44">
        <v>564</v>
      </c>
      <c r="B566" s="84">
        <v>44664</v>
      </c>
      <c r="C566" s="15"/>
      <c r="D566" s="102"/>
      <c r="E566" s="15">
        <f>INDEX(LISTA!$H$6:$H$8,MATCH('LANÇAMENTO DO DIRISTA '!F566,PAGO,0))</f>
        <v>0</v>
      </c>
      <c r="F566" s="15" t="s">
        <v>258</v>
      </c>
    </row>
    <row r="567" spans="1:6" ht="21" x14ac:dyDescent="0.3">
      <c r="A567" s="44">
        <v>565</v>
      </c>
      <c r="B567" s="84">
        <v>44664</v>
      </c>
      <c r="C567" s="15"/>
      <c r="D567" s="102"/>
      <c r="E567" s="15">
        <f>INDEX(LISTA!$H$6:$H$8,MATCH('LANÇAMENTO DO DIRISTA '!F567,PAGO,0))</f>
        <v>0</v>
      </c>
      <c r="F567" s="15" t="s">
        <v>258</v>
      </c>
    </row>
    <row r="568" spans="1:6" ht="21" x14ac:dyDescent="0.3">
      <c r="A568" s="44">
        <v>566</v>
      </c>
      <c r="B568" s="84">
        <v>44664</v>
      </c>
      <c r="C568" s="15"/>
      <c r="D568" s="102"/>
      <c r="E568" s="15">
        <f>INDEX(LISTA!$H$6:$H$8,MATCH('LANÇAMENTO DO DIRISTA '!F568,PAGO,0))</f>
        <v>0</v>
      </c>
      <c r="F568" s="15" t="s">
        <v>258</v>
      </c>
    </row>
    <row r="569" spans="1:6" ht="21" x14ac:dyDescent="0.3">
      <c r="A569" s="44">
        <v>567</v>
      </c>
      <c r="B569" s="84">
        <v>44664</v>
      </c>
      <c r="C569" s="15"/>
      <c r="D569" s="102"/>
      <c r="E569" s="15">
        <f>INDEX(LISTA!$H$6:$H$8,MATCH('LANÇAMENTO DO DIRISTA '!F569,PAGO,0))</f>
        <v>0</v>
      </c>
      <c r="F569" s="15" t="s">
        <v>258</v>
      </c>
    </row>
    <row r="570" spans="1:6" ht="21" x14ac:dyDescent="0.3">
      <c r="A570" s="44">
        <v>568</v>
      </c>
      <c r="B570" s="84">
        <v>44664</v>
      </c>
      <c r="C570" s="15"/>
      <c r="D570" s="102"/>
      <c r="E570" s="15">
        <f>INDEX(LISTA!$H$6:$H$8,MATCH('LANÇAMENTO DO DIRISTA '!F570,PAGO,0))</f>
        <v>0</v>
      </c>
      <c r="F570" s="15" t="s">
        <v>258</v>
      </c>
    </row>
    <row r="571" spans="1:6" ht="21" x14ac:dyDescent="0.3">
      <c r="A571" s="44">
        <v>569</v>
      </c>
      <c r="B571" s="84">
        <v>44664</v>
      </c>
      <c r="C571" s="15"/>
      <c r="D571" s="102"/>
      <c r="E571" s="15">
        <f>INDEX(LISTA!$H$6:$H$8,MATCH('LANÇAMENTO DO DIRISTA '!F571,PAGO,0))</f>
        <v>0</v>
      </c>
      <c r="F571" s="15" t="s">
        <v>258</v>
      </c>
    </row>
    <row r="572" spans="1:6" ht="21" x14ac:dyDescent="0.3">
      <c r="A572" s="44">
        <v>570</v>
      </c>
      <c r="B572" s="84">
        <v>44664</v>
      </c>
      <c r="C572" s="15"/>
      <c r="D572" s="102"/>
      <c r="E572" s="15">
        <f>INDEX(LISTA!$H$6:$H$8,MATCH('LANÇAMENTO DO DIRISTA '!F572,PAGO,0))</f>
        <v>0</v>
      </c>
      <c r="F572" s="15" t="s">
        <v>258</v>
      </c>
    </row>
    <row r="573" spans="1:6" ht="21" x14ac:dyDescent="0.3">
      <c r="A573" s="44">
        <v>571</v>
      </c>
      <c r="B573" s="84">
        <v>44664</v>
      </c>
      <c r="C573" s="15"/>
      <c r="D573" s="102"/>
      <c r="E573" s="15">
        <f>INDEX(LISTA!$H$6:$H$8,MATCH('LANÇAMENTO DO DIRISTA '!F573,PAGO,0))</f>
        <v>0</v>
      </c>
      <c r="F573" s="15" t="s">
        <v>258</v>
      </c>
    </row>
    <row r="574" spans="1:6" ht="21" x14ac:dyDescent="0.3">
      <c r="A574" s="44">
        <v>572</v>
      </c>
      <c r="B574" s="84">
        <v>44664</v>
      </c>
      <c r="C574" s="15"/>
      <c r="D574" s="102"/>
      <c r="E574" s="15">
        <f>INDEX(LISTA!$H$6:$H$8,MATCH('LANÇAMENTO DO DIRISTA '!F574,PAGO,0))</f>
        <v>0</v>
      </c>
      <c r="F574" s="15" t="s">
        <v>258</v>
      </c>
    </row>
    <row r="575" spans="1:6" ht="21" x14ac:dyDescent="0.3">
      <c r="A575" s="44">
        <v>573</v>
      </c>
      <c r="B575" s="84">
        <v>44664</v>
      </c>
      <c r="C575" s="15"/>
      <c r="D575" s="102"/>
      <c r="E575" s="15">
        <f>INDEX(LISTA!$H$6:$H$8,MATCH('LANÇAMENTO DO DIRISTA '!F575,PAGO,0))</f>
        <v>0</v>
      </c>
      <c r="F575" s="15" t="s">
        <v>258</v>
      </c>
    </row>
    <row r="576" spans="1:6" ht="21" x14ac:dyDescent="0.3">
      <c r="A576" s="44">
        <v>574</v>
      </c>
      <c r="B576" s="84">
        <v>44664</v>
      </c>
      <c r="C576" s="15"/>
      <c r="D576" s="102"/>
      <c r="E576" s="15">
        <f>INDEX(LISTA!$H$6:$H$8,MATCH('LANÇAMENTO DO DIRISTA '!F576,PAGO,0))</f>
        <v>0</v>
      </c>
      <c r="F576" s="15" t="s">
        <v>258</v>
      </c>
    </row>
    <row r="577" spans="1:6" ht="21" x14ac:dyDescent="0.3">
      <c r="A577" s="44">
        <v>575</v>
      </c>
      <c r="B577" s="84">
        <v>44664</v>
      </c>
      <c r="C577" s="15"/>
      <c r="D577" s="102"/>
      <c r="E577" s="15">
        <f>INDEX(LISTA!$H$6:$H$8,MATCH('LANÇAMENTO DO DIRISTA '!F577,PAGO,0))</f>
        <v>0</v>
      </c>
      <c r="F577" s="15" t="s">
        <v>258</v>
      </c>
    </row>
    <row r="578" spans="1:6" ht="21" x14ac:dyDescent="0.3">
      <c r="A578" s="44">
        <v>576</v>
      </c>
      <c r="B578" s="84">
        <v>44664</v>
      </c>
      <c r="C578" s="15"/>
      <c r="D578" s="102"/>
      <c r="E578" s="15">
        <f>INDEX(LISTA!$H$6:$H$8,MATCH('LANÇAMENTO DO DIRISTA '!F578,PAGO,0))</f>
        <v>0</v>
      </c>
      <c r="F578" s="15" t="s">
        <v>258</v>
      </c>
    </row>
    <row r="579" spans="1:6" ht="21" x14ac:dyDescent="0.3">
      <c r="A579" s="44">
        <v>577</v>
      </c>
      <c r="B579" s="84">
        <v>44664</v>
      </c>
      <c r="C579" s="15"/>
      <c r="D579" s="102"/>
      <c r="E579" s="15">
        <f>INDEX(LISTA!$H$6:$H$8,MATCH('LANÇAMENTO DO DIRISTA '!F579,PAGO,0))</f>
        <v>0</v>
      </c>
      <c r="F579" s="15" t="s">
        <v>258</v>
      </c>
    </row>
    <row r="580" spans="1:6" ht="21" x14ac:dyDescent="0.3">
      <c r="A580" s="44">
        <v>578</v>
      </c>
      <c r="B580" s="84">
        <v>44664</v>
      </c>
      <c r="C580" s="15"/>
      <c r="D580" s="102"/>
      <c r="E580" s="15">
        <f>INDEX(LISTA!$H$6:$H$8,MATCH('LANÇAMENTO DO DIRISTA '!F580,PAGO,0))</f>
        <v>0</v>
      </c>
      <c r="F580" s="15" t="s">
        <v>258</v>
      </c>
    </row>
    <row r="581" spans="1:6" ht="21" x14ac:dyDescent="0.3">
      <c r="A581" s="44">
        <v>579</v>
      </c>
      <c r="B581" s="84">
        <v>44664</v>
      </c>
      <c r="C581" s="15"/>
      <c r="D581" s="102"/>
      <c r="E581" s="15">
        <f>INDEX(LISTA!$H$6:$H$8,MATCH('LANÇAMENTO DO DIRISTA '!F581,PAGO,0))</f>
        <v>0</v>
      </c>
      <c r="F581" s="15" t="s">
        <v>258</v>
      </c>
    </row>
    <row r="582" spans="1:6" ht="21" x14ac:dyDescent="0.3">
      <c r="A582" s="44">
        <v>580</v>
      </c>
      <c r="B582" s="84">
        <v>44664</v>
      </c>
      <c r="C582" s="15"/>
      <c r="D582" s="102"/>
      <c r="E582" s="15">
        <f>INDEX(LISTA!$H$6:$H$8,MATCH('LANÇAMENTO DO DIRISTA '!F582,PAGO,0))</f>
        <v>0</v>
      </c>
      <c r="F582" s="15" t="s">
        <v>258</v>
      </c>
    </row>
    <row r="583" spans="1:6" ht="21" x14ac:dyDescent="0.3">
      <c r="A583" s="44">
        <v>581</v>
      </c>
      <c r="B583" s="84">
        <v>44664</v>
      </c>
      <c r="C583" s="15"/>
      <c r="D583" s="102"/>
      <c r="E583" s="15">
        <f>INDEX(LISTA!$H$6:$H$8,MATCH('LANÇAMENTO DO DIRISTA '!F583,PAGO,0))</f>
        <v>0</v>
      </c>
      <c r="F583" s="15" t="s">
        <v>258</v>
      </c>
    </row>
    <row r="584" spans="1:6" ht="21" x14ac:dyDescent="0.3">
      <c r="A584" s="44">
        <v>582</v>
      </c>
      <c r="B584" s="84">
        <v>44664</v>
      </c>
      <c r="C584" s="15"/>
      <c r="D584" s="102"/>
      <c r="E584" s="15">
        <f>INDEX(LISTA!$H$6:$H$8,MATCH('LANÇAMENTO DO DIRISTA '!F584,PAGO,0))</f>
        <v>0</v>
      </c>
      <c r="F584" s="15" t="s">
        <v>258</v>
      </c>
    </row>
    <row r="585" spans="1:6" ht="21" x14ac:dyDescent="0.3">
      <c r="A585" s="44">
        <v>583</v>
      </c>
      <c r="B585" s="84">
        <v>44664</v>
      </c>
      <c r="C585" s="15"/>
      <c r="D585" s="102"/>
      <c r="E585" s="15">
        <f>INDEX(LISTA!$H$6:$H$8,MATCH('LANÇAMENTO DO DIRISTA '!F585,PAGO,0))</f>
        <v>0</v>
      </c>
      <c r="F585" s="15" t="s">
        <v>258</v>
      </c>
    </row>
    <row r="586" spans="1:6" ht="21" x14ac:dyDescent="0.3">
      <c r="A586" s="44">
        <v>584</v>
      </c>
      <c r="B586" s="84">
        <v>44664</v>
      </c>
      <c r="C586" s="15"/>
      <c r="D586" s="102"/>
      <c r="E586" s="15">
        <f>INDEX(LISTA!$H$6:$H$8,MATCH('LANÇAMENTO DO DIRISTA '!F586,PAGO,0))</f>
        <v>0</v>
      </c>
      <c r="F586" s="15" t="s">
        <v>258</v>
      </c>
    </row>
    <row r="587" spans="1:6" ht="21" x14ac:dyDescent="0.3">
      <c r="A587" s="44">
        <v>585</v>
      </c>
      <c r="B587" s="84">
        <v>44664</v>
      </c>
      <c r="C587" s="15"/>
      <c r="D587" s="102"/>
      <c r="E587" s="15">
        <f>INDEX(LISTA!$H$6:$H$8,MATCH('LANÇAMENTO DO DIRISTA '!F587,PAGO,0))</f>
        <v>0</v>
      </c>
      <c r="F587" s="15" t="s">
        <v>258</v>
      </c>
    </row>
    <row r="588" spans="1:6" ht="21" x14ac:dyDescent="0.3">
      <c r="A588" s="44">
        <v>586</v>
      </c>
      <c r="B588" s="84">
        <v>44664</v>
      </c>
      <c r="C588" s="15"/>
      <c r="D588" s="102"/>
      <c r="E588" s="15">
        <f>INDEX(LISTA!$H$6:$H$8,MATCH('LANÇAMENTO DO DIRISTA '!F588,PAGO,0))</f>
        <v>0</v>
      </c>
      <c r="F588" s="15" t="s">
        <v>258</v>
      </c>
    </row>
    <row r="589" spans="1:6" ht="21" x14ac:dyDescent="0.3">
      <c r="A589" s="44">
        <v>587</v>
      </c>
      <c r="B589" s="84">
        <v>44664</v>
      </c>
      <c r="C589" s="15"/>
      <c r="D589" s="102"/>
      <c r="E589" s="15">
        <f>INDEX(LISTA!$H$6:$H$8,MATCH('LANÇAMENTO DO DIRISTA '!F589,PAGO,0))</f>
        <v>0</v>
      </c>
      <c r="F589" s="15" t="s">
        <v>258</v>
      </c>
    </row>
    <row r="590" spans="1:6" ht="21" x14ac:dyDescent="0.3">
      <c r="A590" s="44">
        <v>588</v>
      </c>
      <c r="B590" s="84">
        <v>44664</v>
      </c>
      <c r="C590" s="15"/>
      <c r="D590" s="102"/>
      <c r="E590" s="15">
        <f>INDEX(LISTA!$H$6:$H$8,MATCH('LANÇAMENTO DO DIRISTA '!F590,PAGO,0))</f>
        <v>0</v>
      </c>
      <c r="F590" s="15" t="s">
        <v>258</v>
      </c>
    </row>
    <row r="591" spans="1:6" ht="21" x14ac:dyDescent="0.3">
      <c r="A591" s="44">
        <v>589</v>
      </c>
      <c r="B591" s="84">
        <v>44664</v>
      </c>
      <c r="C591" s="15"/>
      <c r="D591" s="102"/>
      <c r="E591" s="15">
        <f>INDEX(LISTA!$H$6:$H$8,MATCH('LANÇAMENTO DO DIRISTA '!F591,PAGO,0))</f>
        <v>0</v>
      </c>
      <c r="F591" s="15" t="s">
        <v>258</v>
      </c>
    </row>
    <row r="592" spans="1:6" ht="21" x14ac:dyDescent="0.3">
      <c r="A592" s="44">
        <v>590</v>
      </c>
      <c r="B592" s="84">
        <v>44664</v>
      </c>
      <c r="C592" s="15"/>
      <c r="D592" s="102"/>
      <c r="E592" s="15">
        <f>INDEX(LISTA!$H$6:$H$8,MATCH('LANÇAMENTO DO DIRISTA '!F592,PAGO,0))</f>
        <v>0</v>
      </c>
      <c r="F592" s="15" t="s">
        <v>258</v>
      </c>
    </row>
    <row r="593" spans="1:6" ht="21" x14ac:dyDescent="0.3">
      <c r="A593" s="44">
        <v>591</v>
      </c>
      <c r="B593" s="84">
        <v>44664</v>
      </c>
      <c r="C593" s="15"/>
      <c r="D593" s="102"/>
      <c r="E593" s="15">
        <f>INDEX(LISTA!$H$6:$H$8,MATCH('LANÇAMENTO DO DIRISTA '!F593,PAGO,0))</f>
        <v>0</v>
      </c>
      <c r="F593" s="15" t="s">
        <v>258</v>
      </c>
    </row>
    <row r="594" spans="1:6" ht="21" x14ac:dyDescent="0.3">
      <c r="A594" s="44">
        <v>592</v>
      </c>
      <c r="B594" s="84">
        <v>44664</v>
      </c>
      <c r="C594" s="15"/>
      <c r="D594" s="102"/>
      <c r="E594" s="15">
        <f>INDEX(LISTA!$H$6:$H$8,MATCH('LANÇAMENTO DO DIRISTA '!F594,PAGO,0))</f>
        <v>0</v>
      </c>
      <c r="F594" s="15" t="s">
        <v>258</v>
      </c>
    </row>
    <row r="595" spans="1:6" ht="21" x14ac:dyDescent="0.3">
      <c r="A595" s="44">
        <v>593</v>
      </c>
      <c r="B595" s="84">
        <v>44664</v>
      </c>
      <c r="C595" s="15"/>
      <c r="D595" s="102"/>
      <c r="E595" s="15">
        <f>INDEX(LISTA!$H$6:$H$8,MATCH('LANÇAMENTO DO DIRISTA '!F595,PAGO,0))</f>
        <v>0</v>
      </c>
      <c r="F595" s="15" t="s">
        <v>258</v>
      </c>
    </row>
    <row r="596" spans="1:6" ht="21" x14ac:dyDescent="0.3">
      <c r="A596" s="44">
        <v>594</v>
      </c>
      <c r="B596" s="84">
        <v>44664</v>
      </c>
      <c r="C596" s="15"/>
      <c r="D596" s="102"/>
      <c r="E596" s="15">
        <f>INDEX(LISTA!$H$6:$H$8,MATCH('LANÇAMENTO DO DIRISTA '!F596,PAGO,0))</f>
        <v>0</v>
      </c>
      <c r="F596" s="15" t="s">
        <v>258</v>
      </c>
    </row>
    <row r="597" spans="1:6" ht="21" x14ac:dyDescent="0.3">
      <c r="A597" s="44">
        <v>595</v>
      </c>
      <c r="B597" s="84">
        <v>44664</v>
      </c>
      <c r="C597" s="15"/>
      <c r="D597" s="102"/>
      <c r="E597" s="15">
        <f>INDEX(LISTA!$H$6:$H$8,MATCH('LANÇAMENTO DO DIRISTA '!F597,PAGO,0))</f>
        <v>0</v>
      </c>
      <c r="F597" s="15" t="s">
        <v>258</v>
      </c>
    </row>
    <row r="598" spans="1:6" ht="21" x14ac:dyDescent="0.3">
      <c r="A598" s="44">
        <v>596</v>
      </c>
      <c r="B598" s="84">
        <v>44664</v>
      </c>
      <c r="C598" s="15"/>
      <c r="D598" s="102"/>
      <c r="E598" s="15">
        <f>INDEX(LISTA!$H$6:$H$8,MATCH('LANÇAMENTO DO DIRISTA '!F598,PAGO,0))</f>
        <v>0</v>
      </c>
      <c r="F598" s="15" t="s">
        <v>258</v>
      </c>
    </row>
    <row r="599" spans="1:6" ht="21" x14ac:dyDescent="0.3">
      <c r="A599" s="44">
        <v>597</v>
      </c>
      <c r="B599" s="84">
        <v>44664</v>
      </c>
      <c r="C599" s="15"/>
      <c r="D599" s="102"/>
      <c r="E599" s="15">
        <f>INDEX(LISTA!$H$6:$H$8,MATCH('LANÇAMENTO DO DIRISTA '!F599,PAGO,0))</f>
        <v>0</v>
      </c>
      <c r="F599" s="15" t="s">
        <v>258</v>
      </c>
    </row>
    <row r="600" spans="1:6" ht="21" x14ac:dyDescent="0.3">
      <c r="A600" s="44">
        <v>598</v>
      </c>
      <c r="B600" s="84">
        <v>44664</v>
      </c>
      <c r="C600" s="15"/>
      <c r="D600" s="102"/>
      <c r="E600" s="15">
        <f>INDEX(LISTA!$H$6:$H$8,MATCH('LANÇAMENTO DO DIRISTA '!F600,PAGO,0))</f>
        <v>0</v>
      </c>
      <c r="F600" s="15" t="s">
        <v>258</v>
      </c>
    </row>
    <row r="601" spans="1:6" ht="21" x14ac:dyDescent="0.3">
      <c r="A601" s="44">
        <v>599</v>
      </c>
      <c r="B601" s="84">
        <v>44664</v>
      </c>
      <c r="C601" s="15"/>
      <c r="D601" s="102"/>
      <c r="E601" s="15">
        <f>INDEX(LISTA!$H$6:$H$8,MATCH('LANÇAMENTO DO DIRISTA '!F601,PAGO,0))</f>
        <v>0</v>
      </c>
      <c r="F601" s="15" t="s">
        <v>258</v>
      </c>
    </row>
    <row r="602" spans="1:6" ht="21" x14ac:dyDescent="0.3">
      <c r="A602" s="44">
        <v>600</v>
      </c>
      <c r="B602" s="84">
        <v>44664</v>
      </c>
      <c r="C602" s="15"/>
      <c r="D602" s="102"/>
      <c r="E602" s="15">
        <f>INDEX(LISTA!$H$6:$H$8,MATCH('LANÇAMENTO DO DIRISTA '!F602,PAGO,0))</f>
        <v>0</v>
      </c>
      <c r="F602" s="15" t="s">
        <v>258</v>
      </c>
    </row>
    <row r="603" spans="1:6" ht="21" x14ac:dyDescent="0.3">
      <c r="A603" s="44">
        <v>601</v>
      </c>
      <c r="B603" s="84">
        <v>44664</v>
      </c>
      <c r="C603" s="15"/>
      <c r="D603" s="102"/>
      <c r="E603" s="15">
        <f>INDEX(LISTA!$H$6:$H$8,MATCH('LANÇAMENTO DO DIRISTA '!F603,PAGO,0))</f>
        <v>0</v>
      </c>
      <c r="F603" s="15" t="s">
        <v>258</v>
      </c>
    </row>
    <row r="604" spans="1:6" ht="21" x14ac:dyDescent="0.3">
      <c r="A604" s="44">
        <v>602</v>
      </c>
      <c r="B604" s="84">
        <v>44664</v>
      </c>
      <c r="C604" s="15"/>
      <c r="D604" s="102"/>
      <c r="E604" s="15">
        <f>INDEX(LISTA!$H$6:$H$8,MATCH('LANÇAMENTO DO DIRISTA '!F604,PAGO,0))</f>
        <v>0</v>
      </c>
      <c r="F604" s="15" t="s">
        <v>258</v>
      </c>
    </row>
    <row r="605" spans="1:6" ht="21" x14ac:dyDescent="0.3">
      <c r="A605" s="44">
        <v>603</v>
      </c>
      <c r="B605" s="84">
        <v>44664</v>
      </c>
      <c r="C605" s="15"/>
      <c r="D605" s="102"/>
      <c r="E605" s="15">
        <f>INDEX(LISTA!$H$6:$H$8,MATCH('LANÇAMENTO DO DIRISTA '!F605,PAGO,0))</f>
        <v>0</v>
      </c>
      <c r="F605" s="15" t="s">
        <v>258</v>
      </c>
    </row>
    <row r="606" spans="1:6" ht="21" x14ac:dyDescent="0.3">
      <c r="A606" s="44">
        <v>604</v>
      </c>
      <c r="B606" s="84">
        <v>44664</v>
      </c>
      <c r="C606" s="15"/>
      <c r="D606" s="102"/>
      <c r="E606" s="15">
        <f>INDEX(LISTA!$H$6:$H$8,MATCH('LANÇAMENTO DO DIRISTA '!F606,PAGO,0))</f>
        <v>0</v>
      </c>
      <c r="F606" s="15" t="s">
        <v>258</v>
      </c>
    </row>
    <row r="607" spans="1:6" ht="21" x14ac:dyDescent="0.3">
      <c r="A607" s="44">
        <v>605</v>
      </c>
      <c r="B607" s="84">
        <v>44664</v>
      </c>
      <c r="C607" s="15"/>
      <c r="D607" s="102"/>
      <c r="E607" s="15">
        <f>INDEX(LISTA!$H$6:$H$8,MATCH('LANÇAMENTO DO DIRISTA '!F607,PAGO,0))</f>
        <v>0</v>
      </c>
      <c r="F607" s="15" t="s">
        <v>258</v>
      </c>
    </row>
    <row r="608" spans="1:6" ht="21" x14ac:dyDescent="0.3">
      <c r="A608" s="44">
        <v>606</v>
      </c>
      <c r="B608" s="84">
        <v>44664</v>
      </c>
      <c r="C608" s="15"/>
      <c r="D608" s="102"/>
      <c r="E608" s="15">
        <f>INDEX(LISTA!$H$6:$H$8,MATCH('LANÇAMENTO DO DIRISTA '!F608,PAGO,0))</f>
        <v>0</v>
      </c>
      <c r="F608" s="15" t="s">
        <v>258</v>
      </c>
    </row>
    <row r="609" spans="1:6" ht="21" x14ac:dyDescent="0.3">
      <c r="A609" s="44">
        <v>607</v>
      </c>
      <c r="B609" s="84">
        <v>44664</v>
      </c>
      <c r="C609" s="15"/>
      <c r="D609" s="102"/>
      <c r="E609" s="15">
        <f>INDEX(LISTA!$H$6:$H$8,MATCH('LANÇAMENTO DO DIRISTA '!F609,PAGO,0))</f>
        <v>0</v>
      </c>
      <c r="F609" s="15" t="s">
        <v>258</v>
      </c>
    </row>
    <row r="610" spans="1:6" ht="21" x14ac:dyDescent="0.3">
      <c r="A610" s="44">
        <v>608</v>
      </c>
      <c r="B610" s="84">
        <v>44664</v>
      </c>
      <c r="C610" s="15"/>
      <c r="D610" s="102"/>
      <c r="E610" s="15">
        <f>INDEX(LISTA!$H$6:$H$8,MATCH('LANÇAMENTO DO DIRISTA '!F610,PAGO,0))</f>
        <v>0</v>
      </c>
      <c r="F610" s="15" t="s">
        <v>258</v>
      </c>
    </row>
    <row r="611" spans="1:6" ht="21" x14ac:dyDescent="0.3">
      <c r="A611" s="44">
        <v>609</v>
      </c>
      <c r="B611" s="84">
        <v>44664</v>
      </c>
      <c r="C611" s="15"/>
      <c r="D611" s="102"/>
      <c r="E611" s="15">
        <f>INDEX(LISTA!$H$6:$H$8,MATCH('LANÇAMENTO DO DIRISTA '!F611,PAGO,0))</f>
        <v>0</v>
      </c>
      <c r="F611" s="15" t="s">
        <v>258</v>
      </c>
    </row>
    <row r="612" spans="1:6" ht="21" x14ac:dyDescent="0.3">
      <c r="A612" s="44">
        <v>610</v>
      </c>
      <c r="B612" s="84">
        <v>44664</v>
      </c>
      <c r="C612" s="15"/>
      <c r="D612" s="102"/>
      <c r="E612" s="15">
        <f>INDEX(LISTA!$H$6:$H$8,MATCH('LANÇAMENTO DO DIRISTA '!F612,PAGO,0))</f>
        <v>0</v>
      </c>
      <c r="F612" s="15" t="s">
        <v>258</v>
      </c>
    </row>
    <row r="613" spans="1:6" ht="21" x14ac:dyDescent="0.3">
      <c r="A613" s="44">
        <v>611</v>
      </c>
      <c r="B613" s="84">
        <v>44664</v>
      </c>
      <c r="C613" s="15"/>
      <c r="D613" s="102"/>
      <c r="E613" s="15">
        <f>INDEX(LISTA!$H$6:$H$8,MATCH('LANÇAMENTO DO DIRISTA '!F613,PAGO,0))</f>
        <v>0</v>
      </c>
      <c r="F613" s="15" t="s">
        <v>258</v>
      </c>
    </row>
    <row r="614" spans="1:6" ht="21" x14ac:dyDescent="0.3">
      <c r="A614" s="44">
        <v>612</v>
      </c>
      <c r="B614" s="84">
        <v>44664</v>
      </c>
      <c r="C614" s="15"/>
      <c r="D614" s="102"/>
      <c r="E614" s="15">
        <f>INDEX(LISTA!$H$6:$H$8,MATCH('LANÇAMENTO DO DIRISTA '!F614,PAGO,0))</f>
        <v>0</v>
      </c>
      <c r="F614" s="15" t="s">
        <v>258</v>
      </c>
    </row>
    <row r="615" spans="1:6" ht="21" x14ac:dyDescent="0.3">
      <c r="A615" s="44">
        <v>613</v>
      </c>
      <c r="B615" s="84">
        <v>44664</v>
      </c>
      <c r="C615" s="15"/>
      <c r="D615" s="102"/>
      <c r="E615" s="15">
        <f>INDEX(LISTA!$H$6:$H$8,MATCH('LANÇAMENTO DO DIRISTA '!F615,PAGO,0))</f>
        <v>0</v>
      </c>
      <c r="F615" s="15" t="s">
        <v>258</v>
      </c>
    </row>
    <row r="616" spans="1:6" ht="21" x14ac:dyDescent="0.3">
      <c r="A616" s="44">
        <v>614</v>
      </c>
      <c r="B616" s="84">
        <v>44664</v>
      </c>
      <c r="C616" s="15"/>
      <c r="D616" s="102"/>
      <c r="E616" s="15">
        <f>INDEX(LISTA!$H$6:$H$8,MATCH('LANÇAMENTO DO DIRISTA '!F616,PAGO,0))</f>
        <v>0</v>
      </c>
      <c r="F616" s="15" t="s">
        <v>258</v>
      </c>
    </row>
    <row r="617" spans="1:6" ht="21" x14ac:dyDescent="0.3">
      <c r="A617" s="44">
        <v>615</v>
      </c>
      <c r="B617" s="84">
        <v>44664</v>
      </c>
      <c r="C617" s="15"/>
      <c r="D617" s="102"/>
      <c r="E617" s="15">
        <f>INDEX(LISTA!$H$6:$H$8,MATCH('LANÇAMENTO DO DIRISTA '!F617,PAGO,0))</f>
        <v>0</v>
      </c>
      <c r="F617" s="15" t="s">
        <v>258</v>
      </c>
    </row>
    <row r="618" spans="1:6" ht="21" x14ac:dyDescent="0.3">
      <c r="A618" s="44">
        <v>616</v>
      </c>
      <c r="B618" s="84">
        <v>44664</v>
      </c>
      <c r="C618" s="15"/>
      <c r="D618" s="102"/>
      <c r="E618" s="15">
        <f>INDEX(LISTA!$H$6:$H$8,MATCH('LANÇAMENTO DO DIRISTA '!F618,PAGO,0))</f>
        <v>0</v>
      </c>
      <c r="F618" s="15" t="s">
        <v>258</v>
      </c>
    </row>
    <row r="619" spans="1:6" ht="21" x14ac:dyDescent="0.3">
      <c r="A619" s="44">
        <v>617</v>
      </c>
      <c r="B619" s="84">
        <v>44664</v>
      </c>
      <c r="C619" s="15"/>
      <c r="D619" s="102"/>
      <c r="E619" s="15">
        <f>INDEX(LISTA!$H$6:$H$8,MATCH('LANÇAMENTO DO DIRISTA '!F619,PAGO,0))</f>
        <v>0</v>
      </c>
      <c r="F619" s="15" t="s">
        <v>258</v>
      </c>
    </row>
    <row r="620" spans="1:6" ht="21" x14ac:dyDescent="0.3">
      <c r="A620" s="44">
        <v>618</v>
      </c>
      <c r="B620" s="84">
        <v>44664</v>
      </c>
      <c r="C620" s="15"/>
      <c r="D620" s="102"/>
      <c r="E620" s="15">
        <f>INDEX(LISTA!$H$6:$H$8,MATCH('LANÇAMENTO DO DIRISTA '!F620,PAGO,0))</f>
        <v>0</v>
      </c>
      <c r="F620" s="15" t="s">
        <v>258</v>
      </c>
    </row>
    <row r="621" spans="1:6" ht="21" x14ac:dyDescent="0.3">
      <c r="A621" s="44">
        <v>619</v>
      </c>
      <c r="B621" s="84">
        <v>44664</v>
      </c>
      <c r="C621" s="15"/>
      <c r="D621" s="102"/>
      <c r="E621" s="15">
        <f>INDEX(LISTA!$H$6:$H$8,MATCH('LANÇAMENTO DO DIRISTA '!F621,PAGO,0))</f>
        <v>0</v>
      </c>
      <c r="F621" s="15" t="s">
        <v>258</v>
      </c>
    </row>
    <row r="622" spans="1:6" ht="21" x14ac:dyDescent="0.3">
      <c r="A622" s="44">
        <v>620</v>
      </c>
      <c r="B622" s="84">
        <v>44664</v>
      </c>
      <c r="C622" s="15"/>
      <c r="D622" s="102"/>
      <c r="E622" s="15">
        <f>INDEX(LISTA!$H$6:$H$8,MATCH('LANÇAMENTO DO DIRISTA '!F622,PAGO,0))</f>
        <v>0</v>
      </c>
      <c r="F622" s="15" t="s">
        <v>258</v>
      </c>
    </row>
    <row r="623" spans="1:6" ht="21" x14ac:dyDescent="0.3">
      <c r="A623" s="44">
        <v>621</v>
      </c>
      <c r="B623" s="84">
        <v>44664</v>
      </c>
      <c r="C623" s="15"/>
      <c r="D623" s="102"/>
      <c r="E623" s="15">
        <f>INDEX(LISTA!$H$6:$H$8,MATCH('LANÇAMENTO DO DIRISTA '!F623,PAGO,0))</f>
        <v>0</v>
      </c>
      <c r="F623" s="15" t="s">
        <v>258</v>
      </c>
    </row>
    <row r="624" spans="1:6" ht="21" x14ac:dyDescent="0.3">
      <c r="A624" s="44">
        <v>622</v>
      </c>
      <c r="B624" s="84">
        <v>44664</v>
      </c>
      <c r="C624" s="15"/>
      <c r="D624" s="102"/>
      <c r="E624" s="15">
        <f>INDEX(LISTA!$H$6:$H$8,MATCH('LANÇAMENTO DO DIRISTA '!F624,PAGO,0))</f>
        <v>0</v>
      </c>
      <c r="F624" s="15" t="s">
        <v>258</v>
      </c>
    </row>
    <row r="625" spans="1:6" ht="21" x14ac:dyDescent="0.3">
      <c r="A625" s="44">
        <v>623</v>
      </c>
      <c r="B625" s="84">
        <v>44664</v>
      </c>
      <c r="C625" s="15"/>
      <c r="D625" s="102"/>
      <c r="E625" s="15">
        <f>INDEX(LISTA!$H$6:$H$8,MATCH('LANÇAMENTO DO DIRISTA '!F625,PAGO,0))</f>
        <v>0</v>
      </c>
      <c r="F625" s="15" t="s">
        <v>258</v>
      </c>
    </row>
    <row r="626" spans="1:6" ht="21" x14ac:dyDescent="0.3">
      <c r="A626" s="44">
        <v>624</v>
      </c>
      <c r="B626" s="84">
        <v>44664</v>
      </c>
      <c r="C626" s="15"/>
      <c r="D626" s="102"/>
      <c r="E626" s="15">
        <f>INDEX(LISTA!$H$6:$H$8,MATCH('LANÇAMENTO DO DIRISTA '!F626,PAGO,0))</f>
        <v>0</v>
      </c>
      <c r="F626" s="15" t="s">
        <v>258</v>
      </c>
    </row>
    <row r="627" spans="1:6" ht="21" x14ac:dyDescent="0.3">
      <c r="A627" s="44">
        <v>625</v>
      </c>
      <c r="B627" s="84">
        <v>44664</v>
      </c>
      <c r="C627" s="15"/>
      <c r="D627" s="102"/>
      <c r="E627" s="15">
        <f>INDEX(LISTA!$H$6:$H$8,MATCH('LANÇAMENTO DO DIRISTA '!F627,PAGO,0))</f>
        <v>0</v>
      </c>
      <c r="F627" s="15" t="s">
        <v>258</v>
      </c>
    </row>
    <row r="628" spans="1:6" ht="21" x14ac:dyDescent="0.3">
      <c r="A628" s="44">
        <v>626</v>
      </c>
      <c r="B628" s="84">
        <v>44664</v>
      </c>
      <c r="C628" s="15"/>
      <c r="D628" s="102"/>
      <c r="E628" s="15">
        <f>INDEX(LISTA!$H$6:$H$8,MATCH('LANÇAMENTO DO DIRISTA '!F628,PAGO,0))</f>
        <v>0</v>
      </c>
      <c r="F628" s="15" t="s">
        <v>258</v>
      </c>
    </row>
    <row r="629" spans="1:6" ht="21" x14ac:dyDescent="0.3">
      <c r="A629" s="44">
        <v>627</v>
      </c>
      <c r="B629" s="84">
        <v>44664</v>
      </c>
      <c r="C629" s="15"/>
      <c r="D629" s="102"/>
      <c r="E629" s="15">
        <f>INDEX(LISTA!$H$6:$H$8,MATCH('LANÇAMENTO DO DIRISTA '!F629,PAGO,0))</f>
        <v>0</v>
      </c>
      <c r="F629" s="15" t="s">
        <v>258</v>
      </c>
    </row>
    <row r="630" spans="1:6" ht="21" x14ac:dyDescent="0.3">
      <c r="A630" s="44">
        <v>628</v>
      </c>
      <c r="B630" s="84">
        <v>44664</v>
      </c>
      <c r="C630" s="15"/>
      <c r="D630" s="102"/>
      <c r="E630" s="15">
        <f>INDEX(LISTA!$H$6:$H$8,MATCH('LANÇAMENTO DO DIRISTA '!F630,PAGO,0))</f>
        <v>0</v>
      </c>
      <c r="F630" s="15" t="s">
        <v>258</v>
      </c>
    </row>
    <row r="631" spans="1:6" ht="21" x14ac:dyDescent="0.3">
      <c r="A631" s="44">
        <v>629</v>
      </c>
      <c r="B631" s="84">
        <v>44664</v>
      </c>
      <c r="C631" s="15"/>
      <c r="D631" s="102"/>
      <c r="E631" s="15">
        <f>INDEX(LISTA!$H$6:$H$8,MATCH('LANÇAMENTO DO DIRISTA '!F631,PAGO,0))</f>
        <v>0</v>
      </c>
      <c r="F631" s="15" t="s">
        <v>258</v>
      </c>
    </row>
    <row r="632" spans="1:6" ht="21" x14ac:dyDescent="0.3">
      <c r="A632" s="44">
        <v>630</v>
      </c>
      <c r="B632" s="84">
        <v>44664</v>
      </c>
      <c r="C632" s="15"/>
      <c r="D632" s="102"/>
      <c r="E632" s="15">
        <f>INDEX(LISTA!$H$6:$H$8,MATCH('LANÇAMENTO DO DIRISTA '!F632,PAGO,0))</f>
        <v>0</v>
      </c>
      <c r="F632" s="15" t="s">
        <v>258</v>
      </c>
    </row>
    <row r="633" spans="1:6" ht="21" x14ac:dyDescent="0.3">
      <c r="A633" s="44">
        <v>631</v>
      </c>
      <c r="B633" s="84">
        <v>44664</v>
      </c>
      <c r="C633" s="15"/>
      <c r="D633" s="102"/>
      <c r="E633" s="15">
        <f>INDEX(LISTA!$H$6:$H$8,MATCH('LANÇAMENTO DO DIRISTA '!F633,PAGO,0))</f>
        <v>0</v>
      </c>
      <c r="F633" s="15" t="s">
        <v>258</v>
      </c>
    </row>
    <row r="634" spans="1:6" ht="21" x14ac:dyDescent="0.3">
      <c r="A634" s="44">
        <v>632</v>
      </c>
      <c r="B634" s="84">
        <v>44664</v>
      </c>
      <c r="C634" s="15"/>
      <c r="D634" s="102"/>
      <c r="E634" s="15">
        <f>INDEX(LISTA!$H$6:$H$8,MATCH('LANÇAMENTO DO DIRISTA '!F634,PAGO,0))</f>
        <v>0</v>
      </c>
      <c r="F634" s="15" t="s">
        <v>258</v>
      </c>
    </row>
    <row r="635" spans="1:6" ht="21" x14ac:dyDescent="0.3">
      <c r="A635" s="44">
        <v>633</v>
      </c>
      <c r="B635" s="84">
        <v>44664</v>
      </c>
      <c r="C635" s="15"/>
      <c r="D635" s="102"/>
      <c r="E635" s="15">
        <f>INDEX(LISTA!$H$6:$H$8,MATCH('LANÇAMENTO DO DIRISTA '!F635,PAGO,0))</f>
        <v>0</v>
      </c>
      <c r="F635" s="15" t="s">
        <v>258</v>
      </c>
    </row>
    <row r="636" spans="1:6" ht="21" x14ac:dyDescent="0.3">
      <c r="A636" s="44">
        <v>634</v>
      </c>
      <c r="B636" s="84">
        <v>44664</v>
      </c>
      <c r="C636" s="15"/>
      <c r="D636" s="102"/>
      <c r="E636" s="15">
        <f>INDEX(LISTA!$H$6:$H$8,MATCH('LANÇAMENTO DO DIRISTA '!F636,PAGO,0))</f>
        <v>0</v>
      </c>
      <c r="F636" s="15" t="s">
        <v>258</v>
      </c>
    </row>
    <row r="637" spans="1:6" ht="21" x14ac:dyDescent="0.3">
      <c r="A637" s="44">
        <v>635</v>
      </c>
      <c r="B637" s="84">
        <v>44664</v>
      </c>
      <c r="C637" s="15"/>
      <c r="D637" s="102"/>
      <c r="E637" s="15">
        <f>INDEX(LISTA!$H$6:$H$8,MATCH('LANÇAMENTO DO DIRISTA '!F637,PAGO,0))</f>
        <v>0</v>
      </c>
      <c r="F637" s="15" t="s">
        <v>258</v>
      </c>
    </row>
    <row r="638" spans="1:6" ht="21" x14ac:dyDescent="0.3">
      <c r="A638" s="44">
        <v>636</v>
      </c>
      <c r="B638" s="84">
        <v>44664</v>
      </c>
      <c r="C638" s="15"/>
      <c r="D638" s="102"/>
      <c r="E638" s="15">
        <f>INDEX(LISTA!$H$6:$H$8,MATCH('LANÇAMENTO DO DIRISTA '!F638,PAGO,0))</f>
        <v>0</v>
      </c>
      <c r="F638" s="15" t="s">
        <v>258</v>
      </c>
    </row>
    <row r="639" spans="1:6" ht="21" x14ac:dyDescent="0.3">
      <c r="A639" s="44">
        <v>637</v>
      </c>
      <c r="B639" s="84">
        <v>44664</v>
      </c>
      <c r="C639" s="15"/>
      <c r="D639" s="102"/>
      <c r="E639" s="15">
        <f>INDEX(LISTA!$H$6:$H$8,MATCH('LANÇAMENTO DO DIRISTA '!F639,PAGO,0))</f>
        <v>0</v>
      </c>
      <c r="F639" s="15" t="s">
        <v>258</v>
      </c>
    </row>
    <row r="640" spans="1:6" ht="21" x14ac:dyDescent="0.3">
      <c r="A640" s="44">
        <v>638</v>
      </c>
      <c r="B640" s="84">
        <v>44664</v>
      </c>
      <c r="C640" s="15"/>
      <c r="D640" s="102"/>
      <c r="E640" s="15">
        <f>INDEX(LISTA!$H$6:$H$8,MATCH('LANÇAMENTO DO DIRISTA '!F640,PAGO,0))</f>
        <v>0</v>
      </c>
      <c r="F640" s="15" t="s">
        <v>258</v>
      </c>
    </row>
    <row r="641" spans="1:6" ht="21" x14ac:dyDescent="0.3">
      <c r="A641" s="44">
        <v>639</v>
      </c>
      <c r="B641" s="84">
        <v>44664</v>
      </c>
      <c r="C641" s="15"/>
      <c r="D641" s="102"/>
      <c r="E641" s="15">
        <f>INDEX(LISTA!$H$6:$H$8,MATCH('LANÇAMENTO DO DIRISTA '!F641,PAGO,0))</f>
        <v>0</v>
      </c>
      <c r="F641" s="15" t="s">
        <v>258</v>
      </c>
    </row>
    <row r="642" spans="1:6" ht="21" x14ac:dyDescent="0.3">
      <c r="A642" s="44">
        <v>640</v>
      </c>
      <c r="B642" s="84">
        <v>44664</v>
      </c>
      <c r="C642" s="15"/>
      <c r="D642" s="102"/>
      <c r="E642" s="15">
        <f>INDEX(LISTA!$H$6:$H$8,MATCH('LANÇAMENTO DO DIRISTA '!F642,PAGO,0))</f>
        <v>0</v>
      </c>
      <c r="F642" s="15" t="s">
        <v>258</v>
      </c>
    </row>
    <row r="643" spans="1:6" ht="21" x14ac:dyDescent="0.3">
      <c r="A643" s="44">
        <v>641</v>
      </c>
      <c r="B643" s="84">
        <v>44664</v>
      </c>
      <c r="C643" s="15"/>
      <c r="D643" s="102"/>
      <c r="E643" s="15">
        <f>INDEX(LISTA!$H$6:$H$8,MATCH('LANÇAMENTO DO DIRISTA '!F643,PAGO,0))</f>
        <v>0</v>
      </c>
      <c r="F643" s="15" t="s">
        <v>258</v>
      </c>
    </row>
    <row r="644" spans="1:6" ht="21" x14ac:dyDescent="0.3">
      <c r="A644" s="44">
        <v>642</v>
      </c>
      <c r="B644" s="84">
        <v>44664</v>
      </c>
      <c r="C644" s="15"/>
      <c r="D644" s="102"/>
      <c r="E644" s="15">
        <f>INDEX(LISTA!$H$6:$H$8,MATCH('LANÇAMENTO DO DIRISTA '!F644,PAGO,0))</f>
        <v>0</v>
      </c>
      <c r="F644" s="15" t="s">
        <v>258</v>
      </c>
    </row>
    <row r="645" spans="1:6" ht="21" x14ac:dyDescent="0.3">
      <c r="A645" s="44">
        <v>643</v>
      </c>
      <c r="B645" s="84">
        <v>44664</v>
      </c>
      <c r="C645" s="15"/>
      <c r="D645" s="102"/>
      <c r="E645" s="15">
        <f>INDEX(LISTA!$H$6:$H$8,MATCH('LANÇAMENTO DO DIRISTA '!F645,PAGO,0))</f>
        <v>0</v>
      </c>
      <c r="F645" s="15" t="s">
        <v>258</v>
      </c>
    </row>
    <row r="646" spans="1:6" ht="21" x14ac:dyDescent="0.3">
      <c r="A646" s="44">
        <v>644</v>
      </c>
      <c r="B646" s="84">
        <v>44664</v>
      </c>
      <c r="C646" s="15"/>
      <c r="D646" s="102"/>
      <c r="E646" s="15">
        <f>INDEX(LISTA!$H$6:$H$8,MATCH('LANÇAMENTO DO DIRISTA '!F646,PAGO,0))</f>
        <v>0</v>
      </c>
      <c r="F646" s="15" t="s">
        <v>258</v>
      </c>
    </row>
    <row r="647" spans="1:6" ht="21" x14ac:dyDescent="0.3">
      <c r="A647" s="44">
        <v>645</v>
      </c>
      <c r="B647" s="84">
        <v>44664</v>
      </c>
      <c r="C647" s="15"/>
      <c r="D647" s="102"/>
      <c r="E647" s="15">
        <f>INDEX(LISTA!$H$6:$H$8,MATCH('LANÇAMENTO DO DIRISTA '!F647,PAGO,0))</f>
        <v>0</v>
      </c>
      <c r="F647" s="15" t="s">
        <v>258</v>
      </c>
    </row>
    <row r="648" spans="1:6" ht="21" x14ac:dyDescent="0.3">
      <c r="A648" s="44">
        <v>646</v>
      </c>
      <c r="B648" s="84">
        <v>44664</v>
      </c>
      <c r="C648" s="15"/>
      <c r="D648" s="102"/>
      <c r="E648" s="15">
        <f>INDEX(LISTA!$H$6:$H$8,MATCH('LANÇAMENTO DO DIRISTA '!F648,PAGO,0))</f>
        <v>0</v>
      </c>
      <c r="F648" s="15" t="s">
        <v>258</v>
      </c>
    </row>
    <row r="649" spans="1:6" ht="21" x14ac:dyDescent="0.3">
      <c r="A649" s="44">
        <v>647</v>
      </c>
      <c r="B649" s="84">
        <v>44664</v>
      </c>
      <c r="C649" s="15"/>
      <c r="D649" s="102"/>
      <c r="E649" s="15">
        <f>INDEX(LISTA!$H$6:$H$8,MATCH('LANÇAMENTO DO DIRISTA '!F649,PAGO,0))</f>
        <v>0</v>
      </c>
      <c r="F649" s="15" t="s">
        <v>258</v>
      </c>
    </row>
    <row r="650" spans="1:6" ht="21" x14ac:dyDescent="0.3">
      <c r="A650" s="44">
        <v>648</v>
      </c>
      <c r="B650" s="84">
        <v>44664</v>
      </c>
      <c r="C650" s="15"/>
      <c r="D650" s="102"/>
      <c r="E650" s="15">
        <f>INDEX(LISTA!$H$6:$H$8,MATCH('LANÇAMENTO DO DIRISTA '!F650,PAGO,0))</f>
        <v>0</v>
      </c>
      <c r="F650" s="15" t="s">
        <v>258</v>
      </c>
    </row>
    <row r="651" spans="1:6" ht="21" x14ac:dyDescent="0.3">
      <c r="A651" s="44">
        <v>649</v>
      </c>
      <c r="B651" s="84">
        <v>44664</v>
      </c>
      <c r="C651" s="15"/>
      <c r="D651" s="102"/>
      <c r="E651" s="15">
        <f>INDEX(LISTA!$H$6:$H$8,MATCH('LANÇAMENTO DO DIRISTA '!F651,PAGO,0))</f>
        <v>0</v>
      </c>
      <c r="F651" s="15" t="s">
        <v>258</v>
      </c>
    </row>
    <row r="652" spans="1:6" ht="21" x14ac:dyDescent="0.3">
      <c r="A652" s="44">
        <v>650</v>
      </c>
      <c r="B652" s="84">
        <v>44664</v>
      </c>
      <c r="C652" s="15"/>
      <c r="D652" s="102"/>
      <c r="E652" s="15">
        <f>INDEX(LISTA!$H$6:$H$8,MATCH('LANÇAMENTO DO DIRISTA '!F652,PAGO,0))</f>
        <v>0</v>
      </c>
      <c r="F652" s="15" t="s">
        <v>258</v>
      </c>
    </row>
    <row r="653" spans="1:6" ht="21" x14ac:dyDescent="0.3">
      <c r="A653" s="44">
        <v>651</v>
      </c>
      <c r="B653" s="84">
        <v>44664</v>
      </c>
      <c r="C653" s="15"/>
      <c r="D653" s="102"/>
      <c r="E653" s="15">
        <f>INDEX(LISTA!$H$6:$H$8,MATCH('LANÇAMENTO DO DIRISTA '!F653,PAGO,0))</f>
        <v>0</v>
      </c>
      <c r="F653" s="15" t="s">
        <v>258</v>
      </c>
    </row>
    <row r="654" spans="1:6" ht="21" x14ac:dyDescent="0.3">
      <c r="A654" s="44">
        <v>652</v>
      </c>
      <c r="B654" s="84">
        <v>44664</v>
      </c>
      <c r="C654" s="15"/>
      <c r="D654" s="102"/>
      <c r="E654" s="15">
        <f>INDEX(LISTA!$H$6:$H$8,MATCH('LANÇAMENTO DO DIRISTA '!F654,PAGO,0))</f>
        <v>0</v>
      </c>
      <c r="F654" s="15" t="s">
        <v>258</v>
      </c>
    </row>
    <row r="655" spans="1:6" ht="21" x14ac:dyDescent="0.3">
      <c r="A655" s="44">
        <v>653</v>
      </c>
      <c r="B655" s="84">
        <v>44664</v>
      </c>
      <c r="C655" s="15"/>
      <c r="D655" s="102"/>
      <c r="E655" s="15">
        <f>INDEX(LISTA!$H$6:$H$8,MATCH('LANÇAMENTO DO DIRISTA '!F655,PAGO,0))</f>
        <v>0</v>
      </c>
      <c r="F655" s="15" t="s">
        <v>258</v>
      </c>
    </row>
    <row r="656" spans="1:6" ht="21" x14ac:dyDescent="0.3">
      <c r="A656" s="44">
        <v>654</v>
      </c>
      <c r="B656" s="84">
        <v>44664</v>
      </c>
      <c r="C656" s="15"/>
      <c r="D656" s="102"/>
      <c r="E656" s="15">
        <f>INDEX(LISTA!$H$6:$H$8,MATCH('LANÇAMENTO DO DIRISTA '!F656,PAGO,0))</f>
        <v>0</v>
      </c>
      <c r="F656" s="15" t="s">
        <v>258</v>
      </c>
    </row>
    <row r="657" spans="1:6" ht="21" x14ac:dyDescent="0.3">
      <c r="A657" s="44">
        <v>655</v>
      </c>
      <c r="B657" s="84">
        <v>44664</v>
      </c>
      <c r="C657" s="15"/>
      <c r="D657" s="102"/>
      <c r="E657" s="15">
        <f>INDEX(LISTA!$H$6:$H$8,MATCH('LANÇAMENTO DO DIRISTA '!F657,PAGO,0))</f>
        <v>0</v>
      </c>
      <c r="F657" s="15" t="s">
        <v>258</v>
      </c>
    </row>
    <row r="658" spans="1:6" ht="21" x14ac:dyDescent="0.3">
      <c r="A658" s="44">
        <v>656</v>
      </c>
      <c r="B658" s="84">
        <v>44664</v>
      </c>
      <c r="C658" s="15"/>
      <c r="D658" s="102"/>
      <c r="E658" s="15">
        <f>INDEX(LISTA!$H$6:$H$8,MATCH('LANÇAMENTO DO DIRISTA '!F658,PAGO,0))</f>
        <v>0</v>
      </c>
      <c r="F658" s="15" t="s">
        <v>258</v>
      </c>
    </row>
    <row r="659" spans="1:6" ht="21" x14ac:dyDescent="0.3">
      <c r="A659" s="44">
        <v>657</v>
      </c>
      <c r="B659" s="84">
        <v>44664</v>
      </c>
      <c r="C659" s="15"/>
      <c r="D659" s="102"/>
      <c r="E659" s="15">
        <f>INDEX(LISTA!$H$6:$H$8,MATCH('LANÇAMENTO DO DIRISTA '!F659,PAGO,0))</f>
        <v>0</v>
      </c>
      <c r="F659" s="15" t="s">
        <v>258</v>
      </c>
    </row>
    <row r="660" spans="1:6" ht="21" x14ac:dyDescent="0.3">
      <c r="A660" s="44">
        <v>658</v>
      </c>
      <c r="B660" s="84">
        <v>44664</v>
      </c>
      <c r="C660" s="15"/>
      <c r="D660" s="102"/>
      <c r="E660" s="15">
        <f>INDEX(LISTA!$H$6:$H$8,MATCH('LANÇAMENTO DO DIRISTA '!F660,PAGO,0))</f>
        <v>0</v>
      </c>
      <c r="F660" s="15" t="s">
        <v>258</v>
      </c>
    </row>
    <row r="661" spans="1:6" ht="21" x14ac:dyDescent="0.3">
      <c r="A661" s="44">
        <v>659</v>
      </c>
      <c r="B661" s="84">
        <v>44664</v>
      </c>
      <c r="C661" s="15"/>
      <c r="D661" s="102"/>
      <c r="E661" s="15">
        <f>INDEX(LISTA!$H$6:$H$8,MATCH('LANÇAMENTO DO DIRISTA '!F661,PAGO,0))</f>
        <v>0</v>
      </c>
      <c r="F661" s="15" t="s">
        <v>258</v>
      </c>
    </row>
    <row r="662" spans="1:6" ht="21" x14ac:dyDescent="0.3">
      <c r="A662" s="44">
        <v>660</v>
      </c>
      <c r="B662" s="84">
        <v>44664</v>
      </c>
      <c r="C662" s="15"/>
      <c r="D662" s="102"/>
      <c r="E662" s="15">
        <f>INDEX(LISTA!$H$6:$H$8,MATCH('LANÇAMENTO DO DIRISTA '!F662,PAGO,0))</f>
        <v>0</v>
      </c>
      <c r="F662" s="15" t="s">
        <v>258</v>
      </c>
    </row>
    <row r="663" spans="1:6" ht="21" x14ac:dyDescent="0.3">
      <c r="A663" s="44">
        <v>661</v>
      </c>
      <c r="B663" s="84">
        <v>44664</v>
      </c>
      <c r="C663" s="15"/>
      <c r="D663" s="102"/>
      <c r="E663" s="15">
        <f>INDEX(LISTA!$H$6:$H$8,MATCH('LANÇAMENTO DO DIRISTA '!F663,PAGO,0))</f>
        <v>0</v>
      </c>
      <c r="F663" s="15" t="s">
        <v>258</v>
      </c>
    </row>
    <row r="664" spans="1:6" ht="21" x14ac:dyDescent="0.3">
      <c r="A664" s="44">
        <v>662</v>
      </c>
      <c r="B664" s="84">
        <v>44664</v>
      </c>
      <c r="C664" s="15"/>
      <c r="D664" s="102"/>
      <c r="E664" s="15">
        <f>INDEX(LISTA!$H$6:$H$8,MATCH('LANÇAMENTO DO DIRISTA '!F664,PAGO,0))</f>
        <v>0</v>
      </c>
      <c r="F664" s="15" t="s">
        <v>258</v>
      </c>
    </row>
    <row r="665" spans="1:6" ht="21" x14ac:dyDescent="0.3">
      <c r="A665" s="44">
        <v>663</v>
      </c>
      <c r="B665" s="84">
        <v>44664</v>
      </c>
      <c r="C665" s="15"/>
      <c r="D665" s="102"/>
      <c r="E665" s="15">
        <f>INDEX(LISTA!$H$6:$H$8,MATCH('LANÇAMENTO DO DIRISTA '!F665,PAGO,0))</f>
        <v>0</v>
      </c>
      <c r="F665" s="15" t="s">
        <v>258</v>
      </c>
    </row>
    <row r="666" spans="1:6" ht="21" x14ac:dyDescent="0.3">
      <c r="A666" s="44">
        <v>664</v>
      </c>
      <c r="B666" s="84">
        <v>44664</v>
      </c>
      <c r="C666" s="15"/>
      <c r="D666" s="102"/>
      <c r="E666" s="15">
        <f>INDEX(LISTA!$H$6:$H$8,MATCH('LANÇAMENTO DO DIRISTA '!F666,PAGO,0))</f>
        <v>0</v>
      </c>
      <c r="F666" s="15" t="s">
        <v>258</v>
      </c>
    </row>
    <row r="667" spans="1:6" ht="21" x14ac:dyDescent="0.3">
      <c r="A667" s="44">
        <v>665</v>
      </c>
      <c r="B667" s="84">
        <v>44664</v>
      </c>
      <c r="C667" s="15"/>
      <c r="D667" s="102"/>
      <c r="E667" s="15">
        <f>INDEX(LISTA!$H$6:$H$8,MATCH('LANÇAMENTO DO DIRISTA '!F667,PAGO,0))</f>
        <v>0</v>
      </c>
      <c r="F667" s="15" t="s">
        <v>258</v>
      </c>
    </row>
    <row r="668" spans="1:6" ht="21" x14ac:dyDescent="0.3">
      <c r="A668" s="44">
        <v>666</v>
      </c>
      <c r="B668" s="84">
        <v>44664</v>
      </c>
      <c r="C668" s="15"/>
      <c r="D668" s="102"/>
      <c r="E668" s="15">
        <f>INDEX(LISTA!$H$6:$H$8,MATCH('LANÇAMENTO DO DIRISTA '!F668,PAGO,0))</f>
        <v>0</v>
      </c>
      <c r="F668" s="15" t="s">
        <v>258</v>
      </c>
    </row>
    <row r="669" spans="1:6" ht="21" x14ac:dyDescent="0.3">
      <c r="A669" s="44">
        <v>667</v>
      </c>
      <c r="B669" s="84">
        <v>44664</v>
      </c>
      <c r="C669" s="15"/>
      <c r="D669" s="102"/>
      <c r="E669" s="15">
        <f>INDEX(LISTA!$H$6:$H$8,MATCH('LANÇAMENTO DO DIRISTA '!F669,PAGO,0))</f>
        <v>0</v>
      </c>
      <c r="F669" s="15" t="s">
        <v>258</v>
      </c>
    </row>
    <row r="670" spans="1:6" ht="21" x14ac:dyDescent="0.3">
      <c r="A670" s="44">
        <v>668</v>
      </c>
      <c r="B670" s="84">
        <v>44664</v>
      </c>
      <c r="C670" s="15"/>
      <c r="D670" s="102"/>
      <c r="E670" s="15">
        <f>INDEX(LISTA!$H$6:$H$8,MATCH('LANÇAMENTO DO DIRISTA '!F670,PAGO,0))</f>
        <v>0</v>
      </c>
      <c r="F670" s="15" t="s">
        <v>258</v>
      </c>
    </row>
    <row r="671" spans="1:6" ht="21" x14ac:dyDescent="0.3">
      <c r="A671" s="44">
        <v>669</v>
      </c>
      <c r="B671" s="84">
        <v>44664</v>
      </c>
      <c r="C671" s="15"/>
      <c r="D671" s="102"/>
      <c r="E671" s="15">
        <f>INDEX(LISTA!$H$6:$H$8,MATCH('LANÇAMENTO DO DIRISTA '!F671,PAGO,0))</f>
        <v>0</v>
      </c>
      <c r="F671" s="15" t="s">
        <v>258</v>
      </c>
    </row>
    <row r="672" spans="1:6" ht="21" x14ac:dyDescent="0.3">
      <c r="A672" s="44">
        <v>670</v>
      </c>
      <c r="B672" s="84">
        <v>44664</v>
      </c>
      <c r="C672" s="15"/>
      <c r="D672" s="102"/>
      <c r="E672" s="15">
        <f>INDEX(LISTA!$H$6:$H$8,MATCH('LANÇAMENTO DO DIRISTA '!F672,PAGO,0))</f>
        <v>0</v>
      </c>
      <c r="F672" s="15" t="s">
        <v>258</v>
      </c>
    </row>
    <row r="673" spans="1:6" ht="21" x14ac:dyDescent="0.3">
      <c r="A673" s="44">
        <v>671</v>
      </c>
      <c r="B673" s="84">
        <v>44664</v>
      </c>
      <c r="C673" s="15"/>
      <c r="D673" s="102"/>
      <c r="E673" s="15">
        <f>INDEX(LISTA!$H$6:$H$8,MATCH('LANÇAMENTO DO DIRISTA '!F673,PAGO,0))</f>
        <v>0</v>
      </c>
      <c r="F673" s="15" t="s">
        <v>258</v>
      </c>
    </row>
    <row r="674" spans="1:6" ht="21" x14ac:dyDescent="0.3">
      <c r="A674" s="44">
        <v>672</v>
      </c>
      <c r="B674" s="84">
        <v>44664</v>
      </c>
      <c r="C674" s="15"/>
      <c r="D674" s="102"/>
      <c r="E674" s="15">
        <f>INDEX(LISTA!$H$6:$H$8,MATCH('LANÇAMENTO DO DIRISTA '!F674,PAGO,0))</f>
        <v>0</v>
      </c>
      <c r="F674" s="15" t="s">
        <v>258</v>
      </c>
    </row>
    <row r="675" spans="1:6" ht="21" x14ac:dyDescent="0.3">
      <c r="A675" s="44">
        <v>673</v>
      </c>
      <c r="B675" s="84">
        <v>44664</v>
      </c>
      <c r="C675" s="15"/>
      <c r="D675" s="102"/>
      <c r="E675" s="15">
        <f>INDEX(LISTA!$H$6:$H$8,MATCH('LANÇAMENTO DO DIRISTA '!F675,PAGO,0))</f>
        <v>0</v>
      </c>
      <c r="F675" s="15" t="s">
        <v>258</v>
      </c>
    </row>
    <row r="676" spans="1:6" ht="21" x14ac:dyDescent="0.3">
      <c r="A676" s="44">
        <v>674</v>
      </c>
      <c r="B676" s="84">
        <v>44664</v>
      </c>
      <c r="C676" s="15"/>
      <c r="D676" s="102"/>
      <c r="E676" s="15">
        <f>INDEX(LISTA!$H$6:$H$8,MATCH('LANÇAMENTO DO DIRISTA '!F676,PAGO,0))</f>
        <v>0</v>
      </c>
      <c r="F676" s="15" t="s">
        <v>258</v>
      </c>
    </row>
    <row r="677" spans="1:6" ht="21" x14ac:dyDescent="0.3">
      <c r="A677" s="44">
        <v>675</v>
      </c>
      <c r="B677" s="84">
        <v>44664</v>
      </c>
      <c r="C677" s="15"/>
      <c r="D677" s="102"/>
      <c r="E677" s="15">
        <f>INDEX(LISTA!$H$6:$H$8,MATCH('LANÇAMENTO DO DIRISTA '!F677,PAGO,0))</f>
        <v>0</v>
      </c>
      <c r="F677" s="15" t="s">
        <v>258</v>
      </c>
    </row>
    <row r="678" spans="1:6" ht="21" x14ac:dyDescent="0.3">
      <c r="A678" s="44">
        <v>676</v>
      </c>
      <c r="B678" s="84">
        <v>44664</v>
      </c>
      <c r="C678" s="15"/>
      <c r="D678" s="102"/>
      <c r="E678" s="15">
        <f>INDEX(LISTA!$H$6:$H$8,MATCH('LANÇAMENTO DO DIRISTA '!F678,PAGO,0))</f>
        <v>0</v>
      </c>
      <c r="F678" s="15" t="s">
        <v>258</v>
      </c>
    </row>
    <row r="679" spans="1:6" ht="21" x14ac:dyDescent="0.3">
      <c r="A679" s="44">
        <v>677</v>
      </c>
      <c r="B679" s="84">
        <v>44664</v>
      </c>
      <c r="C679" s="15"/>
      <c r="D679" s="102"/>
      <c r="E679" s="15">
        <f>INDEX(LISTA!$H$6:$H$8,MATCH('LANÇAMENTO DO DIRISTA '!F679,PAGO,0))</f>
        <v>0</v>
      </c>
      <c r="F679" s="15" t="s">
        <v>258</v>
      </c>
    </row>
    <row r="680" spans="1:6" ht="21" x14ac:dyDescent="0.3">
      <c r="A680" s="44">
        <v>678</v>
      </c>
      <c r="B680" s="84">
        <v>44664</v>
      </c>
      <c r="C680" s="15"/>
      <c r="D680" s="102"/>
      <c r="E680" s="15">
        <f>INDEX(LISTA!$H$6:$H$8,MATCH('LANÇAMENTO DO DIRISTA '!F680,PAGO,0))</f>
        <v>0</v>
      </c>
      <c r="F680" s="15" t="s">
        <v>258</v>
      </c>
    </row>
    <row r="681" spans="1:6" ht="21" x14ac:dyDescent="0.3">
      <c r="A681" s="44">
        <v>679</v>
      </c>
      <c r="B681" s="84">
        <v>44664</v>
      </c>
      <c r="C681" s="15"/>
      <c r="D681" s="102"/>
      <c r="E681" s="15">
        <f>INDEX(LISTA!$H$6:$H$8,MATCH('LANÇAMENTO DO DIRISTA '!F681,PAGO,0))</f>
        <v>0</v>
      </c>
      <c r="F681" s="15" t="s">
        <v>258</v>
      </c>
    </row>
    <row r="682" spans="1:6" ht="21" x14ac:dyDescent="0.3">
      <c r="A682" s="44">
        <v>680</v>
      </c>
      <c r="B682" s="84">
        <v>44664</v>
      </c>
      <c r="C682" s="15"/>
      <c r="D682" s="102"/>
      <c r="E682" s="15">
        <f>INDEX(LISTA!$H$6:$H$8,MATCH('LANÇAMENTO DO DIRISTA '!F682,PAGO,0))</f>
        <v>0</v>
      </c>
      <c r="F682" s="15" t="s">
        <v>258</v>
      </c>
    </row>
    <row r="683" spans="1:6" ht="21" x14ac:dyDescent="0.3">
      <c r="A683" s="44">
        <v>681</v>
      </c>
      <c r="B683" s="84">
        <v>44664</v>
      </c>
      <c r="C683" s="15"/>
      <c r="D683" s="102"/>
      <c r="E683" s="15">
        <f>INDEX(LISTA!$H$6:$H$8,MATCH('LANÇAMENTO DO DIRISTA '!F683,PAGO,0))</f>
        <v>0</v>
      </c>
      <c r="F683" s="15" t="s">
        <v>258</v>
      </c>
    </row>
    <row r="684" spans="1:6" ht="21" x14ac:dyDescent="0.3">
      <c r="A684" s="44">
        <v>682</v>
      </c>
      <c r="B684" s="84">
        <v>44664</v>
      </c>
      <c r="C684" s="15"/>
      <c r="D684" s="102"/>
      <c r="E684" s="15">
        <f>INDEX(LISTA!$H$6:$H$8,MATCH('LANÇAMENTO DO DIRISTA '!F684,PAGO,0))</f>
        <v>0</v>
      </c>
      <c r="F684" s="15" t="s">
        <v>258</v>
      </c>
    </row>
    <row r="685" spans="1:6" ht="21" x14ac:dyDescent="0.3">
      <c r="A685" s="44">
        <v>683</v>
      </c>
      <c r="B685" s="84">
        <v>44664</v>
      </c>
      <c r="C685" s="15"/>
      <c r="D685" s="102"/>
      <c r="E685" s="15">
        <f>INDEX(LISTA!$H$6:$H$8,MATCH('LANÇAMENTO DO DIRISTA '!F685,PAGO,0))</f>
        <v>0</v>
      </c>
      <c r="F685" s="15" t="s">
        <v>258</v>
      </c>
    </row>
    <row r="686" spans="1:6" ht="21" x14ac:dyDescent="0.3">
      <c r="A686" s="44">
        <v>684</v>
      </c>
      <c r="B686" s="84">
        <v>44664</v>
      </c>
      <c r="C686" s="15"/>
      <c r="D686" s="102"/>
      <c r="E686" s="15">
        <f>INDEX(LISTA!$H$6:$H$8,MATCH('LANÇAMENTO DO DIRISTA '!F686,PAGO,0))</f>
        <v>0</v>
      </c>
      <c r="F686" s="15" t="s">
        <v>258</v>
      </c>
    </row>
    <row r="687" spans="1:6" ht="21" x14ac:dyDescent="0.3">
      <c r="A687" s="44">
        <v>685</v>
      </c>
      <c r="B687" s="84">
        <v>44664</v>
      </c>
      <c r="C687" s="15"/>
      <c r="D687" s="102"/>
      <c r="E687" s="15">
        <f>INDEX(LISTA!$H$6:$H$8,MATCH('LANÇAMENTO DO DIRISTA '!F687,PAGO,0))</f>
        <v>0</v>
      </c>
      <c r="F687" s="15" t="s">
        <v>258</v>
      </c>
    </row>
    <row r="688" spans="1:6" ht="21" x14ac:dyDescent="0.3">
      <c r="A688" s="44">
        <v>686</v>
      </c>
      <c r="B688" s="84">
        <v>44664</v>
      </c>
      <c r="C688" s="15"/>
      <c r="D688" s="102"/>
      <c r="E688" s="15">
        <f>INDEX(LISTA!$H$6:$H$8,MATCH('LANÇAMENTO DO DIRISTA '!F688,PAGO,0))</f>
        <v>0</v>
      </c>
      <c r="F688" s="15" t="s">
        <v>258</v>
      </c>
    </row>
    <row r="689" spans="1:6" ht="21" x14ac:dyDescent="0.3">
      <c r="A689" s="44">
        <v>687</v>
      </c>
      <c r="B689" s="84">
        <v>44664</v>
      </c>
      <c r="C689" s="15"/>
      <c r="D689" s="102"/>
      <c r="E689" s="15">
        <f>INDEX(LISTA!$H$6:$H$8,MATCH('LANÇAMENTO DO DIRISTA '!F689,PAGO,0))</f>
        <v>0</v>
      </c>
      <c r="F689" s="15" t="s">
        <v>258</v>
      </c>
    </row>
    <row r="690" spans="1:6" ht="21" x14ac:dyDescent="0.3">
      <c r="A690" s="44">
        <v>688</v>
      </c>
      <c r="B690" s="84">
        <v>44664</v>
      </c>
      <c r="C690" s="15"/>
      <c r="D690" s="102"/>
      <c r="E690" s="15">
        <f>INDEX(LISTA!$H$6:$H$8,MATCH('LANÇAMENTO DO DIRISTA '!F690,PAGO,0))</f>
        <v>0</v>
      </c>
      <c r="F690" s="15" t="s">
        <v>258</v>
      </c>
    </row>
    <row r="691" spans="1:6" ht="21" x14ac:dyDescent="0.3">
      <c r="A691" s="44">
        <v>689</v>
      </c>
      <c r="B691" s="84">
        <v>44664</v>
      </c>
      <c r="C691" s="15"/>
      <c r="D691" s="102"/>
      <c r="E691" s="15">
        <f>INDEX(LISTA!$H$6:$H$8,MATCH('LANÇAMENTO DO DIRISTA '!F691,PAGO,0))</f>
        <v>0</v>
      </c>
      <c r="F691" s="15" t="s">
        <v>258</v>
      </c>
    </row>
    <row r="692" spans="1:6" ht="21" x14ac:dyDescent="0.3">
      <c r="A692" s="44">
        <v>690</v>
      </c>
      <c r="B692" s="84">
        <v>44664</v>
      </c>
      <c r="C692" s="15"/>
      <c r="D692" s="102"/>
      <c r="E692" s="15">
        <f>INDEX(LISTA!$H$6:$H$8,MATCH('LANÇAMENTO DO DIRISTA '!F692,PAGO,0))</f>
        <v>0</v>
      </c>
      <c r="F692" s="15" t="s">
        <v>258</v>
      </c>
    </row>
    <row r="693" spans="1:6" ht="21" x14ac:dyDescent="0.3">
      <c r="A693" s="44">
        <v>691</v>
      </c>
      <c r="B693" s="84">
        <v>44664</v>
      </c>
      <c r="C693" s="15"/>
      <c r="D693" s="102"/>
      <c r="E693" s="15">
        <f>INDEX(LISTA!$H$6:$H$8,MATCH('LANÇAMENTO DO DIRISTA '!F693,PAGO,0))</f>
        <v>0</v>
      </c>
      <c r="F693" s="15" t="s">
        <v>258</v>
      </c>
    </row>
    <row r="694" spans="1:6" ht="21" x14ac:dyDescent="0.3">
      <c r="A694" s="44">
        <v>692</v>
      </c>
      <c r="B694" s="84">
        <v>44664</v>
      </c>
      <c r="C694" s="15"/>
      <c r="D694" s="102"/>
      <c r="E694" s="15">
        <f>INDEX(LISTA!$H$6:$H$8,MATCH('LANÇAMENTO DO DIRISTA '!F694,PAGO,0))</f>
        <v>0</v>
      </c>
      <c r="F694" s="15" t="s">
        <v>258</v>
      </c>
    </row>
    <row r="695" spans="1:6" ht="21" x14ac:dyDescent="0.3">
      <c r="A695" s="44">
        <v>693</v>
      </c>
      <c r="B695" s="84">
        <v>44664</v>
      </c>
      <c r="C695" s="15"/>
      <c r="D695" s="102"/>
      <c r="E695" s="15">
        <f>INDEX(LISTA!$H$6:$H$8,MATCH('LANÇAMENTO DO DIRISTA '!F695,PAGO,0))</f>
        <v>0</v>
      </c>
      <c r="F695" s="15" t="s">
        <v>258</v>
      </c>
    </row>
    <row r="696" spans="1:6" ht="21" x14ac:dyDescent="0.3">
      <c r="A696" s="44">
        <v>694</v>
      </c>
      <c r="B696" s="84">
        <v>44664</v>
      </c>
      <c r="C696" s="15"/>
      <c r="D696" s="102"/>
      <c r="E696" s="15">
        <f>INDEX(LISTA!$H$6:$H$8,MATCH('LANÇAMENTO DO DIRISTA '!F696,PAGO,0))</f>
        <v>0</v>
      </c>
      <c r="F696" s="15" t="s">
        <v>258</v>
      </c>
    </row>
    <row r="697" spans="1:6" ht="21" x14ac:dyDescent="0.3">
      <c r="A697" s="44">
        <v>695</v>
      </c>
      <c r="B697" s="84">
        <v>44664</v>
      </c>
      <c r="C697" s="15"/>
      <c r="D697" s="102"/>
      <c r="E697" s="15">
        <f>INDEX(LISTA!$H$6:$H$8,MATCH('LANÇAMENTO DO DIRISTA '!F697,PAGO,0))</f>
        <v>0</v>
      </c>
      <c r="F697" s="15" t="s">
        <v>258</v>
      </c>
    </row>
    <row r="698" spans="1:6" ht="21" x14ac:dyDescent="0.3">
      <c r="A698" s="44">
        <v>696</v>
      </c>
      <c r="B698" s="84">
        <v>44664</v>
      </c>
      <c r="C698" s="15"/>
      <c r="D698" s="102"/>
      <c r="E698" s="15">
        <f>INDEX(LISTA!$H$6:$H$8,MATCH('LANÇAMENTO DO DIRISTA '!F698,PAGO,0))</f>
        <v>0</v>
      </c>
      <c r="F698" s="15" t="s">
        <v>258</v>
      </c>
    </row>
    <row r="699" spans="1:6" ht="21" x14ac:dyDescent="0.3">
      <c r="A699" s="44">
        <v>697</v>
      </c>
      <c r="B699" s="84">
        <v>44664</v>
      </c>
      <c r="C699" s="15"/>
      <c r="D699" s="102"/>
      <c r="E699" s="15">
        <f>INDEX(LISTA!$H$6:$H$8,MATCH('LANÇAMENTO DO DIRISTA '!F699,PAGO,0))</f>
        <v>0</v>
      </c>
      <c r="F699" s="15" t="s">
        <v>258</v>
      </c>
    </row>
    <row r="700" spans="1:6" ht="21" x14ac:dyDescent="0.3">
      <c r="A700" s="44">
        <v>698</v>
      </c>
      <c r="B700" s="84">
        <v>44664</v>
      </c>
      <c r="C700" s="15"/>
      <c r="D700" s="102"/>
      <c r="E700" s="15">
        <f>INDEX(LISTA!$H$6:$H$8,MATCH('LANÇAMENTO DO DIRISTA '!F700,PAGO,0))</f>
        <v>0</v>
      </c>
      <c r="F700" s="15" t="s">
        <v>258</v>
      </c>
    </row>
    <row r="701" spans="1:6" ht="21" x14ac:dyDescent="0.3">
      <c r="A701" s="44">
        <v>699</v>
      </c>
      <c r="B701" s="84">
        <v>44664</v>
      </c>
      <c r="C701" s="15"/>
      <c r="D701" s="102"/>
      <c r="E701" s="15">
        <f>INDEX(LISTA!$H$6:$H$8,MATCH('LANÇAMENTO DO DIRISTA '!F701,PAGO,0))</f>
        <v>0</v>
      </c>
      <c r="F701" s="15" t="s">
        <v>258</v>
      </c>
    </row>
    <row r="702" spans="1:6" ht="21" x14ac:dyDescent="0.3">
      <c r="A702" s="44">
        <v>700</v>
      </c>
      <c r="B702" s="84">
        <v>44664</v>
      </c>
      <c r="C702" s="15"/>
      <c r="D702" s="102"/>
      <c r="E702" s="15">
        <f>INDEX(LISTA!$H$6:$H$8,MATCH('LANÇAMENTO DO DIRISTA '!F702,PAGO,0))</f>
        <v>0</v>
      </c>
      <c r="F702" s="15" t="s">
        <v>258</v>
      </c>
    </row>
    <row r="703" spans="1:6" ht="21" x14ac:dyDescent="0.3">
      <c r="A703" s="44">
        <v>701</v>
      </c>
      <c r="B703" s="84">
        <v>44664</v>
      </c>
      <c r="C703" s="15"/>
      <c r="D703" s="102"/>
      <c r="E703" s="15">
        <f>INDEX(LISTA!$H$6:$H$8,MATCH('LANÇAMENTO DO DIRISTA '!F703,PAGO,0))</f>
        <v>0</v>
      </c>
      <c r="F703" s="15" t="s">
        <v>258</v>
      </c>
    </row>
    <row r="704" spans="1:6" ht="21" x14ac:dyDescent="0.3">
      <c r="A704" s="44">
        <v>702</v>
      </c>
      <c r="B704" s="84">
        <v>44664</v>
      </c>
      <c r="C704" s="15"/>
      <c r="D704" s="102"/>
      <c r="E704" s="15">
        <f>INDEX(LISTA!$H$6:$H$8,MATCH('LANÇAMENTO DO DIRISTA '!F704,PAGO,0))</f>
        <v>0</v>
      </c>
      <c r="F704" s="15" t="s">
        <v>258</v>
      </c>
    </row>
    <row r="705" spans="1:6" ht="21" x14ac:dyDescent="0.3">
      <c r="A705" s="44">
        <v>703</v>
      </c>
      <c r="B705" s="84">
        <v>44664</v>
      </c>
      <c r="C705" s="15"/>
      <c r="D705" s="102"/>
      <c r="E705" s="15">
        <f>INDEX(LISTA!$H$6:$H$8,MATCH('LANÇAMENTO DO DIRISTA '!F705,PAGO,0))</f>
        <v>0</v>
      </c>
      <c r="F705" s="15" t="s">
        <v>258</v>
      </c>
    </row>
    <row r="706" spans="1:6" ht="21" x14ac:dyDescent="0.3">
      <c r="A706" s="44">
        <v>704</v>
      </c>
      <c r="B706" s="84">
        <v>44664</v>
      </c>
      <c r="C706" s="15"/>
      <c r="D706" s="102"/>
      <c r="E706" s="15">
        <f>INDEX(LISTA!$H$6:$H$8,MATCH('LANÇAMENTO DO DIRISTA '!F706,PAGO,0))</f>
        <v>0</v>
      </c>
      <c r="F706" s="15" t="s">
        <v>258</v>
      </c>
    </row>
    <row r="707" spans="1:6" ht="21" x14ac:dyDescent="0.3">
      <c r="A707" s="44">
        <v>705</v>
      </c>
      <c r="B707" s="84">
        <v>44664</v>
      </c>
      <c r="C707" s="15"/>
      <c r="D707" s="102"/>
      <c r="E707" s="15">
        <f>INDEX(LISTA!$H$6:$H$8,MATCH('LANÇAMENTO DO DIRISTA '!F707,PAGO,0))</f>
        <v>0</v>
      </c>
      <c r="F707" s="15" t="s">
        <v>258</v>
      </c>
    </row>
    <row r="708" spans="1:6" ht="21" x14ac:dyDescent="0.3">
      <c r="A708" s="44">
        <v>706</v>
      </c>
      <c r="B708" s="84">
        <v>44664</v>
      </c>
      <c r="C708" s="15"/>
      <c r="D708" s="102"/>
      <c r="E708" s="15">
        <f>INDEX(LISTA!$H$6:$H$8,MATCH('LANÇAMENTO DO DIRISTA '!F708,PAGO,0))</f>
        <v>0</v>
      </c>
      <c r="F708" s="15" t="s">
        <v>258</v>
      </c>
    </row>
    <row r="709" spans="1:6" ht="21" x14ac:dyDescent="0.3">
      <c r="A709" s="44">
        <v>707</v>
      </c>
      <c r="B709" s="84">
        <v>44664</v>
      </c>
      <c r="C709" s="15"/>
      <c r="D709" s="102"/>
      <c r="E709" s="15">
        <f>INDEX(LISTA!$H$6:$H$8,MATCH('LANÇAMENTO DO DIRISTA '!F709,PAGO,0))</f>
        <v>0</v>
      </c>
      <c r="F709" s="15" t="s">
        <v>258</v>
      </c>
    </row>
    <row r="710" spans="1:6" ht="21" x14ac:dyDescent="0.3">
      <c r="A710" s="44">
        <v>708</v>
      </c>
      <c r="B710" s="84">
        <v>44664</v>
      </c>
      <c r="C710" s="15"/>
      <c r="D710" s="102"/>
      <c r="E710" s="15">
        <f>INDEX(LISTA!$H$6:$H$8,MATCH('LANÇAMENTO DO DIRISTA '!F710,PAGO,0))</f>
        <v>0</v>
      </c>
      <c r="F710" s="15" t="s">
        <v>258</v>
      </c>
    </row>
    <row r="711" spans="1:6" ht="21" x14ac:dyDescent="0.3">
      <c r="A711" s="44">
        <v>709</v>
      </c>
      <c r="B711" s="84">
        <v>44664</v>
      </c>
      <c r="C711" s="15"/>
      <c r="D711" s="102"/>
      <c r="E711" s="15">
        <f>INDEX(LISTA!$H$6:$H$8,MATCH('LANÇAMENTO DO DIRISTA '!F711,PAGO,0))</f>
        <v>0</v>
      </c>
      <c r="F711" s="15" t="s">
        <v>258</v>
      </c>
    </row>
    <row r="712" spans="1:6" ht="21" x14ac:dyDescent="0.3">
      <c r="A712" s="44">
        <v>710</v>
      </c>
      <c r="B712" s="84">
        <v>44664</v>
      </c>
      <c r="C712" s="15"/>
      <c r="D712" s="102"/>
      <c r="E712" s="15">
        <f>INDEX(LISTA!$H$6:$H$8,MATCH('LANÇAMENTO DO DIRISTA '!F712,PAGO,0))</f>
        <v>0</v>
      </c>
      <c r="F712" s="15" t="s">
        <v>258</v>
      </c>
    </row>
    <row r="713" spans="1:6" ht="21" x14ac:dyDescent="0.3">
      <c r="A713" s="44">
        <v>711</v>
      </c>
      <c r="B713" s="84">
        <v>44664</v>
      </c>
      <c r="C713" s="15"/>
      <c r="D713" s="102"/>
      <c r="E713" s="15">
        <f>INDEX(LISTA!$H$6:$H$8,MATCH('LANÇAMENTO DO DIRISTA '!F713,PAGO,0))</f>
        <v>0</v>
      </c>
      <c r="F713" s="15" t="s">
        <v>258</v>
      </c>
    </row>
    <row r="714" spans="1:6" ht="21" x14ac:dyDescent="0.3">
      <c r="A714" s="44">
        <v>712</v>
      </c>
      <c r="B714" s="84">
        <v>44664</v>
      </c>
      <c r="C714" s="15"/>
      <c r="D714" s="102"/>
      <c r="E714" s="15">
        <f>INDEX(LISTA!$H$6:$H$8,MATCH('LANÇAMENTO DO DIRISTA '!F714,PAGO,0))</f>
        <v>0</v>
      </c>
      <c r="F714" s="15" t="s">
        <v>258</v>
      </c>
    </row>
    <row r="715" spans="1:6" ht="21" x14ac:dyDescent="0.3">
      <c r="A715" s="44">
        <v>713</v>
      </c>
      <c r="B715" s="84">
        <v>44664</v>
      </c>
      <c r="C715" s="15"/>
      <c r="D715" s="102"/>
      <c r="E715" s="15">
        <f>INDEX(LISTA!$H$6:$H$8,MATCH('LANÇAMENTO DO DIRISTA '!F715,PAGO,0))</f>
        <v>0</v>
      </c>
      <c r="F715" s="15" t="s">
        <v>258</v>
      </c>
    </row>
    <row r="716" spans="1:6" ht="21" x14ac:dyDescent="0.3">
      <c r="A716" s="44">
        <v>714</v>
      </c>
      <c r="B716" s="84">
        <v>44664</v>
      </c>
      <c r="C716" s="15"/>
      <c r="D716" s="102"/>
      <c r="E716" s="15">
        <f>INDEX(LISTA!$H$6:$H$8,MATCH('LANÇAMENTO DO DIRISTA '!F716,PAGO,0))</f>
        <v>0</v>
      </c>
      <c r="F716" s="15" t="s">
        <v>258</v>
      </c>
    </row>
    <row r="717" spans="1:6" ht="21" x14ac:dyDescent="0.3">
      <c r="A717" s="44">
        <v>715</v>
      </c>
      <c r="B717" s="84">
        <v>44664</v>
      </c>
      <c r="C717" s="15"/>
      <c r="D717" s="102"/>
      <c r="E717" s="15">
        <f>INDEX(LISTA!$H$6:$H$8,MATCH('LANÇAMENTO DO DIRISTA '!F717,PAGO,0))</f>
        <v>0</v>
      </c>
      <c r="F717" s="15" t="s">
        <v>258</v>
      </c>
    </row>
    <row r="718" spans="1:6" ht="21" x14ac:dyDescent="0.3">
      <c r="A718" s="44">
        <v>716</v>
      </c>
      <c r="B718" s="84">
        <v>44664</v>
      </c>
      <c r="C718" s="15"/>
      <c r="D718" s="102"/>
      <c r="E718" s="15">
        <f>INDEX(LISTA!$H$6:$H$8,MATCH('LANÇAMENTO DO DIRISTA '!F718,PAGO,0))</f>
        <v>0</v>
      </c>
      <c r="F718" s="15" t="s">
        <v>258</v>
      </c>
    </row>
    <row r="719" spans="1:6" ht="21" x14ac:dyDescent="0.3">
      <c r="A719" s="44">
        <v>717</v>
      </c>
      <c r="B719" s="84">
        <v>44664</v>
      </c>
      <c r="C719" s="15"/>
      <c r="D719" s="102"/>
      <c r="E719" s="15">
        <f>INDEX(LISTA!$H$6:$H$8,MATCH('LANÇAMENTO DO DIRISTA '!F719,PAGO,0))</f>
        <v>0</v>
      </c>
      <c r="F719" s="15" t="s">
        <v>258</v>
      </c>
    </row>
    <row r="720" spans="1:6" ht="21" x14ac:dyDescent="0.3">
      <c r="A720" s="44">
        <v>718</v>
      </c>
      <c r="B720" s="84">
        <v>44664</v>
      </c>
      <c r="C720" s="15"/>
      <c r="D720" s="102"/>
      <c r="E720" s="15">
        <f>INDEX(LISTA!$H$6:$H$8,MATCH('LANÇAMENTO DO DIRISTA '!F720,PAGO,0))</f>
        <v>0</v>
      </c>
      <c r="F720" s="15" t="s">
        <v>258</v>
      </c>
    </row>
    <row r="721" spans="1:6" ht="21" x14ac:dyDescent="0.3">
      <c r="A721" s="44">
        <v>719</v>
      </c>
      <c r="B721" s="84">
        <v>44664</v>
      </c>
      <c r="C721" s="15"/>
      <c r="D721" s="102"/>
      <c r="E721" s="15">
        <f>INDEX(LISTA!$H$6:$H$8,MATCH('LANÇAMENTO DO DIRISTA '!F721,PAGO,0))</f>
        <v>0</v>
      </c>
      <c r="F721" s="15" t="s">
        <v>258</v>
      </c>
    </row>
    <row r="722" spans="1:6" ht="21" x14ac:dyDescent="0.3">
      <c r="A722" s="44">
        <v>720</v>
      </c>
      <c r="B722" s="84">
        <v>44664</v>
      </c>
      <c r="C722" s="15"/>
      <c r="D722" s="102"/>
      <c r="E722" s="15">
        <f>INDEX(LISTA!$H$6:$H$8,MATCH('LANÇAMENTO DO DIRISTA '!F722,PAGO,0))</f>
        <v>0</v>
      </c>
      <c r="F722" s="15" t="s">
        <v>258</v>
      </c>
    </row>
    <row r="723" spans="1:6" ht="21" x14ac:dyDescent="0.3">
      <c r="A723" s="44">
        <v>721</v>
      </c>
      <c r="B723" s="84">
        <v>44664</v>
      </c>
      <c r="C723" s="15"/>
      <c r="D723" s="102"/>
      <c r="E723" s="15">
        <f>INDEX(LISTA!$H$6:$H$8,MATCH('LANÇAMENTO DO DIRISTA '!F723,PAGO,0))</f>
        <v>0</v>
      </c>
      <c r="F723" s="15" t="s">
        <v>258</v>
      </c>
    </row>
    <row r="724" spans="1:6" ht="21" x14ac:dyDescent="0.3">
      <c r="A724" s="44">
        <v>722</v>
      </c>
      <c r="B724" s="84">
        <v>44664</v>
      </c>
      <c r="C724" s="15"/>
      <c r="D724" s="102"/>
      <c r="E724" s="15">
        <f>INDEX(LISTA!$H$6:$H$8,MATCH('LANÇAMENTO DO DIRISTA '!F724,PAGO,0))</f>
        <v>0</v>
      </c>
      <c r="F724" s="15" t="s">
        <v>258</v>
      </c>
    </row>
    <row r="725" spans="1:6" ht="21" x14ac:dyDescent="0.3">
      <c r="A725" s="44">
        <v>723</v>
      </c>
      <c r="B725" s="84">
        <v>44664</v>
      </c>
      <c r="C725" s="15"/>
      <c r="D725" s="102"/>
      <c r="E725" s="15">
        <f>INDEX(LISTA!$H$6:$H$8,MATCH('LANÇAMENTO DO DIRISTA '!F725,PAGO,0))</f>
        <v>0</v>
      </c>
      <c r="F725" s="15" t="s">
        <v>258</v>
      </c>
    </row>
  </sheetData>
  <autoFilter ref="A2:E2" xr:uid="{00000000-0001-0000-0400-000000000000}"/>
  <mergeCells count="1">
    <mergeCell ref="A1:F1"/>
  </mergeCells>
  <conditionalFormatting sqref="A3:B725">
    <cfRule type="expression" dxfId="184" priority="4">
      <formula>$H176="SAIDA"</formula>
    </cfRule>
    <cfRule type="expression" dxfId="183" priority="5">
      <formula>$H176="PIX"</formula>
    </cfRule>
    <cfRule type="expression" dxfId="182" priority="6">
      <formula>$H176="CRED"</formula>
    </cfRule>
    <cfRule type="expression" dxfId="181" priority="7">
      <formula>$H176="DEB"</formula>
    </cfRule>
    <cfRule type="expression" dxfId="180" priority="8">
      <formula>$H176="DIN"</formula>
    </cfRule>
  </conditionalFormatting>
  <conditionalFormatting sqref="A3:F725">
    <cfRule type="expression" dxfId="179" priority="1">
      <formula>$F3="PAGO"</formula>
    </cfRule>
    <cfRule type="expression" dxfId="178" priority="2">
      <formula>$F3="A PAGAR"</formula>
    </cfRule>
    <cfRule type="expression" dxfId="177" priority="3">
      <formula>PAGO="A PAGAR"</formula>
    </cfRule>
  </conditionalFormatting>
  <dataValidations count="3">
    <dataValidation type="list" allowBlank="1" showInputMessage="1" showErrorMessage="1" sqref="D3:D725" xr:uid="{00000000-0002-0000-0400-000000000000}">
      <formula1>VALORDIARISTA</formula1>
    </dataValidation>
    <dataValidation type="list" allowBlank="1" showInputMessage="1" showErrorMessage="1" sqref="C3:C725" xr:uid="{00000000-0002-0000-0400-000001000000}">
      <formula1>NOMEDIRISTA</formula1>
    </dataValidation>
    <dataValidation type="list" allowBlank="1" showInputMessage="1" showErrorMessage="1" sqref="F3:F725" xr:uid="{00000000-0002-0000-0400-000002000000}">
      <formula1>PAGO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AD36"/>
  <sheetViews>
    <sheetView showGridLines="0" topLeftCell="A13" zoomScale="70" zoomScaleNormal="70" workbookViewId="0">
      <selection sqref="A1:E1"/>
    </sheetView>
  </sheetViews>
  <sheetFormatPr defaultRowHeight="14.4" x14ac:dyDescent="0.3"/>
  <cols>
    <col min="1" max="1" width="9.6640625" bestFit="1" customWidth="1"/>
    <col min="2" max="2" width="40.44140625" bestFit="1" customWidth="1"/>
    <col min="3" max="3" width="14.109375" bestFit="1" customWidth="1"/>
    <col min="4" max="5" width="28" bestFit="1" customWidth="1"/>
    <col min="6" max="6" width="18.5546875" bestFit="1" customWidth="1"/>
    <col min="7" max="7" width="11.33203125" bestFit="1" customWidth="1"/>
    <col min="8" max="8" width="18" bestFit="1" customWidth="1"/>
    <col min="9" max="9" width="12.44140625" bestFit="1" customWidth="1"/>
    <col min="10" max="10" width="16.109375" bestFit="1" customWidth="1"/>
    <col min="11" max="12" width="11.6640625" bestFit="1" customWidth="1"/>
    <col min="13" max="13" width="10.5546875" bestFit="1" customWidth="1"/>
    <col min="14" max="14" width="11.6640625" bestFit="1" customWidth="1"/>
    <col min="16" max="16" width="38.44140625" bestFit="1" customWidth="1"/>
    <col min="17" max="17" width="12.6640625" bestFit="1" customWidth="1"/>
    <col min="18" max="18" width="10.6640625" bestFit="1" customWidth="1"/>
    <col min="19" max="19" width="10.5546875" bestFit="1" customWidth="1"/>
    <col min="20" max="20" width="20.5546875" bestFit="1" customWidth="1"/>
    <col min="21" max="22" width="21.6640625" bestFit="1" customWidth="1"/>
    <col min="23" max="23" width="21.33203125" bestFit="1" customWidth="1"/>
    <col min="24" max="24" width="15.33203125" bestFit="1" customWidth="1"/>
    <col min="30" max="30" width="8.6640625" bestFit="1" customWidth="1"/>
  </cols>
  <sheetData>
    <row r="1" spans="1:30" ht="21.6" thickBot="1" x14ac:dyDescent="0.35">
      <c r="A1" s="644" t="s">
        <v>259</v>
      </c>
      <c r="B1" s="645"/>
      <c r="C1" s="645"/>
      <c r="D1" s="645"/>
      <c r="E1" s="646"/>
      <c r="H1" s="204"/>
      <c r="J1" s="205">
        <v>1.5</v>
      </c>
      <c r="K1" s="206">
        <v>2</v>
      </c>
    </row>
    <row r="2" spans="1:30" ht="15.6" x14ac:dyDescent="0.3">
      <c r="A2" s="212" t="s">
        <v>260</v>
      </c>
      <c r="B2" s="212" t="s">
        <v>261</v>
      </c>
      <c r="C2" s="210" t="s">
        <v>262</v>
      </c>
      <c r="D2" s="210" t="s">
        <v>263</v>
      </c>
      <c r="E2" s="210" t="s">
        <v>264</v>
      </c>
      <c r="F2" s="210" t="s">
        <v>265</v>
      </c>
      <c r="G2" s="210" t="s">
        <v>266</v>
      </c>
      <c r="H2" s="210" t="s">
        <v>267</v>
      </c>
      <c r="I2" s="210" t="s">
        <v>268</v>
      </c>
      <c r="J2" s="211" t="s">
        <v>269</v>
      </c>
      <c r="K2" s="211" t="s">
        <v>270</v>
      </c>
      <c r="L2" s="210" t="s">
        <v>271</v>
      </c>
      <c r="M2" s="210" t="s">
        <v>272</v>
      </c>
      <c r="N2" s="203" t="s">
        <v>273</v>
      </c>
      <c r="AD2" s="66">
        <v>0.29166666666666669</v>
      </c>
    </row>
    <row r="3" spans="1:30" x14ac:dyDescent="0.3">
      <c r="A3" s="14">
        <v>1</v>
      </c>
      <c r="B3" s="202" t="s">
        <v>274</v>
      </c>
      <c r="C3" s="68" t="s">
        <v>275</v>
      </c>
      <c r="D3" s="73">
        <v>1800</v>
      </c>
      <c r="E3" s="132">
        <v>0.33333333333333331</v>
      </c>
      <c r="F3" s="132">
        <v>0.20833333333333301</v>
      </c>
      <c r="G3" s="51">
        <v>6</v>
      </c>
      <c r="H3" s="51">
        <v>44</v>
      </c>
      <c r="I3" s="238">
        <v>30</v>
      </c>
      <c r="J3" s="51">
        <f t="shared" ref="J3:J9" si="0">I3*H3/G3</f>
        <v>220</v>
      </c>
      <c r="K3" s="73">
        <f t="shared" ref="K3:K9" si="1">L3*E3*24</f>
        <v>65.454545454545453</v>
      </c>
      <c r="L3" s="73">
        <f t="shared" ref="L3:L9" si="2">D3/J3</f>
        <v>8.1818181818181817</v>
      </c>
      <c r="M3" s="73">
        <f t="shared" ref="M3:M9" si="3">$J$1*L3</f>
        <v>12.272727272727273</v>
      </c>
      <c r="N3" s="73">
        <f t="shared" ref="N3:N9" si="4">$K$1*M3</f>
        <v>24.545454545454547</v>
      </c>
      <c r="AB3" s="66">
        <v>0.33333333333333298</v>
      </c>
      <c r="AD3" s="66">
        <v>0.2986111111111111</v>
      </c>
    </row>
    <row r="4" spans="1:30" x14ac:dyDescent="0.3">
      <c r="A4" s="14">
        <v>2</v>
      </c>
      <c r="B4" s="202" t="s">
        <v>276</v>
      </c>
      <c r="C4" s="68">
        <v>3038709158</v>
      </c>
      <c r="D4" s="73">
        <v>1500</v>
      </c>
      <c r="E4" s="132">
        <v>0.33333333333333331</v>
      </c>
      <c r="F4" s="132">
        <v>0.20833333333333301</v>
      </c>
      <c r="G4" s="51">
        <v>6</v>
      </c>
      <c r="H4" s="51">
        <v>44</v>
      </c>
      <c r="I4" s="238">
        <v>30</v>
      </c>
      <c r="J4" s="51">
        <f t="shared" si="0"/>
        <v>220</v>
      </c>
      <c r="K4" s="73">
        <f t="shared" si="1"/>
        <v>54.54545454545454</v>
      </c>
      <c r="L4" s="73">
        <f t="shared" si="2"/>
        <v>6.8181818181818183</v>
      </c>
      <c r="M4" s="73">
        <f t="shared" si="3"/>
        <v>10.227272727272727</v>
      </c>
      <c r="N4" s="73">
        <f t="shared" si="4"/>
        <v>20.454545454545453</v>
      </c>
      <c r="AB4" s="66">
        <v>0.375</v>
      </c>
      <c r="AD4" s="66">
        <v>0.30555555555555552</v>
      </c>
    </row>
    <row r="5" spans="1:30" x14ac:dyDescent="0.3">
      <c r="A5" s="14">
        <v>3</v>
      </c>
      <c r="B5" s="202" t="s">
        <v>277</v>
      </c>
      <c r="C5" s="68"/>
      <c r="D5" s="73">
        <v>2000</v>
      </c>
      <c r="E5" s="132">
        <v>0.33333333333333298</v>
      </c>
      <c r="F5" s="132">
        <v>0.29166666666666702</v>
      </c>
      <c r="G5" s="51">
        <v>6</v>
      </c>
      <c r="H5" s="51">
        <v>44</v>
      </c>
      <c r="I5" s="238">
        <v>30</v>
      </c>
      <c r="J5" s="51">
        <f t="shared" si="0"/>
        <v>220</v>
      </c>
      <c r="K5" s="73">
        <f t="shared" si="1"/>
        <v>72.727272727272648</v>
      </c>
      <c r="L5" s="73">
        <f t="shared" si="2"/>
        <v>9.0909090909090917</v>
      </c>
      <c r="M5" s="73">
        <f t="shared" si="3"/>
        <v>13.636363636363637</v>
      </c>
      <c r="N5" s="73">
        <f t="shared" si="4"/>
        <v>27.272727272727273</v>
      </c>
      <c r="AB5" s="66">
        <v>0.41666666666666602</v>
      </c>
      <c r="AD5" s="66">
        <v>0.3125</v>
      </c>
    </row>
    <row r="6" spans="1:30" x14ac:dyDescent="0.3">
      <c r="A6" s="14">
        <v>4</v>
      </c>
      <c r="B6" s="202" t="s">
        <v>278</v>
      </c>
      <c r="C6" s="68"/>
      <c r="D6" s="73">
        <v>3000</v>
      </c>
      <c r="E6" s="132">
        <v>0.33333333333333298</v>
      </c>
      <c r="F6" s="132">
        <v>0.29166666666666702</v>
      </c>
      <c r="G6" s="51">
        <v>6</v>
      </c>
      <c r="H6" s="51">
        <v>44</v>
      </c>
      <c r="I6" s="238">
        <v>30</v>
      </c>
      <c r="J6" s="51">
        <f t="shared" si="0"/>
        <v>220</v>
      </c>
      <c r="K6" s="73">
        <f t="shared" si="1"/>
        <v>109.09090909090898</v>
      </c>
      <c r="L6" s="73">
        <f t="shared" si="2"/>
        <v>13.636363636363637</v>
      </c>
      <c r="M6" s="73">
        <f t="shared" si="3"/>
        <v>20.454545454545453</v>
      </c>
      <c r="N6" s="73">
        <f t="shared" si="4"/>
        <v>40.909090909090907</v>
      </c>
      <c r="AB6" s="66"/>
      <c r="AD6" s="66"/>
    </row>
    <row r="7" spans="1:30" x14ac:dyDescent="0.3">
      <c r="A7" s="14">
        <v>5</v>
      </c>
      <c r="B7" s="202" t="s">
        <v>279</v>
      </c>
      <c r="C7" s="68" t="s">
        <v>280</v>
      </c>
      <c r="D7" s="73">
        <v>3000</v>
      </c>
      <c r="E7" s="132">
        <v>0.33333333333333298</v>
      </c>
      <c r="F7" s="132">
        <v>0.33333333333333298</v>
      </c>
      <c r="G7" s="51">
        <v>6</v>
      </c>
      <c r="H7" s="51">
        <v>44</v>
      </c>
      <c r="I7" s="238">
        <v>30</v>
      </c>
      <c r="J7" s="51">
        <f t="shared" si="0"/>
        <v>220</v>
      </c>
      <c r="K7" s="73">
        <f t="shared" si="1"/>
        <v>109.09090909090898</v>
      </c>
      <c r="L7" s="73">
        <f t="shared" si="2"/>
        <v>13.636363636363637</v>
      </c>
      <c r="M7" s="73">
        <f t="shared" si="3"/>
        <v>20.454545454545453</v>
      </c>
      <c r="N7" s="73">
        <f t="shared" si="4"/>
        <v>40.909090909090907</v>
      </c>
      <c r="AB7" s="66"/>
      <c r="AD7" s="66"/>
    </row>
    <row r="8" spans="1:30" x14ac:dyDescent="0.3">
      <c r="A8" s="233">
        <v>6</v>
      </c>
      <c r="B8" s="234" t="s">
        <v>281</v>
      </c>
      <c r="C8" s="150" t="s">
        <v>282</v>
      </c>
      <c r="D8" s="236">
        <v>1400</v>
      </c>
      <c r="E8" s="237">
        <v>0.33333333333333331</v>
      </c>
      <c r="F8" s="237">
        <v>0.25</v>
      </c>
      <c r="G8" s="235">
        <v>6</v>
      </c>
      <c r="H8" s="235">
        <v>44</v>
      </c>
      <c r="I8" s="239">
        <v>30</v>
      </c>
      <c r="J8" s="235">
        <f t="shared" si="0"/>
        <v>220</v>
      </c>
      <c r="K8" s="236">
        <f t="shared" si="1"/>
        <v>50.909090909090907</v>
      </c>
      <c r="L8" s="236">
        <f t="shared" si="2"/>
        <v>6.3636363636363633</v>
      </c>
      <c r="M8" s="236">
        <f t="shared" si="3"/>
        <v>9.545454545454545</v>
      </c>
      <c r="N8" s="236">
        <f t="shared" si="4"/>
        <v>19.09090909090909</v>
      </c>
      <c r="AB8" s="66">
        <v>0.45833333333333298</v>
      </c>
      <c r="AD8" s="66">
        <v>0.31944444444444398</v>
      </c>
    </row>
    <row r="9" spans="1:30" x14ac:dyDescent="0.3">
      <c r="A9" s="233">
        <v>7</v>
      </c>
      <c r="B9" s="234" t="s">
        <v>283</v>
      </c>
      <c r="C9" s="150"/>
      <c r="D9" s="236">
        <v>1501</v>
      </c>
      <c r="E9" s="237">
        <v>0.33333333333333298</v>
      </c>
      <c r="F9" s="237">
        <v>0.16666666666666666</v>
      </c>
      <c r="G9" s="235">
        <v>6</v>
      </c>
      <c r="H9" s="481">
        <v>44</v>
      </c>
      <c r="I9" s="486">
        <v>30</v>
      </c>
      <c r="J9" s="235">
        <f t="shared" si="0"/>
        <v>220</v>
      </c>
      <c r="K9" s="236">
        <f t="shared" si="1"/>
        <v>54.581818181818122</v>
      </c>
      <c r="L9" s="236">
        <f t="shared" si="2"/>
        <v>6.8227272727272723</v>
      </c>
      <c r="M9" s="236">
        <f t="shared" si="3"/>
        <v>10.234090909090909</v>
      </c>
      <c r="N9" s="236">
        <f t="shared" si="4"/>
        <v>20.468181818181819</v>
      </c>
      <c r="AB9" s="66">
        <v>0.5</v>
      </c>
    </row>
    <row r="10" spans="1:30" ht="15.6" x14ac:dyDescent="0.3">
      <c r="A10" s="64" t="s">
        <v>284</v>
      </c>
      <c r="B10" s="201" t="s">
        <v>261</v>
      </c>
      <c r="C10" s="64" t="s">
        <v>25</v>
      </c>
      <c r="D10" s="65" t="str">
        <f>C2</f>
        <v>DOC...CPF/RG</v>
      </c>
      <c r="E10" s="64" t="s">
        <v>285</v>
      </c>
      <c r="F10" s="64" t="s">
        <v>286</v>
      </c>
      <c r="G10" s="480" t="s">
        <v>270</v>
      </c>
      <c r="H10" s="485" t="s">
        <v>287</v>
      </c>
      <c r="I10" s="484" t="s">
        <v>288</v>
      </c>
      <c r="J10" s="484" t="s">
        <v>217</v>
      </c>
      <c r="AB10" s="66">
        <v>0.54166666666666596</v>
      </c>
    </row>
    <row r="11" spans="1:30" x14ac:dyDescent="0.3">
      <c r="A11" s="8">
        <v>124</v>
      </c>
      <c r="B11" s="202" t="str">
        <f>B3</f>
        <v xml:space="preserve">GLAUDIELI MARTINENEZ DE REZENDE </v>
      </c>
      <c r="C11" s="51"/>
      <c r="D11" s="68" t="str">
        <f>C3</f>
        <v>59715851-77</v>
      </c>
      <c r="E11" s="306">
        <f>'CADASTRO DE PRODUTO '!E10+'FICHA PRODUTO'!S2</f>
        <v>47</v>
      </c>
      <c r="F11" s="306">
        <f>'FOLHA DE PONTO GLADIELE'!O6</f>
        <v>0</v>
      </c>
      <c r="G11" s="482">
        <f>K3</f>
        <v>65.454545454545453</v>
      </c>
      <c r="H11" s="487">
        <v>30</v>
      </c>
      <c r="I11" s="489">
        <f>G11*H11</f>
        <v>1963.6363636363635</v>
      </c>
      <c r="J11" s="488">
        <f>-E11+F11+I11</f>
        <v>1916.6363636363635</v>
      </c>
      <c r="AB11" s="66">
        <v>0.58333333333333304</v>
      </c>
    </row>
    <row r="12" spans="1:30" x14ac:dyDescent="0.3">
      <c r="A12" s="8">
        <v>125</v>
      </c>
      <c r="B12" s="202" t="str">
        <f>B4</f>
        <v>JOVANA MARTINEZ DE PONTE</v>
      </c>
      <c r="C12" s="51"/>
      <c r="D12" s="68">
        <f t="shared" ref="D12:D17" si="5">C4</f>
        <v>3038709158</v>
      </c>
      <c r="E12" s="306">
        <f>'FICHA PRODUTO'!AM2</f>
        <v>142.1</v>
      </c>
      <c r="F12" s="306">
        <f>'JEOVANA FOLHA DE PONTO'!O6</f>
        <v>0</v>
      </c>
      <c r="G12" s="482">
        <f t="shared" ref="G12:G17" si="6">K4</f>
        <v>54.54545454545454</v>
      </c>
      <c r="H12" s="487">
        <v>30</v>
      </c>
      <c r="I12" s="489">
        <f t="shared" ref="I12:I17" si="7">G12*H12</f>
        <v>1636.3636363636363</v>
      </c>
      <c r="J12" s="488">
        <f t="shared" ref="J12:J17" si="8">-E12+F12+I12</f>
        <v>1494.2636363636364</v>
      </c>
      <c r="AB12" s="66"/>
    </row>
    <row r="13" spans="1:30" x14ac:dyDescent="0.3">
      <c r="A13" s="8">
        <v>126</v>
      </c>
      <c r="B13" s="202" t="str">
        <f>B5</f>
        <v xml:space="preserve">SILVO </v>
      </c>
      <c r="C13" s="51"/>
      <c r="D13" s="68">
        <f t="shared" si="5"/>
        <v>0</v>
      </c>
      <c r="E13" s="306">
        <f>'FICHA PRODUTO'!CA2</f>
        <v>453</v>
      </c>
      <c r="F13" s="306">
        <f>'FOLHA DE PONTO SILVIO'!O6</f>
        <v>0</v>
      </c>
      <c r="G13" s="482">
        <f t="shared" si="6"/>
        <v>72.727272727272648</v>
      </c>
      <c r="H13" s="487">
        <v>17</v>
      </c>
      <c r="I13" s="489">
        <f t="shared" si="7"/>
        <v>1236.3636363636351</v>
      </c>
      <c r="J13" s="488">
        <f t="shared" si="8"/>
        <v>783.36363636363512</v>
      </c>
      <c r="AB13" s="66">
        <v>0.625</v>
      </c>
    </row>
    <row r="14" spans="1:30" x14ac:dyDescent="0.3">
      <c r="A14" s="8">
        <v>127</v>
      </c>
      <c r="B14" s="202" t="s">
        <v>278</v>
      </c>
      <c r="C14" s="51"/>
      <c r="D14" s="68">
        <f t="shared" si="5"/>
        <v>0</v>
      </c>
      <c r="E14" s="306">
        <f>'FICHA PRODUTO'!I2</f>
        <v>80</v>
      </c>
      <c r="F14" s="306"/>
      <c r="G14" s="482">
        <f t="shared" si="6"/>
        <v>109.09090909090898</v>
      </c>
      <c r="H14" s="487">
        <v>30</v>
      </c>
      <c r="I14" s="489">
        <f t="shared" si="7"/>
        <v>3272.7272727272693</v>
      </c>
      <c r="J14" s="488">
        <f t="shared" si="8"/>
        <v>3192.7272727272693</v>
      </c>
      <c r="AB14" s="66"/>
    </row>
    <row r="15" spans="1:30" x14ac:dyDescent="0.3">
      <c r="A15" s="14">
        <v>4</v>
      </c>
      <c r="B15" s="202" t="str">
        <f>B7</f>
        <v>THIAGO CRUZ ESTEVES</v>
      </c>
      <c r="C15" s="51"/>
      <c r="D15" s="68" t="str">
        <f t="shared" si="5"/>
        <v>17416231-62</v>
      </c>
      <c r="E15" s="306">
        <f>'FICHA PRODUTO'!AC2</f>
        <v>487</v>
      </c>
      <c r="F15" s="306"/>
      <c r="G15" s="482">
        <f t="shared" si="6"/>
        <v>109.09090909090898</v>
      </c>
      <c r="H15" s="487">
        <v>30</v>
      </c>
      <c r="I15" s="489">
        <f t="shared" si="7"/>
        <v>3272.7272727272693</v>
      </c>
      <c r="J15" s="488">
        <f t="shared" si="8"/>
        <v>2785.7272727272693</v>
      </c>
      <c r="AB15" s="66">
        <v>0.66666666666666596</v>
      </c>
    </row>
    <row r="16" spans="1:30" x14ac:dyDescent="0.3">
      <c r="A16" s="233">
        <v>5</v>
      </c>
      <c r="B16" s="234" t="str">
        <f>B8</f>
        <v>THALES SERPA FANAIA</v>
      </c>
      <c r="C16" s="235"/>
      <c r="D16" s="150" t="str">
        <f t="shared" si="5"/>
        <v>031789501-09</v>
      </c>
      <c r="E16" s="235"/>
      <c r="F16" s="235"/>
      <c r="G16" s="483">
        <f t="shared" si="6"/>
        <v>50.909090909090907</v>
      </c>
      <c r="H16" s="487">
        <v>30</v>
      </c>
      <c r="I16" s="489">
        <f t="shared" si="7"/>
        <v>1527.2727272727273</v>
      </c>
      <c r="J16" s="488">
        <f t="shared" si="8"/>
        <v>1527.2727272727273</v>
      </c>
      <c r="AB16" s="66">
        <v>0.70833333333333304</v>
      </c>
    </row>
    <row r="17" spans="1:28" x14ac:dyDescent="0.3">
      <c r="A17" s="233">
        <v>6</v>
      </c>
      <c r="B17" s="234" t="str">
        <f>B9</f>
        <v>MATHEUS APARECIDO GONSALVES FERNANDES</v>
      </c>
      <c r="C17" s="235"/>
      <c r="D17" s="150">
        <f t="shared" si="5"/>
        <v>0</v>
      </c>
      <c r="E17" s="235"/>
      <c r="F17" s="235"/>
      <c r="G17" s="483">
        <f t="shared" si="6"/>
        <v>54.581818181818122</v>
      </c>
      <c r="H17" s="487">
        <v>30</v>
      </c>
      <c r="I17" s="489">
        <f t="shared" si="7"/>
        <v>1637.4545454545437</v>
      </c>
      <c r="J17" s="488">
        <f t="shared" si="8"/>
        <v>1637.4545454545437</v>
      </c>
      <c r="AB17" s="66">
        <v>0.75</v>
      </c>
    </row>
    <row r="18" spans="1:28" x14ac:dyDescent="0.3">
      <c r="AB18" s="66">
        <v>0.79166666666666596</v>
      </c>
    </row>
    <row r="19" spans="1:28" ht="16.2" thickBot="1" x14ac:dyDescent="0.35">
      <c r="A19" s="647" t="s">
        <v>278</v>
      </c>
      <c r="B19" s="648"/>
      <c r="C19" s="647" t="str">
        <f>TEXT(B3,"")</f>
        <v xml:space="preserve">GLAUDIELI MARTINENEZ DE REZENDE </v>
      </c>
      <c r="D19" s="649"/>
      <c r="E19" s="277" t="s">
        <v>201</v>
      </c>
      <c r="F19" s="276"/>
      <c r="AB19" s="66">
        <v>0.83333333333333304</v>
      </c>
    </row>
    <row r="20" spans="1:28" ht="15" thickBot="1" x14ac:dyDescent="0.35">
      <c r="A20" s="243" t="s">
        <v>289</v>
      </c>
      <c r="B20" s="223" t="s">
        <v>290</v>
      </c>
      <c r="C20" s="243" t="s">
        <v>289</v>
      </c>
      <c r="D20" s="223" t="s">
        <v>290</v>
      </c>
      <c r="E20" s="240"/>
      <c r="AB20" s="66">
        <v>0.875</v>
      </c>
    </row>
    <row r="21" spans="1:28" x14ac:dyDescent="0.3">
      <c r="A21" s="207"/>
      <c r="B21" s="240"/>
      <c r="C21" s="207"/>
      <c r="D21" s="240"/>
      <c r="E21" s="241"/>
      <c r="AB21" s="66">
        <v>0.91666666666666596</v>
      </c>
    </row>
    <row r="22" spans="1:28" x14ac:dyDescent="0.3">
      <c r="A22" s="207"/>
      <c r="B22" s="241"/>
      <c r="C22" s="207"/>
      <c r="D22" s="241"/>
      <c r="E22" s="241"/>
      <c r="AB22" s="66">
        <v>0.95833333333333304</v>
      </c>
    </row>
    <row r="23" spans="1:28" x14ac:dyDescent="0.3">
      <c r="A23" s="207"/>
      <c r="B23" s="241"/>
      <c r="C23" s="207"/>
      <c r="D23" s="241"/>
      <c r="E23" s="241"/>
      <c r="AB23" s="66">
        <v>1</v>
      </c>
    </row>
    <row r="24" spans="1:28" ht="15" thickBot="1" x14ac:dyDescent="0.35">
      <c r="A24" s="208"/>
      <c r="B24" s="242"/>
      <c r="C24" s="208"/>
      <c r="D24" s="242"/>
      <c r="E24" s="242"/>
      <c r="AB24" s="66">
        <v>1.0416666666666701</v>
      </c>
    </row>
    <row r="25" spans="1:28" ht="15" thickBot="1" x14ac:dyDescent="0.35">
      <c r="A25" s="647" t="str">
        <f>TEXT(B5,"")</f>
        <v xml:space="preserve">SILVO </v>
      </c>
      <c r="B25" s="649"/>
      <c r="C25" s="642" t="str">
        <f>TEXT(B4,"")</f>
        <v>JOVANA MARTINEZ DE PONTE</v>
      </c>
      <c r="D25" s="643"/>
      <c r="AB25" s="66">
        <v>1.0833333333333299</v>
      </c>
    </row>
    <row r="26" spans="1:28" ht="15" thickBot="1" x14ac:dyDescent="0.35">
      <c r="A26" s="243" t="s">
        <v>289</v>
      </c>
      <c r="B26" s="223" t="s">
        <v>290</v>
      </c>
      <c r="C26" s="293" t="s">
        <v>289</v>
      </c>
      <c r="D26" s="294" t="s">
        <v>290</v>
      </c>
    </row>
    <row r="27" spans="1:28" x14ac:dyDescent="0.3">
      <c r="A27" s="207"/>
      <c r="B27" s="240"/>
      <c r="C27" s="207"/>
      <c r="D27" s="240"/>
    </row>
    <row r="28" spans="1:28" x14ac:dyDescent="0.3">
      <c r="A28" s="207"/>
      <c r="B28" s="241"/>
      <c r="C28" s="207"/>
      <c r="D28" s="241"/>
      <c r="E28" t="s">
        <v>291</v>
      </c>
    </row>
    <row r="29" spans="1:28" x14ac:dyDescent="0.3">
      <c r="A29" s="207"/>
      <c r="B29" s="241"/>
      <c r="C29" s="207"/>
      <c r="D29" s="241"/>
    </row>
    <row r="30" spans="1:28" ht="15" thickBot="1" x14ac:dyDescent="0.35">
      <c r="A30" s="208"/>
      <c r="B30" s="242"/>
      <c r="C30" s="208"/>
      <c r="D30" s="242"/>
    </row>
    <row r="31" spans="1:28" ht="15" thickBot="1" x14ac:dyDescent="0.35">
      <c r="A31" s="642" t="str">
        <f>TEXT(B7,"")</f>
        <v>THIAGO CRUZ ESTEVES</v>
      </c>
      <c r="B31" s="643"/>
    </row>
    <row r="32" spans="1:28" ht="15" thickBot="1" x14ac:dyDescent="0.35">
      <c r="A32" s="293" t="s">
        <v>289</v>
      </c>
      <c r="B32" s="294" t="s">
        <v>290</v>
      </c>
    </row>
    <row r="33" spans="1:2" x14ac:dyDescent="0.3">
      <c r="A33" s="207"/>
      <c r="B33" s="240"/>
    </row>
    <row r="34" spans="1:2" x14ac:dyDescent="0.3">
      <c r="A34" s="207"/>
      <c r="B34" s="241"/>
    </row>
    <row r="35" spans="1:2" x14ac:dyDescent="0.3">
      <c r="A35" s="207"/>
      <c r="B35" s="241"/>
    </row>
    <row r="36" spans="1:2" ht="15" thickBot="1" x14ac:dyDescent="0.35">
      <c r="A36" s="208"/>
      <c r="B36" s="242"/>
    </row>
  </sheetData>
  <mergeCells count="6">
    <mergeCell ref="A31:B31"/>
    <mergeCell ref="A1:E1"/>
    <mergeCell ref="A19:B19"/>
    <mergeCell ref="A25:B25"/>
    <mergeCell ref="C19:D19"/>
    <mergeCell ref="C25:D25"/>
  </mergeCells>
  <phoneticPr fontId="42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22</vt:i4>
      </vt:variant>
      <vt:variant>
        <vt:lpstr>Intervalos Nomeados</vt:lpstr>
      </vt:variant>
      <vt:variant>
        <vt:i4>41</vt:i4>
      </vt:variant>
    </vt:vector>
  </HeadingPairs>
  <TitlesOfParts>
    <vt:vector size="63" baseType="lpstr">
      <vt:lpstr>LIVRO CAIXA DIARIO</vt:lpstr>
      <vt:lpstr>LISTA</vt:lpstr>
      <vt:lpstr>CADASTRO DE PRODUTO </vt:lpstr>
      <vt:lpstr>MENU</vt:lpstr>
      <vt:lpstr>SAIDA</vt:lpstr>
      <vt:lpstr>DIARISTA </vt:lpstr>
      <vt:lpstr>RECIBO</vt:lpstr>
      <vt:lpstr>LANÇAMENTO DO DIRISTA </vt:lpstr>
      <vt:lpstr>FUNCIONARIOS MENSAI</vt:lpstr>
      <vt:lpstr>FOLHA DE PONTO GLADIELE</vt:lpstr>
      <vt:lpstr>FOLHA DE PONTO THALIS</vt:lpstr>
      <vt:lpstr>FOLHA DE PONTO MATEUS</vt:lpstr>
      <vt:lpstr>JEOVANA FOLHA DE PONTO</vt:lpstr>
      <vt:lpstr>FOLHA DE PONTO SILVIO</vt:lpstr>
      <vt:lpstr>Planilha4</vt:lpstr>
      <vt:lpstr>FICHA PRODUTO</vt:lpstr>
      <vt:lpstr>ESTOQUE</vt:lpstr>
      <vt:lpstr>PLANILA DE LIVRO CAIXA MENSAL</vt:lpstr>
      <vt:lpstr>ENTRADA E SAIDA MES</vt:lpstr>
      <vt:lpstr>PLANILA DE LIVRO CAIXA ANUAL</vt:lpstr>
      <vt:lpstr>ANLIZE DE LUCRO</vt:lpstr>
      <vt:lpstr>Planilha2</vt:lpstr>
      <vt:lpstr>balcao</vt:lpstr>
      <vt:lpstr>bebidas</vt:lpstr>
      <vt:lpstr>DESCONTO</vt:lpstr>
      <vt:lpstr>FICHAFELIPE</vt:lpstr>
      <vt:lpstr>FICHAGLAUDIELE</vt:lpstr>
      <vt:lpstr>FICHAJEOVANA</vt:lpstr>
      <vt:lpstr>FICHAMOISES</vt:lpstr>
      <vt:lpstr>FICHANARDO</vt:lpstr>
      <vt:lpstr>FICHASILVIO</vt:lpstr>
      <vt:lpstr>FICHATHIAGO</vt:lpstr>
      <vt:lpstr>FICHAVALMIR</vt:lpstr>
      <vt:lpstr>FIXA01</vt:lpstr>
      <vt:lpstr>FIXA02</vt:lpstr>
      <vt:lpstr>FIXA03</vt:lpstr>
      <vt:lpstr>FIXADIA</vt:lpstr>
      <vt:lpstr>FOR.PAG</vt:lpstr>
      <vt:lpstr>FORPAG</vt:lpstr>
      <vt:lpstr>h000</vt:lpstr>
      <vt:lpstr>hoje</vt:lpstr>
      <vt:lpstr>HORA8</vt:lpstr>
      <vt:lpstr>HORARIOS</vt:lpstr>
      <vt:lpstr>HORARIOSS</vt:lpstr>
      <vt:lpstr>IND</vt:lpstr>
      <vt:lpstr>INDD</vt:lpstr>
      <vt:lpstr>interno</vt:lpstr>
      <vt:lpstr>LCD</vt:lpstr>
      <vt:lpstr>MENU</vt:lpstr>
      <vt:lpstr>mes</vt:lpstr>
      <vt:lpstr>MESS</vt:lpstr>
      <vt:lpstr>MESSS</vt:lpstr>
      <vt:lpstr>NOMEDIRISTA</vt:lpstr>
      <vt:lpstr>OKOFF</vt:lpstr>
      <vt:lpstr>PAGO</vt:lpstr>
      <vt:lpstr>peixe</vt:lpstr>
      <vt:lpstr>prat</vt:lpstr>
      <vt:lpstr>produto01</vt:lpstr>
      <vt:lpstr>SILVIO</vt:lpstr>
      <vt:lpstr>SUB</vt:lpstr>
      <vt:lpstr>TIPOPAG</vt:lpstr>
      <vt:lpstr>UNIDMED</vt:lpstr>
      <vt:lpstr>VALORDIARISTA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Thiago Esteves</dc:creator>
  <cp:keywords/>
  <dc:description/>
  <cp:lastModifiedBy>Thiago Esteves</cp:lastModifiedBy>
  <cp:revision/>
  <dcterms:created xsi:type="dcterms:W3CDTF">2022-04-26T20:49:17Z</dcterms:created>
  <dcterms:modified xsi:type="dcterms:W3CDTF">2022-05-26T19:23:23Z</dcterms:modified>
  <cp:category/>
  <cp:contentStatus/>
</cp:coreProperties>
</file>