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o Esteves\OneDrive\Lyseis GRUPO\LYSEIS ENGENHARIA CRIPYTO\PLANILHAS\"/>
    </mc:Choice>
  </mc:AlternateContent>
  <xr:revisionPtr revIDLastSave="0" documentId="13_ncr:1_{013F3C5B-2F79-4960-A5AD-511909B1E0ED}" xr6:coauthVersionLast="47" xr6:coauthVersionMax="47" xr10:uidLastSave="{00000000-0000-0000-0000-000000000000}"/>
  <bookViews>
    <workbookView xWindow="-108" yWindow="-108" windowWidth="23256" windowHeight="12576" activeTab="4" xr2:uid="{F576FC7E-C91F-440E-BAFE-D2300A051FD2}"/>
  </bookViews>
  <sheets>
    <sheet name="VRM" sheetId="16" r:id="rId1"/>
    <sheet name="CALCULO DA MAQUINAS " sheetId="9" r:id="rId2"/>
    <sheet name="CALCULO TRANSFORMADOR" sheetId="1" r:id="rId3"/>
    <sheet name="ANALIZE MINERADORA " sheetId="10" r:id="rId4"/>
    <sheet name="Planilha1" sheetId="17" r:id="rId5"/>
  </sheets>
  <definedNames>
    <definedName name="_xlnm.Print_Area" localSheetId="4">Planilha1!$A$1:$P$87</definedName>
  </definedName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" i="17" l="1"/>
  <c r="J53" i="17"/>
  <c r="I46" i="17"/>
  <c r="J46" i="17"/>
  <c r="I42" i="17"/>
  <c r="J42" i="17"/>
  <c r="I43" i="17"/>
  <c r="J43" i="17"/>
  <c r="I44" i="17"/>
  <c r="J44" i="17"/>
  <c r="I45" i="17"/>
  <c r="J45" i="17"/>
  <c r="I47" i="17"/>
  <c r="J47" i="17"/>
  <c r="I65" i="17"/>
  <c r="J65" i="17"/>
  <c r="I37" i="17"/>
  <c r="J37" i="17"/>
  <c r="I38" i="17"/>
  <c r="J38" i="17"/>
  <c r="I39" i="17"/>
  <c r="J39" i="17"/>
  <c r="I40" i="17"/>
  <c r="J40" i="17"/>
  <c r="I41" i="17"/>
  <c r="J41" i="17"/>
  <c r="I49" i="17"/>
  <c r="J49" i="17"/>
  <c r="J85" i="17"/>
  <c r="J87" i="17"/>
  <c r="I87" i="17"/>
  <c r="J86" i="17"/>
  <c r="J84" i="17"/>
  <c r="J83" i="17"/>
  <c r="J82" i="17"/>
  <c r="J81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4" i="17"/>
  <c r="J63" i="17"/>
  <c r="J62" i="17"/>
  <c r="J61" i="17"/>
  <c r="J60" i="17"/>
  <c r="J59" i="17"/>
  <c r="J58" i="17"/>
  <c r="J57" i="17"/>
  <c r="J56" i="17"/>
  <c r="J55" i="17"/>
  <c r="J54" i="17"/>
  <c r="J52" i="17"/>
  <c r="J51" i="17"/>
  <c r="J50" i="17"/>
  <c r="J48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7" i="17"/>
  <c r="J15" i="17"/>
  <c r="J14" i="17"/>
  <c r="I13" i="17"/>
  <c r="J13" i="17"/>
  <c r="I52" i="17"/>
  <c r="I20" i="17"/>
  <c r="I21" i="17"/>
  <c r="I22" i="17"/>
  <c r="N21" i="9"/>
  <c r="O21" i="9" s="1"/>
  <c r="G9" i="9"/>
  <c r="I17" i="17"/>
  <c r="I67" i="17"/>
  <c r="I68" i="17"/>
  <c r="I69" i="17"/>
  <c r="I70" i="17"/>
  <c r="I71" i="17"/>
  <c r="I72" i="17"/>
  <c r="I57" i="17"/>
  <c r="I35" i="17"/>
  <c r="I36" i="17"/>
  <c r="I48" i="17"/>
  <c r="I50" i="17"/>
  <c r="I51" i="17"/>
  <c r="I58" i="17"/>
  <c r="I30" i="17"/>
  <c r="I26" i="17"/>
  <c r="I27" i="17"/>
  <c r="I28" i="17"/>
  <c r="I29" i="17"/>
  <c r="I31" i="17"/>
  <c r="I32" i="17"/>
  <c r="I33" i="17"/>
  <c r="AT122" i="17"/>
  <c r="AX122" i="17" s="1"/>
  <c r="AZ122" i="17" s="1"/>
  <c r="AX120" i="17"/>
  <c r="AZ120" i="17" s="1"/>
  <c r="AW118" i="17"/>
  <c r="AY118" i="17" s="1"/>
  <c r="AT116" i="17"/>
  <c r="AX116" i="17" s="1"/>
  <c r="AZ116" i="17" s="1"/>
  <c r="AX114" i="17"/>
  <c r="AZ114" i="17" s="1"/>
  <c r="AW112" i="17"/>
  <c r="AY112" i="17" s="1"/>
  <c r="I86" i="17"/>
  <c r="I85" i="17"/>
  <c r="I84" i="17"/>
  <c r="I83" i="17"/>
  <c r="I82" i="17"/>
  <c r="I81" i="17"/>
  <c r="I79" i="17"/>
  <c r="I78" i="17"/>
  <c r="I77" i="17"/>
  <c r="I76" i="17"/>
  <c r="I75" i="17"/>
  <c r="I74" i="17"/>
  <c r="I73" i="17"/>
  <c r="I66" i="17"/>
  <c r="I64" i="17"/>
  <c r="I63" i="17"/>
  <c r="I62" i="17"/>
  <c r="I61" i="17"/>
  <c r="I60" i="17"/>
  <c r="I59" i="17"/>
  <c r="I34" i="17"/>
  <c r="I25" i="17"/>
  <c r="I24" i="17"/>
  <c r="I23" i="17"/>
  <c r="I19" i="17"/>
  <c r="G18" i="17"/>
  <c r="I18" i="17" s="1"/>
  <c r="G16" i="17"/>
  <c r="I16" i="17" s="1"/>
  <c r="I15" i="17"/>
  <c r="I14" i="17"/>
  <c r="J18" i="17" l="1"/>
  <c r="J16" i="17"/>
  <c r="H80" i="17"/>
  <c r="I80" i="17" l="1"/>
  <c r="K13" i="17" s="1"/>
  <c r="L13" i="17" s="1"/>
  <c r="J80" i="17"/>
  <c r="J5" i="1"/>
  <c r="J6" i="1"/>
  <c r="J7" i="1"/>
  <c r="J4" i="1"/>
  <c r="B8" i="1"/>
  <c r="G8" i="1" s="1"/>
  <c r="F8" i="1" s="1"/>
  <c r="J8" i="1" s="1"/>
  <c r="B9" i="1"/>
  <c r="G9" i="1" s="1"/>
  <c r="F9" i="1" s="1"/>
  <c r="J9" i="1" s="1"/>
  <c r="B4" i="1"/>
  <c r="G4" i="1" s="1"/>
  <c r="F4" i="1" s="1"/>
  <c r="F5" i="1"/>
  <c r="F6" i="1"/>
  <c r="F7" i="1"/>
  <c r="G5" i="1"/>
  <c r="G6" i="1"/>
  <c r="G7" i="1"/>
  <c r="C5" i="1"/>
  <c r="C6" i="1"/>
  <c r="C7" i="1"/>
  <c r="C8" i="1"/>
  <c r="C4" i="1"/>
  <c r="B5" i="1"/>
  <c r="B6" i="1"/>
  <c r="B7" i="1"/>
  <c r="A5" i="1"/>
  <c r="A6" i="1"/>
  <c r="A7" i="1"/>
  <c r="A8" i="1"/>
  <c r="A9" i="1"/>
  <c r="A4" i="1"/>
  <c r="M9" i="9"/>
  <c r="C5" i="16"/>
  <c r="C8" i="16"/>
  <c r="B3" i="16"/>
  <c r="E9" i="9"/>
  <c r="I9" i="9"/>
  <c r="K9" i="9" s="1"/>
  <c r="L9" i="9" s="1"/>
  <c r="V21" i="16"/>
  <c r="Y21" i="16" s="1"/>
  <c r="S21" i="16"/>
  <c r="N9" i="9" l="1"/>
  <c r="O9" i="9" s="1"/>
  <c r="J9" i="9"/>
  <c r="D5" i="16"/>
  <c r="M17" i="9"/>
  <c r="N17" i="9" s="1"/>
  <c r="M19" i="9"/>
  <c r="N19" i="9" s="1"/>
  <c r="D3" i="16"/>
  <c r="F5" i="16" s="1"/>
  <c r="T24" i="16" s="1"/>
  <c r="T25" i="16" s="1"/>
  <c r="M8" i="9"/>
  <c r="I8" i="9"/>
  <c r="K8" i="9" s="1"/>
  <c r="L8" i="9" s="1"/>
  <c r="E8" i="9"/>
  <c r="G8" i="9" s="1"/>
  <c r="R23" i="16"/>
  <c r="R27" i="16" s="1"/>
  <c r="M4" i="16"/>
  <c r="M7" i="16"/>
  <c r="D44" i="16"/>
  <c r="I43" i="16"/>
  <c r="I41" i="16"/>
  <c r="D41" i="16"/>
  <c r="I39" i="16"/>
  <c r="F44" i="16"/>
  <c r="M5" i="16"/>
  <c r="D21" i="16"/>
  <c r="E21" i="16" s="1"/>
  <c r="D12" i="16"/>
  <c r="F14" i="16" s="1"/>
  <c r="F35" i="16"/>
  <c r="D35" i="16"/>
  <c r="I34" i="16"/>
  <c r="I32" i="16"/>
  <c r="F32" i="16"/>
  <c r="D32" i="16"/>
  <c r="I30" i="16"/>
  <c r="E30" i="16"/>
  <c r="D26" i="16"/>
  <c r="I25" i="16"/>
  <c r="I23" i="16"/>
  <c r="D23" i="16"/>
  <c r="I21" i="16"/>
  <c r="I16" i="16"/>
  <c r="I14" i="16"/>
  <c r="I12" i="16"/>
  <c r="F17" i="16"/>
  <c r="D17" i="16"/>
  <c r="D14" i="16"/>
  <c r="E12" i="16"/>
  <c r="K39" i="16" s="1"/>
  <c r="H27" i="16" l="1"/>
  <c r="K41" i="16"/>
  <c r="N20" i="9"/>
  <c r="K43" i="16"/>
  <c r="F23" i="16"/>
  <c r="F26" i="16"/>
  <c r="N8" i="9"/>
  <c r="O8" i="9" s="1"/>
  <c r="J8" i="9"/>
  <c r="H45" i="16"/>
  <c r="I45" i="16" s="1"/>
  <c r="E39" i="16"/>
  <c r="F41" i="16"/>
  <c r="I27" i="16"/>
  <c r="H36" i="16"/>
  <c r="I36" i="16" s="1"/>
  <c r="K21" i="16"/>
  <c r="K25" i="16"/>
  <c r="K16" i="16"/>
  <c r="K30" i="16"/>
  <c r="K23" i="16"/>
  <c r="K34" i="16"/>
  <c r="K12" i="16"/>
  <c r="K32" i="16"/>
  <c r="K14" i="16"/>
  <c r="H18" i="16"/>
  <c r="I18" i="16" s="1"/>
  <c r="K45" i="16" l="1"/>
  <c r="K18" i="16"/>
  <c r="L18" i="16" s="1"/>
  <c r="K36" i="16"/>
  <c r="D5" i="9"/>
  <c r="K27" i="16"/>
  <c r="D6" i="9" s="1"/>
  <c r="J18" i="16" l="1"/>
  <c r="L45" i="16"/>
  <c r="J45" i="16"/>
  <c r="L36" i="16"/>
  <c r="D7" i="9"/>
  <c r="J36" i="16"/>
  <c r="J27" i="16"/>
  <c r="L27" i="16"/>
  <c r="F8" i="16" l="1"/>
  <c r="D8" i="16"/>
  <c r="X17" i="16" l="1"/>
  <c r="X14" i="16"/>
  <c r="I6" i="9"/>
  <c r="K6" i="9" s="1"/>
  <c r="L6" i="9" s="1"/>
  <c r="I7" i="9"/>
  <c r="J7" i="9" s="1"/>
  <c r="I5" i="16"/>
  <c r="X16" i="16"/>
  <c r="X13" i="16"/>
  <c r="I5" i="9"/>
  <c r="J5" i="9" s="1"/>
  <c r="I4" i="9"/>
  <c r="C37" i="9"/>
  <c r="D37" i="9" s="1"/>
  <c r="Q3" i="9"/>
  <c r="M5" i="9" s="1"/>
  <c r="E44" i="16" l="1"/>
  <c r="E41" i="16"/>
  <c r="J41" i="16"/>
  <c r="C39" i="16"/>
  <c r="J43" i="16"/>
  <c r="J39" i="16"/>
  <c r="L41" i="16"/>
  <c r="L43" i="16"/>
  <c r="G44" i="16"/>
  <c r="L39" i="16"/>
  <c r="G41" i="16"/>
  <c r="F39" i="16"/>
  <c r="G8" i="16"/>
  <c r="E26" i="16"/>
  <c r="J23" i="16"/>
  <c r="C21" i="16"/>
  <c r="J34" i="16"/>
  <c r="J21" i="16"/>
  <c r="E17" i="16"/>
  <c r="E14" i="16"/>
  <c r="E32" i="16"/>
  <c r="J25" i="16"/>
  <c r="J16" i="16"/>
  <c r="J14" i="16"/>
  <c r="C30" i="16"/>
  <c r="E35" i="16"/>
  <c r="J32" i="16"/>
  <c r="E23" i="16"/>
  <c r="C12" i="16"/>
  <c r="G17" i="16"/>
  <c r="G35" i="16"/>
  <c r="F21" i="16"/>
  <c r="J12" i="16"/>
  <c r="G32" i="16"/>
  <c r="G14" i="16"/>
  <c r="F12" i="16"/>
  <c r="F30" i="16"/>
  <c r="G26" i="16"/>
  <c r="G23" i="16"/>
  <c r="J30" i="16"/>
  <c r="L14" i="16"/>
  <c r="L23" i="16"/>
  <c r="L30" i="16"/>
  <c r="L34" i="16"/>
  <c r="L21" i="16"/>
  <c r="L25" i="16"/>
  <c r="L16" i="16"/>
  <c r="L12" i="16"/>
  <c r="L32" i="16"/>
  <c r="C3" i="16"/>
  <c r="E8" i="16"/>
  <c r="I3" i="16"/>
  <c r="I7" i="16"/>
  <c r="E3" i="16"/>
  <c r="M7" i="9"/>
  <c r="K7" i="9"/>
  <c r="L7" i="9" s="1"/>
  <c r="M6" i="9"/>
  <c r="N6" i="9" s="1"/>
  <c r="J6" i="9"/>
  <c r="K5" i="9"/>
  <c r="L5" i="9" s="1"/>
  <c r="N5" i="9" s="1"/>
  <c r="E7" i="9"/>
  <c r="E6" i="9"/>
  <c r="G6" i="9" s="1"/>
  <c r="E5" i="9"/>
  <c r="E5" i="16"/>
  <c r="J4" i="9"/>
  <c r="K4" i="9"/>
  <c r="L4" i="9" s="1"/>
  <c r="M4" i="9"/>
  <c r="P72" i="1"/>
  <c r="H9" i="16" l="1"/>
  <c r="S24" i="16"/>
  <c r="S25" i="16" s="1"/>
  <c r="G7" i="9"/>
  <c r="G5" i="9"/>
  <c r="J3" i="16"/>
  <c r="G5" i="16"/>
  <c r="K5" i="16"/>
  <c r="K3" i="16"/>
  <c r="U24" i="16" s="1"/>
  <c r="U25" i="16" s="1"/>
  <c r="K7" i="16"/>
  <c r="L7" i="16" s="1"/>
  <c r="J7" i="16"/>
  <c r="F3" i="16"/>
  <c r="O6" i="9"/>
  <c r="N7" i="9"/>
  <c r="N4" i="9"/>
  <c r="L5" i="16" l="1"/>
  <c r="V24" i="16"/>
  <c r="V25" i="16" s="1"/>
  <c r="W24" i="16" s="1"/>
  <c r="K9" i="16"/>
  <c r="L9" i="16" s="1"/>
  <c r="O7" i="9"/>
  <c r="I9" i="16"/>
  <c r="L3" i="16"/>
  <c r="R29" i="16" l="1"/>
  <c r="J9" i="16"/>
  <c r="D4" i="9"/>
  <c r="E4" i="9" s="1"/>
  <c r="AL15" i="1"/>
  <c r="G4" i="9" l="1"/>
  <c r="O4" i="9" l="1"/>
  <c r="AM15" i="1" l="1"/>
  <c r="AL17" i="1" l="1"/>
</calcChain>
</file>

<file path=xl/sharedStrings.xml><?xml version="1.0" encoding="utf-8"?>
<sst xmlns="http://schemas.openxmlformats.org/spreadsheetml/2006/main" count="617" uniqueCount="222">
  <si>
    <t>PRINCIPAIS COINS</t>
  </si>
  <si>
    <t xml:space="preserve">ANALIZE DE GRAFICO </t>
  </si>
  <si>
    <t>ESPECULATIVAS</t>
  </si>
  <si>
    <t xml:space="preserve">NOMES </t>
  </si>
  <si>
    <t>MINERAVEL</t>
  </si>
  <si>
    <t>ALGORITIMOS</t>
  </si>
  <si>
    <t xml:space="preserve">DESCRITIVO DE MAQUINA </t>
  </si>
  <si>
    <t>DATA DE ANALIZE</t>
  </si>
  <si>
    <t>DATA DE ENTRADA</t>
  </si>
  <si>
    <t>DATA DE SAIDA</t>
  </si>
  <si>
    <t xml:space="preserve">PORCENTAGEM DE GANHO PRESUMIDA </t>
  </si>
  <si>
    <t>PORCENTAGEM DE GANHO REAL</t>
  </si>
  <si>
    <t>CALCULO DE PRODUÇAO</t>
  </si>
  <si>
    <t xml:space="preserve">DESCRIÇAO DO MODELO </t>
  </si>
  <si>
    <t>ALGORITIMO</t>
  </si>
  <si>
    <t>Consumo
em kW</t>
  </si>
  <si>
    <t>Valor em U$</t>
  </si>
  <si>
    <t>Valor em R$</t>
  </si>
  <si>
    <t xml:space="preserve">QUANT... MAQUINAS </t>
  </si>
  <si>
    <t>Total em R$</t>
  </si>
  <si>
    <t>Ganhos/dia
em R$</t>
  </si>
  <si>
    <t>Ganhos por mês
em R$</t>
  </si>
  <si>
    <t>Custo energia (MES)
em R$</t>
  </si>
  <si>
    <t>Total de ganhos (MES)
em R$</t>
  </si>
  <si>
    <t>Se paga em
meses</t>
  </si>
  <si>
    <t>Cotação do dolar</t>
  </si>
  <si>
    <t>Scrypt</t>
  </si>
  <si>
    <t>cotaçao em euro</t>
  </si>
  <si>
    <t>Antminer L7 (9.5Gh)</t>
  </si>
  <si>
    <t>Dias Trabalhando</t>
  </si>
  <si>
    <t>Bitmain Antminer L3++ 580 Mh/s</t>
  </si>
  <si>
    <t xml:space="preserve">  </t>
  </si>
  <si>
    <t xml:space="preserve"> Conta 01</t>
  </si>
  <si>
    <t>DESCRITIVOS DE EQUIPAMENTO</t>
  </si>
  <si>
    <t>Quantidade de aprelhos</t>
  </si>
  <si>
    <t>PTENIA(unitario) KW.H</t>
  </si>
  <si>
    <t>FATOR DE COREÇAO</t>
  </si>
  <si>
    <t>CONSUMO CORRIGIDO (KW/DIA)</t>
  </si>
  <si>
    <t>VORLOR PRESUMIDO</t>
  </si>
  <si>
    <t xml:space="preserve">VALOR COBRADO </t>
  </si>
  <si>
    <t>LUCRO PRESUMIDO</t>
  </si>
  <si>
    <t>VALOR DE ISTALAÇAO</t>
  </si>
  <si>
    <t>VALOR DE CABO</t>
  </si>
  <si>
    <t>VALOR DE FERAMENTA</t>
  </si>
  <si>
    <t>Nº</t>
  </si>
  <si>
    <t>QUANT...</t>
  </si>
  <si>
    <t>TOTAL</t>
  </si>
  <si>
    <t xml:space="preserve">DESCRITIVO </t>
  </si>
  <si>
    <t>VALOR UNIT</t>
  </si>
  <si>
    <t>PESO EM KG</t>
  </si>
  <si>
    <t>PREÇO POR KG</t>
  </si>
  <si>
    <t>VALOR EM %</t>
  </si>
  <si>
    <t>Bitmain Antminer L3++ 580 Mh/s-COND</t>
  </si>
  <si>
    <t>VALOR UNIT.</t>
  </si>
  <si>
    <t>V.U.R.</t>
  </si>
  <si>
    <t>V.T.D.</t>
  </si>
  <si>
    <t>V.T.D.R.</t>
  </si>
  <si>
    <t>V.L.U.R</t>
  </si>
  <si>
    <t>V.U.D</t>
  </si>
  <si>
    <t>V.T.R.</t>
  </si>
  <si>
    <t>VALOR UNIT. R</t>
  </si>
  <si>
    <t>Antminer S19 Pro (110Th)</t>
  </si>
  <si>
    <t>SHA-256</t>
  </si>
  <si>
    <t>Antminer L7 (9.16Gh)</t>
  </si>
  <si>
    <t>V.M.T.D</t>
  </si>
  <si>
    <t>V.M.T.R</t>
  </si>
  <si>
    <t>POCENTAGEM - VIRTOR</t>
  </si>
  <si>
    <t>POCENTAGEM -BRUO</t>
  </si>
  <si>
    <t>POCENTAGEM LYSEIS</t>
  </si>
  <si>
    <t>T/Q</t>
  </si>
  <si>
    <t>FRETE- HONG GONG</t>
  </si>
  <si>
    <t>Antminer L7 (9.05Gh)</t>
  </si>
  <si>
    <t xml:space="preserve">DIA </t>
  </si>
  <si>
    <t>VALOR TRANFERENCIAS</t>
  </si>
  <si>
    <t>Whatsminer M21S</t>
  </si>
  <si>
    <t>Ganhos por mês
em DOLAR</t>
  </si>
  <si>
    <t>Rende/dia
  EM DOLAR</t>
  </si>
  <si>
    <t xml:space="preserve">Rend... UNIT.../DIA </t>
  </si>
  <si>
    <t>MAQUINAA</t>
  </si>
  <si>
    <t xml:space="preserve">TRASNPORTE </t>
  </si>
  <si>
    <t>VIRTOR</t>
  </si>
  <si>
    <t xml:space="preserve">MULTA </t>
  </si>
  <si>
    <t>BRUNO</t>
  </si>
  <si>
    <t>LYSEIS</t>
  </si>
  <si>
    <t xml:space="preserve">TOTAL </t>
  </si>
  <si>
    <t>RYAN</t>
  </si>
  <si>
    <t>HEITOR</t>
  </si>
  <si>
    <t>VLOR A PAG</t>
  </si>
  <si>
    <t>COMPARATIVO</t>
  </si>
  <si>
    <t>VALOR</t>
  </si>
  <si>
    <t>SHA-257</t>
  </si>
  <si>
    <t>Cotação do USTT</t>
  </si>
  <si>
    <t>MicroBT Whatsminer M31S+</t>
  </si>
  <si>
    <t>USTT</t>
  </si>
  <si>
    <t>HORAS UTILIZADAS</t>
  </si>
  <si>
    <t xml:space="preserve"> DIAS UTLIZADOS</t>
  </si>
  <si>
    <t>POTENIA Total KW.H(MÊS)</t>
  </si>
  <si>
    <t>FC</t>
  </si>
  <si>
    <t>FP</t>
  </si>
  <si>
    <t>CONSUMO TOTAL (30 DIAS)- KVA</t>
  </si>
  <si>
    <t/>
  </si>
  <si>
    <t xml:space="preserve">INDICE </t>
  </si>
  <si>
    <r>
      <rPr>
        <b/>
        <sz val="11"/>
        <rFont val="Arial"/>
        <family val="2"/>
      </rPr>
      <t>Agente Promotor:</t>
    </r>
    <r>
      <rPr>
        <sz val="11"/>
        <rFont val="Arial"/>
        <family val="2"/>
      </rPr>
      <t xml:space="preserve">
                       </t>
    </r>
  </si>
  <si>
    <t xml:space="preserve">Contratada:
</t>
  </si>
  <si>
    <r>
      <rPr>
        <b/>
        <sz val="12"/>
        <rFont val="Arial"/>
        <family val="2"/>
      </rPr>
      <t>Início da Obra:</t>
    </r>
    <r>
      <rPr>
        <sz val="9"/>
        <rFont val="Arial"/>
        <family val="2"/>
      </rPr>
      <t xml:space="preserve">
                 </t>
    </r>
    <r>
      <rPr>
        <sz val="11"/>
        <rFont val="Arial"/>
        <family val="2"/>
      </rPr>
      <t>15/05/2018</t>
    </r>
  </si>
  <si>
    <r>
      <rPr>
        <b/>
        <sz val="12"/>
        <color theme="1"/>
        <rFont val="Arial"/>
        <family val="2"/>
      </rPr>
      <t>Término da Obra:</t>
    </r>
    <r>
      <rPr>
        <sz val="9"/>
        <color theme="1"/>
        <rFont val="Arial"/>
        <family val="2"/>
      </rPr>
      <t xml:space="preserve">
                  </t>
    </r>
    <r>
      <rPr>
        <sz val="11"/>
        <color theme="1"/>
        <rFont val="Arial"/>
        <family val="2"/>
      </rPr>
      <t>15/11/2020</t>
    </r>
  </si>
  <si>
    <t>T</t>
  </si>
  <si>
    <t>uidade</t>
  </si>
  <si>
    <t>CHI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</si>
  <si>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
</t>
    </r>
  </si>
  <si>
    <t>Objetivo:</t>
  </si>
  <si>
    <t>H</t>
  </si>
  <si>
    <t>M³</t>
  </si>
  <si>
    <t>Data do CTEF:</t>
  </si>
  <si>
    <t>Numero do contrato:</t>
  </si>
  <si>
    <t>M²</t>
  </si>
  <si>
    <t>BDI:</t>
  </si>
  <si>
    <t>Valor do contrato:</t>
  </si>
  <si>
    <t>Periodo de:</t>
  </si>
  <si>
    <t>UN</t>
  </si>
  <si>
    <t>Kg</t>
  </si>
  <si>
    <t>DISCRIMINAÇÃO DOS SERVIÇOS E FORNECIMENTOS DO ORÇAMENTO</t>
  </si>
  <si>
    <t>-</t>
  </si>
  <si>
    <t>ITEM</t>
  </si>
  <si>
    <t xml:space="preserve">ESPECIFICAÇÃO </t>
  </si>
  <si>
    <t>L</t>
  </si>
  <si>
    <t>M</t>
  </si>
  <si>
    <t>I</t>
  </si>
  <si>
    <t>INSUMO 01</t>
  </si>
  <si>
    <t>Unid</t>
  </si>
  <si>
    <t>Quant</t>
  </si>
  <si>
    <t>Preço Unitário</t>
  </si>
  <si>
    <t xml:space="preserve">Preço compra </t>
  </si>
  <si>
    <t>Total</t>
  </si>
  <si>
    <t>Total a cobrar</t>
  </si>
  <si>
    <t>iTEM</t>
  </si>
  <si>
    <t xml:space="preserve">Conduíte Reforçado 1 Polegada 50 Metros Preto </t>
  </si>
  <si>
    <t>ELETRODUTO GALVANIZADO LEVE 1" 3M ELECON</t>
  </si>
  <si>
    <t>Conduletes Caixa Multipla X Alumínio 3/4 - Tramontina</t>
  </si>
  <si>
    <t>unidade</t>
  </si>
  <si>
    <t>Tampao P/ Caixa Condulete 3/4``</t>
  </si>
  <si>
    <t>Curva 90 Para Eletroduto Metálico 1"</t>
  </si>
  <si>
    <t>ADAPTADOR DE CONDULETE ALUMINIO 1</t>
  </si>
  <si>
    <t>Cabo de Energia 750v 6mm Flexicom Antichama com 100 Metros preto</t>
  </si>
  <si>
    <t>Cabo de Energia 750v 4mm Flexicom Antichama com 100 Metros Verde</t>
  </si>
  <si>
    <t>Cabo de Energia 750v 4mm Flexicom Antichama com 100 Metros preto</t>
  </si>
  <si>
    <t>Haste de aterramento 3/4" X 2,40m Alta Camada - Olivo</t>
  </si>
  <si>
    <t>Conector Metálico C/ Parafuso P/ Haste De Terra 5/8'' Tigre</t>
  </si>
  <si>
    <t>Caixa de Inspeção Para Aterramento PVC Preto TAF</t>
  </si>
  <si>
    <t>Fita Multiuso 10cm x 10m Vedacit</t>
  </si>
  <si>
    <t>Roteador Intelbras RF 301K CKD Wi-Fi 4 - N 300 Mbps</t>
  </si>
  <si>
    <t>cabo de rede blindado</t>
  </si>
  <si>
    <t>INST... VALOR</t>
  </si>
  <si>
    <t>Ar Condicionado Split 9.000 Btus LG Dual Inverter Voice Frio 220V</t>
  </si>
  <si>
    <t>Ar Condicionado Split Inverter LG Hi Wall DUAL Compact 12000 BTUs Frio S4NQ12JA3A5 220V</t>
  </si>
  <si>
    <t>Ar-Condicionado Split Samsung Digital Inverter Frio 17.000 BTUs - 220V</t>
  </si>
  <si>
    <t>Ar-condicionado Split LG 22.000 BTUs Quente/Frio - Dual Inverter Voice S4-W24KE311</t>
  </si>
  <si>
    <t>FUNDAÇAO PARA ESTRUTURA DE COMCRETO</t>
  </si>
  <si>
    <t>SUBESTAÇAO ELETRICA</t>
  </si>
  <si>
    <t>Transformador Isolador Trifasico Potencia 25kva Primario 380v Secundario 220v De 12 a 23kw - 2500tts003</t>
  </si>
  <si>
    <t>Transformador Isolador Trifasico Potencia 35kva Primario 380v Secundario 220v De 12 a 23kw - 2500tts002</t>
  </si>
  <si>
    <t>Transformador Isolador Trifasico Potencia 45kva Primario 380v Secundario 220v De 12 a 23kw - 2500tts001</t>
  </si>
  <si>
    <t>Transformador Isolador Trifasico Potencia 55kva Primario 380v Secundario 220v De 12 a 23kw - 2500tts000</t>
  </si>
  <si>
    <t>Transformador Isolador Trifasico Potencia 75kva Primario 380v Secundario 220v De 12 a 23kw - 2500tts001</t>
  </si>
  <si>
    <t>COMP</t>
  </si>
  <si>
    <t>COMCRETO(25MPA) PARA ESTACA DE 30CM DE DIAMETRO</t>
  </si>
  <si>
    <t>QUANT</t>
  </si>
  <si>
    <t>PREÇO UNIT</t>
  </si>
  <si>
    <t>PREÇO TOTAL</t>
  </si>
  <si>
    <t>ARMADURA DE BITOLA 8</t>
  </si>
  <si>
    <t>QUANT DE FURO</t>
  </si>
  <si>
    <t>IND</t>
  </si>
  <si>
    <t>IND.QUNT</t>
  </si>
  <si>
    <t>ARMADURA DE BITOLA 10</t>
  </si>
  <si>
    <t xml:space="preserve">COMCRETO(25MPA) PARA SAPATA DE 50X50X50 </t>
  </si>
  <si>
    <t>Caixa para Painel de Comando Eletrico 120x60x20 View Tech</t>
  </si>
  <si>
    <t xml:space="preserve">
Minidisjuntor Termomag MDW Curva B - Weg 2-Bipolar - 20A</t>
  </si>
  <si>
    <t>Disjuntor Bipolar Dc Cc Sistema Fotovoltaico Solar 600v 100a</t>
  </si>
  <si>
    <t>CONTATOR TRIPOLAR LS 100A 1NA1NF VCA</t>
  </si>
  <si>
    <t>Controlador CLP 24 VCC 8 Digitais 4 Digitais - 6ED10521CC080BA1 - Siemens</t>
  </si>
  <si>
    <t>Detector De Movimento Mpu-1 500/3000 Rpm 220v Digimec</t>
  </si>
  <si>
    <t>ATS01N244Q Telemecanique - Soft Starter</t>
  </si>
  <si>
    <t>Disjuntor Dr Bipolar  20,</t>
  </si>
  <si>
    <t>Suporte Disjuntor Din Trilho Perfurado 1m Zincado Baixo T28</t>
  </si>
  <si>
    <t>Item</t>
  </si>
  <si>
    <t>terminal pino 16mm CAIXA com 30und</t>
  </si>
  <si>
    <t>terminal pino 10mm CAIXA com 30und</t>
  </si>
  <si>
    <t>terminal pino 6mm CAIXA com 30und</t>
  </si>
  <si>
    <t xml:space="preserve">	
A barra de cobre de dpn 1p n para a caixa de distribu</t>
  </si>
  <si>
    <t>Placa Evaporativa (colmeia/painel) Climatizador 150x60x15</t>
  </si>
  <si>
    <t>Bomba Jacuzzi com Pré-filtro para Piscina 5A-M 1/2 CV - 110/220 V Monofasica</t>
  </si>
  <si>
    <t xml:space="preserve">	
Tubo Soldável 6 Metros 25 Mm Tigre</t>
  </si>
  <si>
    <t xml:space="preserve">	
Curva 90° Soldável Pvc Marrom 20mm - Tigre</t>
  </si>
  <si>
    <t>CALHA DE ALUMINIO</t>
  </si>
  <si>
    <t>Cabo de Energia 750v 25mm Flexicom Antichama com 100 Metros preto</t>
  </si>
  <si>
    <t>Cabo Flexível 16,0mm Preto 100m - Sil</t>
  </si>
  <si>
    <t>Cabo Flexível 10,0mm Preto 100m - Sil</t>
  </si>
  <si>
    <t xml:space="preserve">
Imagem 2 de 3 de Switch TP-Link TL-SG1048
Imagem 3 de 3 de Switch TP-Link TL-SG1048
Novo  |  1729 vendidos
Switch TP-Link TL-SG1048</t>
  </si>
  <si>
    <t>dvr + 14 cameras de segurança</t>
  </si>
  <si>
    <t xml:space="preserve">stel mais paredes de madeira </t>
  </si>
  <si>
    <t xml:space="preserve">seralhero + istantes de madeira </t>
  </si>
  <si>
    <t>conector rj45 caixa com 1000 unit</t>
  </si>
  <si>
    <t>Disjuntor Bipolar 10A Weg Mini DIN MDW C10 5kA Curva C</t>
  </si>
  <si>
    <t>Disjuntor Bipolar 80A Weg Mini DIN MDW C80 5kA Curva C</t>
  </si>
  <si>
    <t>Contator Weg CWB 380VCA 80A 1NA 1NF Tripolar CWB80-11-30D33</t>
  </si>
  <si>
    <t>Fio Cabo Elétrico 35mm Techfio Flexível 750V Rolo Com 100 Metros</t>
  </si>
  <si>
    <t>CABO FLEXIVEL SIL 750V 50MM VERMELHO 100 METROS</t>
  </si>
  <si>
    <t>Conector Derivação Perfuração 16mm - 95mm Médio</t>
  </si>
  <si>
    <t xml:space="preserve">REGISTRO </t>
  </si>
  <si>
    <t>Tomada Lux 2 Postos 20A Branco - Tramontina</t>
  </si>
  <si>
    <t>MANGUEIRA 3/4" 2,5MM ROLO DE 100M PORTO PLAST MARROM</t>
  </si>
  <si>
    <t>TORNEIRA PARA MÁQUINA DE LAVAR DE PAREDE 1131 BICA BAIXA F34 LORENZETTI</t>
  </si>
  <si>
    <t>ADAPTADOR DE TORNEIRA DY8024 1/2" 3/4" TRAPP</t>
  </si>
  <si>
    <t>Conector De Plástico Reparador Para Mangueira 1/2" Tramontina</t>
  </si>
  <si>
    <t>PLACA EVAPORATIVA 1200X600X150MM - COLMÉIA</t>
  </si>
  <si>
    <t>Suporte de ângulo de aço inoxidável L fixador de canto direito em forma para a prateleira protetor de canto de móveis</t>
  </si>
  <si>
    <t>Chapa Madeira Para Obra Madeirite 2,20x1,10m 5mm - 10 Peças</t>
  </si>
  <si>
    <t>Kit Sensor De Nível Icos La16m-40 + Brinde</t>
  </si>
  <si>
    <t>Eletrobomba Agua Drenagem Recirculação Bomba Uso Geral</t>
  </si>
  <si>
    <t xml:space="preserve">PAINEL DE MADERITE + MAO DE OBRA </t>
  </si>
  <si>
    <t>Tela Mosquiteira Nylon Larg. 1,20M Branca Malha 16x16 Fio 31 - Por Metro</t>
  </si>
  <si>
    <t>Estante Prateleira De Aço 60cm - Industrial Reforçada 80kg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</si>
</sst>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9" formatCode="_-[$R$-416]* #,##0.00_-;\-[$R$-416]* #,##0.00_-;_-[$R$-416]* &quot;-&quot;??_-;_-@_-"/>
    <numFmt numFmtId="172" formatCode="0.0"/>
    <numFmt numFmtId="173" formatCode="_-[$$-409]* #,##0.00_ ;_-[$$-409]* \-#,##0.00\ ;_-[$$-409]* &quot;-&quot;??_ ;_-@_ "/>
    <numFmt numFmtId="174" formatCode="_-[$R$-416]\ * #,##0.00_-;\-[$R$-416]\ * #,##0.00_-;_-[$R$-416]\ * &quot;-&quot;??_-;_-@"/>
    <numFmt numFmtId="175" formatCode="_-[$R$-416]\ * #,##0.00_-;\-[$R$-416]\ * #,##0.00_-;_-[$R$-416]\ * &quot;-&quot;??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1"/>
      <color rgb="FFFFFFFF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rgb="FF1155CC"/>
      <name val="Calibri"/>
      <family val="2"/>
    </font>
    <font>
      <b/>
      <sz val="14"/>
      <color rgb="FF222222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rgb="FF222222"/>
      <name val="Calibri"/>
      <family val="2"/>
    </font>
    <font>
      <b/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4"/>
      <name val="Arial"/>
      <family val="2"/>
    </font>
    <font>
      <sz val="10"/>
      <color rgb="FF333333"/>
      <name val="Arial"/>
      <family val="2"/>
    </font>
    <font>
      <sz val="9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33CC"/>
        <bgColor rgb="FF00B0F0"/>
      </patternFill>
    </fill>
    <fill>
      <patternFill patternType="solid">
        <fgColor rgb="FF0070C0"/>
        <bgColor rgb="FF00B0F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theme="6"/>
        <bgColor rgb="FFFFFF00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theme="6" tint="0.79998168889431442"/>
        <bgColor rgb="FF92D05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4472C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3CF06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rgb="FFFFFF00"/>
      </patternFill>
    </fill>
    <fill>
      <patternFill patternType="solid">
        <fgColor theme="9" tint="0.59999389629810485"/>
        <bgColor rgb="FF92D050"/>
      </patternFill>
    </fill>
    <fill>
      <patternFill patternType="solid">
        <fgColor rgb="FFE6F9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EECF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5DB4FB"/>
        <bgColor indexed="64"/>
      </patternFill>
    </fill>
    <fill>
      <patternFill patternType="solid">
        <fgColor rgb="FFF4FD7D"/>
        <bgColor indexed="64"/>
      </patternFill>
    </fill>
    <fill>
      <patternFill patternType="solid">
        <fgColor theme="2" tint="-9.9978637043366805E-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9">
    <xf numFmtId="0" fontId="0" fillId="0" borderId="0" xfId="0"/>
    <xf numFmtId="0" fontId="0" fillId="0" borderId="1" xfId="0" applyBorder="1"/>
    <xf numFmtId="0" fontId="0" fillId="3" borderId="0" xfId="0" applyFill="1"/>
    <xf numFmtId="0" fontId="0" fillId="0" borderId="0" xfId="0" applyAlignment="1">
      <alignment horizontal="center"/>
    </xf>
    <xf numFmtId="0" fontId="4" fillId="2" borderId="14" xfId="0" applyFont="1" applyFill="1" applyBorder="1" applyAlignment="1">
      <alignment horizontal="center"/>
    </xf>
    <xf numFmtId="43" fontId="4" fillId="0" borderId="14" xfId="0" applyNumberFormat="1" applyFont="1" applyBorder="1"/>
    <xf numFmtId="0" fontId="0" fillId="13" borderId="0" xfId="0" applyFill="1"/>
    <xf numFmtId="0" fontId="19" fillId="3" borderId="0" xfId="0" applyFont="1" applyFill="1" applyAlignment="1">
      <alignment horizontal="center" vertical="center"/>
    </xf>
    <xf numFmtId="169" fontId="19" fillId="3" borderId="0" xfId="0" applyNumberFormat="1" applyFont="1" applyFill="1" applyAlignment="1">
      <alignment horizontal="center" vertical="center"/>
    </xf>
    <xf numFmtId="164" fontId="19" fillId="3" borderId="0" xfId="0" applyNumberFormat="1" applyFont="1" applyFill="1" applyAlignment="1">
      <alignment horizontal="center" vertical="center"/>
    </xf>
    <xf numFmtId="44" fontId="9" fillId="0" borderId="1" xfId="2" applyFont="1" applyBorder="1" applyAlignment="1">
      <alignment horizontal="center" vertical="center"/>
    </xf>
    <xf numFmtId="169" fontId="14" fillId="0" borderId="1" xfId="0" applyNumberFormat="1" applyFont="1" applyBorder="1"/>
    <xf numFmtId="169" fontId="19" fillId="3" borderId="0" xfId="0" applyNumberFormat="1" applyFont="1" applyFill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21" fillId="9" borderId="0" xfId="0" applyFont="1" applyFill="1" applyBorder="1" applyAlignment="1">
      <alignment horizontal="center" vertical="center"/>
    </xf>
    <xf numFmtId="43" fontId="21" fillId="9" borderId="0" xfId="1" applyFont="1" applyFill="1" applyBorder="1" applyAlignment="1">
      <alignment vertical="center"/>
    </xf>
    <xf numFmtId="0" fontId="6" fillId="9" borderId="0" xfId="0" applyFont="1" applyFill="1" applyBorder="1"/>
    <xf numFmtId="43" fontId="6" fillId="9" borderId="0" xfId="0" applyNumberFormat="1" applyFont="1" applyFill="1" applyBorder="1" applyAlignment="1">
      <alignment vertical="center"/>
    </xf>
    <xf numFmtId="44" fontId="21" fillId="9" borderId="0" xfId="2" applyFont="1" applyFill="1" applyBorder="1" applyAlignment="1"/>
    <xf numFmtId="44" fontId="6" fillId="9" borderId="0" xfId="2" applyFont="1" applyFill="1" applyBorder="1" applyAlignment="1"/>
    <xf numFmtId="0" fontId="0" fillId="9" borderId="0" xfId="0" applyFill="1"/>
    <xf numFmtId="0" fontId="23" fillId="9" borderId="0" xfId="0" applyFont="1" applyFill="1" applyBorder="1" applyAlignment="1">
      <alignment horizontal="center" vertical="center"/>
    </xf>
    <xf numFmtId="44" fontId="23" fillId="9" borderId="0" xfId="2" applyFont="1" applyFill="1" applyBorder="1" applyAlignment="1">
      <alignment horizontal="center" vertical="center"/>
    </xf>
    <xf numFmtId="169" fontId="21" fillId="9" borderId="0" xfId="0" applyNumberFormat="1" applyFont="1" applyFill="1" applyBorder="1"/>
    <xf numFmtId="0" fontId="6" fillId="9" borderId="0" xfId="0" applyFont="1" applyFill="1" applyBorder="1" applyAlignment="1">
      <alignment horizontal="center"/>
    </xf>
    <xf numFmtId="43" fontId="6" fillId="9" borderId="0" xfId="0" applyNumberFormat="1" applyFont="1" applyFill="1" applyBorder="1"/>
    <xf numFmtId="0" fontId="6" fillId="9" borderId="0" xfId="0" applyFont="1" applyFill="1" applyBorder="1" applyAlignment="1">
      <alignment vertical="center"/>
    </xf>
    <xf numFmtId="0" fontId="21" fillId="9" borderId="0" xfId="0" applyFont="1" applyFill="1" applyBorder="1" applyAlignment="1">
      <alignment vertical="center"/>
    </xf>
    <xf numFmtId="0" fontId="6" fillId="9" borderId="0" xfId="0" applyFont="1" applyFill="1" applyBorder="1" applyAlignment="1"/>
    <xf numFmtId="17" fontId="6" fillId="9" borderId="0" xfId="0" applyNumberFormat="1" applyFont="1" applyFill="1" applyBorder="1" applyAlignment="1"/>
    <xf numFmtId="44" fontId="21" fillId="9" borderId="0" xfId="2" applyFont="1" applyFill="1" applyBorder="1" applyAlignment="1">
      <alignment vertical="center"/>
    </xf>
    <xf numFmtId="44" fontId="6" fillId="9" borderId="0" xfId="2" applyFont="1" applyFill="1" applyBorder="1" applyAlignment="1">
      <alignment vertical="center"/>
    </xf>
    <xf numFmtId="0" fontId="20" fillId="9" borderId="0" xfId="0" applyFont="1" applyFill="1" applyBorder="1" applyAlignment="1">
      <alignment vertical="center"/>
    </xf>
    <xf numFmtId="17" fontId="22" fillId="9" borderId="0" xfId="0" applyNumberFormat="1" applyFont="1" applyFill="1" applyBorder="1" applyAlignment="1"/>
    <xf numFmtId="0" fontId="9" fillId="9" borderId="0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44" fontId="9" fillId="9" borderId="0" xfId="2" applyFont="1" applyFill="1" applyBorder="1" applyAlignment="1">
      <alignment horizontal="center" vertical="center"/>
    </xf>
    <xf numFmtId="169" fontId="14" fillId="9" borderId="0" xfId="0" applyNumberFormat="1" applyFont="1" applyFill="1" applyBorder="1"/>
    <xf numFmtId="0" fontId="4" fillId="9" borderId="0" xfId="0" applyFont="1" applyFill="1" applyBorder="1" applyAlignment="1">
      <alignment horizontal="center"/>
    </xf>
    <xf numFmtId="43" fontId="4" fillId="9" borderId="0" xfId="0" applyNumberFormat="1" applyFont="1" applyFill="1" applyBorder="1"/>
    <xf numFmtId="0" fontId="0" fillId="9" borderId="0" xfId="0" applyFill="1" applyBorder="1"/>
    <xf numFmtId="0" fontId="25" fillId="0" borderId="0" xfId="0" applyFont="1" applyAlignment="1">
      <alignment horizontal="right"/>
    </xf>
    <xf numFmtId="0" fontId="29" fillId="20" borderId="15" xfId="0" applyFont="1" applyFill="1" applyBorder="1" applyAlignment="1">
      <alignment horizontal="center" vertical="center"/>
    </xf>
    <xf numFmtId="0" fontId="30" fillId="21" borderId="15" xfId="0" applyFont="1" applyFill="1" applyBorder="1" applyAlignment="1">
      <alignment horizontal="center" vertical="center" wrapText="1"/>
    </xf>
    <xf numFmtId="0" fontId="30" fillId="21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 wrapText="1"/>
    </xf>
    <xf numFmtId="173" fontId="25" fillId="24" borderId="15" xfId="0" applyNumberFormat="1" applyFont="1" applyFill="1" applyBorder="1" applyAlignment="1">
      <alignment horizontal="center"/>
    </xf>
    <xf numFmtId="0" fontId="25" fillId="24" borderId="15" xfId="0" applyFont="1" applyFill="1" applyBorder="1" applyAlignment="1">
      <alignment horizontal="center"/>
    </xf>
    <xf numFmtId="0" fontId="25" fillId="0" borderId="0" xfId="0" applyFont="1"/>
    <xf numFmtId="0" fontId="33" fillId="0" borderId="0" xfId="0" applyFont="1" applyAlignment="1">
      <alignment horizontal="center"/>
    </xf>
    <xf numFmtId="0" fontId="33" fillId="27" borderId="0" xfId="0" applyFont="1" applyFill="1"/>
    <xf numFmtId="0" fontId="34" fillId="27" borderId="0" xfId="0" applyFont="1" applyFill="1"/>
    <xf numFmtId="10" fontId="33" fillId="27" borderId="0" xfId="0" applyNumberFormat="1" applyFont="1" applyFill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0" fillId="16" borderId="15" xfId="0" applyFont="1" applyFill="1" applyBorder="1" applyAlignment="1">
      <alignment horizontal="center" vertical="center" wrapText="1"/>
    </xf>
    <xf numFmtId="174" fontId="25" fillId="10" borderId="15" xfId="0" applyNumberFormat="1" applyFont="1" applyFill="1" applyBorder="1" applyAlignment="1">
      <alignment horizontal="center"/>
    </xf>
    <xf numFmtId="0" fontId="36" fillId="15" borderId="15" xfId="0" applyFont="1" applyFill="1" applyBorder="1" applyAlignment="1">
      <alignment wrapText="1"/>
    </xf>
    <xf numFmtId="0" fontId="29" fillId="23" borderId="17" xfId="0" applyFont="1" applyFill="1" applyBorder="1" applyAlignment="1">
      <alignment horizontal="left" vertical="center"/>
    </xf>
    <xf numFmtId="0" fontId="37" fillId="11" borderId="18" xfId="0" applyFont="1" applyFill="1" applyBorder="1" applyAlignment="1">
      <alignment horizontal="left" vertical="center" wrapText="1"/>
    </xf>
    <xf numFmtId="0" fontId="2" fillId="11" borderId="18" xfId="0" applyFont="1" applyFill="1" applyBorder="1" applyAlignment="1">
      <alignment horizontal="center" vertical="center"/>
    </xf>
    <xf numFmtId="43" fontId="2" fillId="11" borderId="18" xfId="0" applyNumberFormat="1" applyFont="1" applyFill="1" applyBorder="1" applyAlignment="1">
      <alignment horizontal="center" vertical="center"/>
    </xf>
    <xf numFmtId="0" fontId="17" fillId="16" borderId="15" xfId="0" applyFont="1" applyFill="1" applyBorder="1" applyAlignment="1">
      <alignment horizontal="center" vertical="center" wrapText="1"/>
    </xf>
    <xf numFmtId="0" fontId="24" fillId="16" borderId="15" xfId="0" applyFont="1" applyFill="1" applyBorder="1" applyAlignment="1">
      <alignment horizontal="center" vertical="center" wrapText="1"/>
    </xf>
    <xf numFmtId="0" fontId="17" fillId="0" borderId="0" xfId="0" applyFont="1"/>
    <xf numFmtId="0" fontId="17" fillId="0" borderId="0" xfId="0" applyFont="1" applyAlignment="1">
      <alignment wrapText="1"/>
    </xf>
    <xf numFmtId="0" fontId="17" fillId="16" borderId="21" xfId="0" applyFont="1" applyFill="1" applyBorder="1" applyAlignment="1">
      <alignment horizontal="center" vertical="center" wrapText="1"/>
    </xf>
    <xf numFmtId="43" fontId="2" fillId="11" borderId="20" xfId="0" applyNumberFormat="1" applyFont="1" applyFill="1" applyBorder="1" applyAlignment="1">
      <alignment horizontal="right" vertical="center"/>
    </xf>
    <xf numFmtId="43" fontId="2" fillId="11" borderId="18" xfId="0" applyNumberFormat="1" applyFont="1" applyFill="1" applyBorder="1"/>
    <xf numFmtId="0" fontId="38" fillId="11" borderId="18" xfId="0" applyFont="1" applyFill="1" applyBorder="1" applyAlignment="1">
      <alignment horizontal="center"/>
    </xf>
    <xf numFmtId="43" fontId="0" fillId="0" borderId="0" xfId="0" applyNumberFormat="1"/>
    <xf numFmtId="173" fontId="0" fillId="0" borderId="0" xfId="0" applyNumberFormat="1"/>
    <xf numFmtId="0" fontId="28" fillId="29" borderId="15" xfId="0" applyFont="1" applyFill="1" applyBorder="1" applyAlignment="1">
      <alignment horizontal="center" vertical="center"/>
    </xf>
    <xf numFmtId="0" fontId="25" fillId="29" borderId="15" xfId="0" applyFont="1" applyFill="1" applyBorder="1" applyAlignment="1">
      <alignment horizontal="center"/>
    </xf>
    <xf numFmtId="174" fontId="25" fillId="29" borderId="15" xfId="0" applyNumberFormat="1" applyFont="1" applyFill="1" applyBorder="1" applyAlignment="1">
      <alignment horizontal="center"/>
    </xf>
    <xf numFmtId="172" fontId="25" fillId="30" borderId="15" xfId="0" applyNumberFormat="1" applyFont="1" applyFill="1" applyBorder="1" applyAlignment="1">
      <alignment horizontal="center"/>
    </xf>
    <xf numFmtId="175" fontId="25" fillId="29" borderId="15" xfId="0" applyNumberFormat="1" applyFont="1" applyFill="1" applyBorder="1" applyAlignment="1">
      <alignment horizontal="center" vertical="top"/>
    </xf>
    <xf numFmtId="175" fontId="0" fillId="0" borderId="0" xfId="0" applyNumberFormat="1"/>
    <xf numFmtId="172" fontId="25" fillId="30" borderId="21" xfId="0" applyNumberFormat="1" applyFont="1" applyFill="1" applyBorder="1" applyAlignment="1">
      <alignment horizontal="center"/>
    </xf>
    <xf numFmtId="0" fontId="30" fillId="22" borderId="24" xfId="0" applyFont="1" applyFill="1" applyBorder="1" applyAlignment="1">
      <alignment horizontal="center" vertical="center"/>
    </xf>
    <xf numFmtId="0" fontId="30" fillId="28" borderId="21" xfId="0" applyFont="1" applyFill="1" applyBorder="1" applyAlignment="1">
      <alignment horizontal="center" vertical="center" wrapText="1"/>
    </xf>
    <xf numFmtId="175" fontId="31" fillId="25" borderId="25" xfId="0" applyNumberFormat="1" applyFont="1" applyFill="1" applyBorder="1" applyAlignment="1">
      <alignment horizontal="center" vertical="center"/>
    </xf>
    <xf numFmtId="175" fontId="31" fillId="25" borderId="28" xfId="0" applyNumberFormat="1" applyFont="1" applyFill="1" applyBorder="1" applyAlignment="1">
      <alignment horizontal="center" vertical="center"/>
    </xf>
    <xf numFmtId="14" fontId="17" fillId="0" borderId="27" xfId="0" applyNumberFormat="1" applyFont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175" fontId="2" fillId="0" borderId="1" xfId="0" applyNumberFormat="1" applyFont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7" fillId="32" borderId="1" xfId="0" applyFont="1" applyFill="1" applyBorder="1" applyAlignment="1">
      <alignment horizontal="center" vertical="center"/>
    </xf>
    <xf numFmtId="175" fontId="17" fillId="32" borderId="1" xfId="0" applyNumberFormat="1" applyFont="1" applyFill="1" applyBorder="1" applyAlignment="1">
      <alignment horizontal="center" vertical="center"/>
    </xf>
    <xf numFmtId="17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30" fillId="22" borderId="30" xfId="0" applyFont="1" applyFill="1" applyBorder="1" applyAlignment="1">
      <alignment horizontal="center" vertical="center"/>
    </xf>
    <xf numFmtId="14" fontId="17" fillId="0" borderId="31" xfId="0" applyNumberFormat="1" applyFont="1" applyBorder="1" applyAlignment="1">
      <alignment horizontal="center" vertical="center"/>
    </xf>
    <xf numFmtId="175" fontId="31" fillId="25" borderId="32" xfId="0" applyNumberFormat="1" applyFont="1" applyFill="1" applyBorder="1" applyAlignment="1">
      <alignment horizontal="center" vertical="center"/>
    </xf>
    <xf numFmtId="173" fontId="30" fillId="12" borderId="33" xfId="0" applyNumberFormat="1" applyFont="1" applyFill="1" applyBorder="1" applyAlignment="1">
      <alignment horizontal="center" vertical="center"/>
    </xf>
    <xf numFmtId="175" fontId="31" fillId="25" borderId="16" xfId="0" applyNumberFormat="1" applyFont="1" applyFill="1" applyBorder="1" applyAlignment="1">
      <alignment horizontal="center" vertical="center"/>
    </xf>
    <xf numFmtId="175" fontId="31" fillId="25" borderId="29" xfId="0" applyNumberFormat="1" applyFont="1" applyFill="1" applyBorder="1" applyAlignment="1">
      <alignment horizontal="center" vertical="center"/>
    </xf>
    <xf numFmtId="0" fontId="39" fillId="15" borderId="15" xfId="0" applyFont="1" applyFill="1" applyBorder="1" applyAlignment="1">
      <alignment wrapText="1"/>
    </xf>
    <xf numFmtId="175" fontId="25" fillId="33" borderId="15" xfId="0" applyNumberFormat="1" applyFont="1" applyFill="1" applyBorder="1" applyAlignment="1">
      <alignment horizontal="center"/>
    </xf>
    <xf numFmtId="175" fontId="17" fillId="35" borderId="1" xfId="0" applyNumberFormat="1" applyFont="1" applyFill="1" applyBorder="1" applyAlignment="1">
      <alignment horizontal="center" vertical="center"/>
    </xf>
    <xf numFmtId="0" fontId="17" fillId="31" borderId="1" xfId="0" applyFont="1" applyFill="1" applyBorder="1" applyAlignment="1">
      <alignment horizontal="center" vertical="center"/>
    </xf>
    <xf numFmtId="175" fontId="17" fillId="36" borderId="1" xfId="0" applyNumberFormat="1" applyFont="1" applyFill="1" applyBorder="1" applyAlignment="1">
      <alignment horizontal="center" vertical="center"/>
    </xf>
    <xf numFmtId="175" fontId="17" fillId="37" borderId="1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73" fontId="2" fillId="0" borderId="2" xfId="0" applyNumberFormat="1" applyFont="1" applyBorder="1" applyAlignment="1">
      <alignment horizontal="center" vertical="center"/>
    </xf>
    <xf numFmtId="44" fontId="2" fillId="0" borderId="2" xfId="2" applyFont="1" applyBorder="1" applyAlignment="1">
      <alignment horizontal="center" vertical="center"/>
    </xf>
    <xf numFmtId="175" fontId="2" fillId="0" borderId="2" xfId="0" applyNumberFormat="1" applyFont="1" applyBorder="1" applyAlignment="1">
      <alignment horizontal="center" vertical="center"/>
    </xf>
    <xf numFmtId="175" fontId="17" fillId="34" borderId="4" xfId="0" applyNumberFormat="1" applyFont="1" applyFill="1" applyBorder="1" applyAlignment="1">
      <alignment horizontal="center" vertical="center"/>
    </xf>
    <xf numFmtId="0" fontId="17" fillId="37" borderId="37" xfId="0" applyFont="1" applyFill="1" applyBorder="1" applyAlignment="1">
      <alignment horizontal="center" vertical="center"/>
    </xf>
    <xf numFmtId="175" fontId="17" fillId="37" borderId="38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73" fontId="0" fillId="0" borderId="40" xfId="0" applyNumberFormat="1" applyBorder="1" applyAlignment="1">
      <alignment horizontal="center" vertical="center"/>
    </xf>
    <xf numFmtId="44" fontId="2" fillId="0" borderId="40" xfId="2" applyFont="1" applyBorder="1" applyAlignment="1">
      <alignment horizontal="center" vertical="center"/>
    </xf>
    <xf numFmtId="175" fontId="2" fillId="0" borderId="41" xfId="0" applyNumberFormat="1" applyFont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/>
    </xf>
    <xf numFmtId="173" fontId="2" fillId="4" borderId="1" xfId="0" applyNumberFormat="1" applyFont="1" applyFill="1" applyBorder="1" applyAlignment="1">
      <alignment horizontal="center" vertical="center"/>
    </xf>
    <xf numFmtId="175" fontId="2" fillId="0" borderId="5" xfId="0" applyNumberFormat="1" applyFont="1" applyBorder="1" applyAlignment="1">
      <alignment horizontal="center" vertical="center"/>
    </xf>
    <xf numFmtId="0" fontId="0" fillId="38" borderId="0" xfId="0" applyFill="1"/>
    <xf numFmtId="175" fontId="17" fillId="36" borderId="5" xfId="0" applyNumberFormat="1" applyFont="1" applyFill="1" applyBorder="1" applyAlignment="1">
      <alignment horizontal="center" vertical="center"/>
    </xf>
    <xf numFmtId="173" fontId="30" fillId="12" borderId="42" xfId="0" applyNumberFormat="1" applyFont="1" applyFill="1" applyBorder="1" applyAlignment="1">
      <alignment horizontal="center" vertical="center"/>
    </xf>
    <xf numFmtId="14" fontId="17" fillId="0" borderId="43" xfId="0" applyNumberFormat="1" applyFont="1" applyBorder="1" applyAlignment="1">
      <alignment horizontal="center" vertical="center"/>
    </xf>
    <xf numFmtId="175" fontId="31" fillId="25" borderId="44" xfId="0" applyNumberFormat="1" applyFont="1" applyFill="1" applyBorder="1" applyAlignment="1">
      <alignment horizontal="center" vertical="center"/>
    </xf>
    <xf numFmtId="173" fontId="0" fillId="0" borderId="1" xfId="0" applyNumberFormat="1" applyBorder="1"/>
    <xf numFmtId="175" fontId="25" fillId="13" borderId="0" xfId="0" applyNumberFormat="1" applyFont="1" applyFill="1" applyBorder="1" applyAlignment="1">
      <alignment horizontal="center"/>
    </xf>
    <xf numFmtId="175" fontId="0" fillId="13" borderId="0" xfId="0" applyNumberFormat="1" applyFill="1"/>
    <xf numFmtId="173" fontId="25" fillId="24" borderId="15" xfId="0" applyNumberFormat="1" applyFont="1" applyFill="1" applyBorder="1" applyAlignment="1">
      <alignment horizontal="center" vertical="top"/>
    </xf>
    <xf numFmtId="173" fontId="25" fillId="29" borderId="15" xfId="0" applyNumberFormat="1" applyFont="1" applyFill="1" applyBorder="1" applyAlignment="1">
      <alignment horizontal="center" vertical="top"/>
    </xf>
    <xf numFmtId="173" fontId="0" fillId="0" borderId="4" xfId="0" applyNumberFormat="1" applyBorder="1"/>
    <xf numFmtId="0" fontId="0" fillId="0" borderId="4" xfId="0" applyBorder="1"/>
    <xf numFmtId="0" fontId="2" fillId="32" borderId="42" xfId="0" applyFont="1" applyFill="1" applyBorder="1" applyAlignment="1">
      <alignment horizontal="left" vertical="center"/>
    </xf>
    <xf numFmtId="0" fontId="2" fillId="35" borderId="44" xfId="0" applyFont="1" applyFill="1" applyBorder="1"/>
    <xf numFmtId="14" fontId="0" fillId="40" borderId="8" xfId="0" applyNumberFormat="1" applyFill="1" applyBorder="1"/>
    <xf numFmtId="173" fontId="0" fillId="40" borderId="1" xfId="2" applyNumberFormat="1" applyFont="1" applyFill="1" applyBorder="1"/>
    <xf numFmtId="173" fontId="0" fillId="40" borderId="1" xfId="0" applyNumberFormat="1" applyFill="1" applyBorder="1"/>
    <xf numFmtId="14" fontId="0" fillId="41" borderId="12" xfId="0" applyNumberFormat="1" applyFill="1" applyBorder="1"/>
    <xf numFmtId="173" fontId="0" fillId="41" borderId="4" xfId="2" applyNumberFormat="1" applyFont="1" applyFill="1" applyBorder="1"/>
    <xf numFmtId="14" fontId="0" fillId="42" borderId="8" xfId="0" applyNumberFormat="1" applyFill="1" applyBorder="1"/>
    <xf numFmtId="173" fontId="0" fillId="42" borderId="1" xfId="2" applyNumberFormat="1" applyFont="1" applyFill="1" applyBorder="1"/>
    <xf numFmtId="0" fontId="2" fillId="43" borderId="13" xfId="0" applyFont="1" applyFill="1" applyBorder="1" applyAlignment="1">
      <alignment horizontal="center" vertical="center"/>
    </xf>
    <xf numFmtId="173" fontId="0" fillId="0" borderId="3" xfId="0" applyNumberFormat="1" applyBorder="1"/>
    <xf numFmtId="0" fontId="16" fillId="44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45" borderId="1" xfId="0" applyFont="1" applyFill="1" applyBorder="1" applyAlignment="1">
      <alignment horizontal="center"/>
    </xf>
    <xf numFmtId="0" fontId="16" fillId="46" borderId="1" xfId="0" applyFont="1" applyFill="1" applyBorder="1" applyAlignment="1">
      <alignment horizontal="center"/>
    </xf>
    <xf numFmtId="0" fontId="40" fillId="39" borderId="1" xfId="0" applyFont="1" applyFill="1" applyBorder="1" applyAlignment="1">
      <alignment horizontal="center" vertical="center"/>
    </xf>
    <xf numFmtId="0" fontId="2" fillId="43" borderId="30" xfId="0" applyFont="1" applyFill="1" applyBorder="1" applyAlignment="1">
      <alignment horizontal="center" vertical="center"/>
    </xf>
    <xf numFmtId="0" fontId="16" fillId="32" borderId="1" xfId="0" applyFont="1" applyFill="1" applyBorder="1" applyAlignment="1">
      <alignment horizontal="center"/>
    </xf>
    <xf numFmtId="0" fontId="40" fillId="39" borderId="2" xfId="0" applyFont="1" applyFill="1" applyBorder="1" applyAlignment="1">
      <alignment horizontal="center" vertical="center"/>
    </xf>
    <xf numFmtId="173" fontId="0" fillId="0" borderId="6" xfId="2" applyNumberFormat="1" applyFont="1" applyFill="1" applyBorder="1"/>
    <xf numFmtId="173" fontId="0" fillId="0" borderId="2" xfId="0" applyNumberFormat="1" applyBorder="1"/>
    <xf numFmtId="173" fontId="0" fillId="0" borderId="11" xfId="0" applyNumberFormat="1" applyBorder="1"/>
    <xf numFmtId="173" fontId="0" fillId="0" borderId="46" xfId="0" applyNumberFormat="1" applyBorder="1"/>
    <xf numFmtId="173" fontId="0" fillId="0" borderId="47" xfId="0" applyNumberFormat="1" applyBorder="1"/>
    <xf numFmtId="173" fontId="0" fillId="0" borderId="48" xfId="0" applyNumberFormat="1" applyBorder="1"/>
    <xf numFmtId="0" fontId="16" fillId="47" borderId="1" xfId="0" applyFont="1" applyFill="1" applyBorder="1" applyAlignment="1">
      <alignment horizontal="center"/>
    </xf>
    <xf numFmtId="0" fontId="18" fillId="0" borderId="15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35" fillId="17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26" fillId="18" borderId="0" xfId="0" applyFont="1" applyFill="1" applyAlignment="1">
      <alignment horizontal="center" vertical="center"/>
    </xf>
    <xf numFmtId="0" fontId="26" fillId="18" borderId="19" xfId="0" applyFont="1" applyFill="1" applyBorder="1" applyAlignment="1">
      <alignment horizontal="center" vertical="center"/>
    </xf>
    <xf numFmtId="0" fontId="27" fillId="19" borderId="19" xfId="0" applyFont="1" applyFill="1" applyBorder="1" applyAlignment="1">
      <alignment horizontal="center" wrapText="1"/>
    </xf>
    <xf numFmtId="0" fontId="2" fillId="6" borderId="43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173" fontId="0" fillId="0" borderId="30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36" fillId="31" borderId="10" xfId="0" applyFont="1" applyFill="1" applyBorder="1" applyAlignment="1">
      <alignment horizontal="center" vertical="center" wrapText="1"/>
    </xf>
    <xf numFmtId="0" fontId="39" fillId="31" borderId="0" xfId="0" applyFont="1" applyFill="1" applyBorder="1" applyAlignment="1">
      <alignment horizontal="center" vertical="center" wrapText="1"/>
    </xf>
    <xf numFmtId="175" fontId="17" fillId="37" borderId="34" xfId="0" applyNumberFormat="1" applyFont="1" applyFill="1" applyBorder="1" applyAlignment="1">
      <alignment horizontal="center" vertical="center"/>
    </xf>
    <xf numFmtId="175" fontId="17" fillId="37" borderId="35" xfId="0" applyNumberFormat="1" applyFont="1" applyFill="1" applyBorder="1" applyAlignment="1">
      <alignment horizontal="center" vertical="center"/>
    </xf>
    <xf numFmtId="175" fontId="17" fillId="37" borderId="36" xfId="0" applyNumberFormat="1" applyFont="1" applyFill="1" applyBorder="1" applyAlignment="1">
      <alignment horizontal="center" vertical="center"/>
    </xf>
    <xf numFmtId="0" fontId="39" fillId="31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43" fontId="0" fillId="9" borderId="0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30" fillId="22" borderId="22" xfId="0" applyFont="1" applyFill="1" applyBorder="1" applyAlignment="1">
      <alignment horizontal="center" vertical="center"/>
    </xf>
    <xf numFmtId="14" fontId="17" fillId="0" borderId="23" xfId="0" applyNumberFormat="1" applyFont="1" applyBorder="1" applyAlignment="1">
      <alignment horizontal="center" vertical="center"/>
    </xf>
    <xf numFmtId="175" fontId="31" fillId="25" borderId="49" xfId="0" applyNumberFormat="1" applyFont="1" applyFill="1" applyBorder="1" applyAlignment="1">
      <alignment horizontal="center" vertical="center"/>
    </xf>
    <xf numFmtId="0" fontId="30" fillId="22" borderId="50" xfId="0" applyFont="1" applyFill="1" applyBorder="1" applyAlignment="1">
      <alignment horizontal="center" vertical="center"/>
    </xf>
    <xf numFmtId="173" fontId="31" fillId="25" borderId="51" xfId="2" applyNumberFormat="1" applyFont="1" applyFill="1" applyBorder="1" applyAlignment="1">
      <alignment horizontal="center" vertical="center"/>
    </xf>
    <xf numFmtId="0" fontId="32" fillId="22" borderId="52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30" fillId="48" borderId="50" xfId="0" applyFont="1" applyFill="1" applyBorder="1" applyAlignment="1">
      <alignment horizontal="center" vertical="center"/>
    </xf>
    <xf numFmtId="175" fontId="31" fillId="49" borderId="16" xfId="0" applyNumberFormat="1" applyFont="1" applyFill="1" applyBorder="1" applyAlignment="1">
      <alignment horizontal="center" vertical="center"/>
    </xf>
    <xf numFmtId="0" fontId="2" fillId="11" borderId="20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 wrapText="1"/>
    </xf>
    <xf numFmtId="43" fontId="2" fillId="0" borderId="1" xfId="0" applyNumberFormat="1" applyFont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0" borderId="0" xfId="0" quotePrefix="1"/>
    <xf numFmtId="0" fontId="17" fillId="50" borderId="1" xfId="0" applyFont="1" applyFill="1" applyBorder="1" applyAlignment="1">
      <alignment horizontal="center" vertical="center" wrapText="1"/>
    </xf>
    <xf numFmtId="43" fontId="2" fillId="11" borderId="20" xfId="0" applyNumberFormat="1" applyFont="1" applyFill="1" applyBorder="1"/>
    <xf numFmtId="0" fontId="2" fillId="11" borderId="26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2" fillId="51" borderId="1" xfId="0" applyFont="1" applyFill="1" applyBorder="1" applyAlignment="1">
      <alignment horizontal="center" vertical="center" wrapText="1"/>
    </xf>
    <xf numFmtId="0" fontId="44" fillId="5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52" borderId="1" xfId="0" applyFont="1" applyFill="1" applyBorder="1" applyAlignment="1">
      <alignment horizontal="center" vertical="center"/>
    </xf>
    <xf numFmtId="0" fontId="44" fillId="52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2" fillId="0" borderId="1" xfId="0" applyFont="1" applyBorder="1" applyAlignment="1">
      <alignment horizontal="left" vertical="top" wrapText="1"/>
    </xf>
    <xf numFmtId="0" fontId="43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43" fillId="53" borderId="1" xfId="0" applyFont="1" applyFill="1" applyBorder="1" applyAlignment="1">
      <alignment horizontal="center" vertical="center"/>
    </xf>
    <xf numFmtId="0" fontId="43" fillId="44" borderId="1" xfId="0" applyFont="1" applyFill="1" applyBorder="1" applyAlignment="1">
      <alignment horizontal="center" vertical="center"/>
    </xf>
    <xf numFmtId="0" fontId="12" fillId="54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/>
      <protection hidden="1"/>
    </xf>
    <xf numFmtId="0" fontId="0" fillId="20" borderId="0" xfId="0" applyFill="1"/>
    <xf numFmtId="2" fontId="10" fillId="0" borderId="10" xfId="0" applyNumberFormat="1" applyFont="1" applyBorder="1" applyAlignment="1" applyProtection="1">
      <alignment vertical="center" wrapText="1"/>
      <protection hidden="1"/>
    </xf>
    <xf numFmtId="2" fontId="10" fillId="0" borderId="0" xfId="0" applyNumberFormat="1" applyFont="1" applyAlignment="1" applyProtection="1">
      <alignment vertical="center" wrapText="1"/>
      <protection hidden="1"/>
    </xf>
    <xf numFmtId="0" fontId="10" fillId="0" borderId="2" xfId="0" applyFont="1" applyBorder="1" applyAlignment="1" applyProtection="1">
      <alignment horizontal="center" vertical="center"/>
      <protection hidden="1"/>
    </xf>
    <xf numFmtId="0" fontId="42" fillId="40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5" fillId="0" borderId="4" xfId="0" applyFont="1" applyBorder="1" applyAlignment="1">
      <alignment horizontal="center" vertical="center"/>
    </xf>
    <xf numFmtId="44" fontId="42" fillId="55" borderId="4" xfId="2" applyFont="1" applyFill="1" applyBorder="1" applyAlignment="1">
      <alignment horizontal="center" vertical="center"/>
    </xf>
    <xf numFmtId="44" fontId="16" fillId="56" borderId="1" xfId="0" applyNumberFormat="1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44" fontId="42" fillId="55" borderId="1" xfId="2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 wrapText="1"/>
    </xf>
    <xf numFmtId="0" fontId="42" fillId="3" borderId="5" xfId="0" applyFont="1" applyFill="1" applyBorder="1" applyAlignment="1">
      <alignment horizontal="center" vertical="center" wrapText="1"/>
    </xf>
    <xf numFmtId="0" fontId="42" fillId="3" borderId="7" xfId="0" applyFont="1" applyFill="1" applyBorder="1" applyAlignment="1">
      <alignment horizontal="center" vertical="center" wrapText="1"/>
    </xf>
    <xf numFmtId="0" fontId="42" fillId="3" borderId="8" xfId="0" applyFont="1" applyFill="1" applyBorder="1" applyAlignment="1">
      <alignment horizontal="center" vertical="center" wrapText="1"/>
    </xf>
    <xf numFmtId="0" fontId="42" fillId="57" borderId="1" xfId="0" applyFont="1" applyFill="1" applyBorder="1" applyAlignment="1">
      <alignment horizontal="center" vertical="center"/>
    </xf>
    <xf numFmtId="0" fontId="42" fillId="57" borderId="1" xfId="0" applyFont="1" applyFill="1" applyBorder="1" applyAlignment="1">
      <alignment horizontal="center" vertical="center" wrapText="1"/>
    </xf>
    <xf numFmtId="0" fontId="2" fillId="57" borderId="4" xfId="0" applyFont="1" applyFill="1" applyBorder="1" applyAlignment="1">
      <alignment horizontal="center" vertical="center"/>
    </xf>
    <xf numFmtId="0" fontId="45" fillId="57" borderId="1" xfId="0" applyFont="1" applyFill="1" applyBorder="1" applyAlignment="1">
      <alignment horizontal="center" vertical="center"/>
    </xf>
    <xf numFmtId="44" fontId="42" fillId="57" borderId="1" xfId="2" applyFont="1" applyFill="1" applyBorder="1" applyAlignment="1">
      <alignment horizontal="center" vertical="center"/>
    </xf>
    <xf numFmtId="44" fontId="16" fillId="57" borderId="1" xfId="0" applyNumberFormat="1" applyFont="1" applyFill="1" applyBorder="1" applyAlignment="1">
      <alignment horizontal="center" vertical="center"/>
    </xf>
    <xf numFmtId="0" fontId="46" fillId="32" borderId="46" xfId="0" applyFont="1" applyFill="1" applyBorder="1" applyAlignment="1">
      <alignment horizontal="center" vertical="center"/>
    </xf>
    <xf numFmtId="0" fontId="46" fillId="32" borderId="47" xfId="0" applyFont="1" applyFill="1" applyBorder="1" applyAlignment="1">
      <alignment horizontal="center" vertical="center" wrapText="1"/>
    </xf>
    <xf numFmtId="0" fontId="16" fillId="32" borderId="47" xfId="0" applyFont="1" applyFill="1" applyBorder="1" applyAlignment="1">
      <alignment horizontal="center" vertical="center"/>
    </xf>
    <xf numFmtId="0" fontId="7" fillId="32" borderId="47" xfId="0" applyFont="1" applyFill="1" applyBorder="1" applyAlignment="1">
      <alignment horizontal="center" vertical="center"/>
    </xf>
    <xf numFmtId="44" fontId="46" fillId="32" borderId="47" xfId="2" applyFont="1" applyFill="1" applyBorder="1" applyAlignment="1">
      <alignment horizontal="center" vertical="center"/>
    </xf>
    <xf numFmtId="44" fontId="16" fillId="32" borderId="48" xfId="0" applyNumberFormat="1" applyFont="1" applyFill="1" applyBorder="1" applyAlignment="1">
      <alignment horizontal="center" vertical="center"/>
    </xf>
    <xf numFmtId="0" fontId="43" fillId="58" borderId="1" xfId="0" applyFont="1" applyFill="1" applyBorder="1" applyAlignment="1">
      <alignment horizontal="center" vertical="center"/>
    </xf>
    <xf numFmtId="0" fontId="43" fillId="58" borderId="1" xfId="0" applyFont="1" applyFill="1" applyBorder="1" applyAlignment="1">
      <alignment horizontal="center" vertical="center" wrapText="1"/>
    </xf>
    <xf numFmtId="0" fontId="42" fillId="0" borderId="53" xfId="0" applyFont="1" applyBorder="1" applyAlignment="1">
      <alignment horizontal="center" vertical="center"/>
    </xf>
    <xf numFmtId="0" fontId="42" fillId="3" borderId="54" xfId="0" applyFont="1" applyFill="1" applyBorder="1" applyAlignment="1">
      <alignment horizontal="center" vertical="center" wrapText="1"/>
    </xf>
    <xf numFmtId="0" fontId="42" fillId="3" borderId="55" xfId="0" applyFont="1" applyFill="1" applyBorder="1" applyAlignment="1">
      <alignment horizontal="center" vertical="center" wrapText="1"/>
    </xf>
    <xf numFmtId="0" fontId="17" fillId="59" borderId="56" xfId="0" applyFont="1" applyFill="1" applyBorder="1" applyAlignment="1">
      <alignment horizontal="center" vertical="center"/>
    </xf>
    <xf numFmtId="0" fontId="17" fillId="59" borderId="54" xfId="0" applyFont="1" applyFill="1" applyBorder="1" applyAlignment="1">
      <alignment horizontal="center" vertical="center"/>
    </xf>
    <xf numFmtId="0" fontId="17" fillId="59" borderId="55" xfId="0" applyFont="1" applyFill="1" applyBorder="1" applyAlignment="1">
      <alignment horizontal="center" vertical="center"/>
    </xf>
    <xf numFmtId="0" fontId="42" fillId="0" borderId="39" xfId="0" applyFont="1" applyBorder="1" applyAlignment="1">
      <alignment horizontal="center" vertical="center"/>
    </xf>
    <xf numFmtId="0" fontId="42" fillId="3" borderId="40" xfId="0" applyFont="1" applyFill="1" applyBorder="1" applyAlignment="1">
      <alignment horizontal="center" vertical="center" wrapText="1"/>
    </xf>
    <xf numFmtId="0" fontId="42" fillId="3" borderId="41" xfId="0" applyFont="1" applyFill="1" applyBorder="1" applyAlignment="1">
      <alignment horizontal="center" vertical="center" wrapText="1"/>
    </xf>
    <xf numFmtId="0" fontId="18" fillId="0" borderId="57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44" fontId="42" fillId="55" borderId="40" xfId="2" applyFont="1" applyFill="1" applyBorder="1" applyAlignment="1">
      <alignment horizontal="center" vertical="center"/>
    </xf>
    <xf numFmtId="44" fontId="2" fillId="56" borderId="41" xfId="0" applyNumberFormat="1" applyFont="1" applyFill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42" fillId="0" borderId="58" xfId="0" applyFont="1" applyBorder="1" applyAlignment="1">
      <alignment horizontal="center" vertical="center"/>
    </xf>
    <xf numFmtId="0" fontId="42" fillId="3" borderId="4" xfId="0" applyFont="1" applyFill="1" applyBorder="1" applyAlignment="1">
      <alignment horizontal="center" vertical="center" wrapText="1"/>
    </xf>
    <xf numFmtId="0" fontId="42" fillId="3" borderId="9" xfId="0" applyFont="1" applyFill="1" applyBorder="1" applyAlignment="1">
      <alignment horizontal="center" vertical="center" wrapText="1"/>
    </xf>
    <xf numFmtId="0" fontId="17" fillId="59" borderId="58" xfId="0" applyFont="1" applyFill="1" applyBorder="1" applyAlignment="1">
      <alignment horizontal="center" vertical="center"/>
    </xf>
    <xf numFmtId="0" fontId="17" fillId="59" borderId="4" xfId="0" applyFont="1" applyFill="1" applyBorder="1" applyAlignment="1">
      <alignment horizontal="center" vertical="center"/>
    </xf>
    <xf numFmtId="0" fontId="17" fillId="59" borderId="59" xfId="0" applyFont="1" applyFill="1" applyBorder="1" applyAlignment="1">
      <alignment horizontal="center" vertical="center"/>
    </xf>
    <xf numFmtId="0" fontId="42" fillId="3" borderId="60" xfId="0" applyFont="1" applyFill="1" applyBorder="1" applyAlignment="1">
      <alignment horizontal="center" vertical="center" wrapText="1"/>
    </xf>
    <xf numFmtId="0" fontId="42" fillId="7" borderId="53" xfId="0" applyFont="1" applyFill="1" applyBorder="1" applyAlignment="1">
      <alignment horizontal="center" vertical="center"/>
    </xf>
    <xf numFmtId="0" fontId="42" fillId="7" borderId="54" xfId="0" applyFont="1" applyFill="1" applyBorder="1" applyAlignment="1">
      <alignment horizontal="center" vertical="center" wrapText="1"/>
    </xf>
    <xf numFmtId="0" fontId="42" fillId="7" borderId="55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/>
    </xf>
    <xf numFmtId="0" fontId="17" fillId="7" borderId="54" xfId="0" applyFont="1" applyFill="1" applyBorder="1" applyAlignment="1">
      <alignment horizontal="center" vertical="center"/>
    </xf>
    <xf numFmtId="0" fontId="17" fillId="7" borderId="55" xfId="0" applyFont="1" applyFill="1" applyBorder="1" applyAlignment="1">
      <alignment horizontal="center" vertical="center"/>
    </xf>
    <xf numFmtId="0" fontId="42" fillId="7" borderId="39" xfId="0" applyFont="1" applyFill="1" applyBorder="1" applyAlignment="1">
      <alignment horizontal="center" vertical="center"/>
    </xf>
    <xf numFmtId="0" fontId="42" fillId="7" borderId="40" xfId="0" applyFont="1" applyFill="1" applyBorder="1" applyAlignment="1">
      <alignment horizontal="center" vertical="center" wrapText="1"/>
    </xf>
    <xf numFmtId="0" fontId="42" fillId="7" borderId="4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4" fontId="42" fillId="55" borderId="2" xfId="2" applyFont="1" applyFill="1" applyBorder="1" applyAlignment="1">
      <alignment horizontal="center" vertical="center"/>
    </xf>
    <xf numFmtId="44" fontId="2" fillId="56" borderId="61" xfId="0" applyNumberFormat="1" applyFont="1" applyFill="1" applyBorder="1" applyAlignment="1">
      <alignment horizontal="center" vertical="center"/>
    </xf>
    <xf numFmtId="0" fontId="42" fillId="7" borderId="62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/>
    </xf>
    <xf numFmtId="0" fontId="42" fillId="7" borderId="6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42" fillId="40" borderId="4" xfId="0" applyFont="1" applyFill="1" applyBorder="1" applyAlignment="1">
      <alignment horizontal="center" vertical="center"/>
    </xf>
    <xf numFmtId="0" fontId="42" fillId="40" borderId="4" xfId="0" applyFont="1" applyFill="1" applyBorder="1" applyAlignment="1">
      <alignment horizontal="center" vertical="center" wrapText="1"/>
    </xf>
    <xf numFmtId="0" fontId="2" fillId="40" borderId="4" xfId="0" applyFont="1" applyFill="1" applyBorder="1" applyAlignment="1">
      <alignment horizontal="center" vertical="center"/>
    </xf>
    <xf numFmtId="0" fontId="42" fillId="40" borderId="1" xfId="0" applyFont="1" applyFill="1" applyBorder="1" applyAlignment="1">
      <alignment horizontal="center" vertical="center" wrapText="1"/>
    </xf>
    <xf numFmtId="0" fontId="11" fillId="4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10" fillId="0" borderId="4" xfId="0" applyFont="1" applyBorder="1" applyAlignment="1" applyProtection="1">
      <alignment horizontal="center" vertical="center"/>
      <protection hidden="1"/>
    </xf>
    <xf numFmtId="0" fontId="43" fillId="0" borderId="1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42" fillId="40" borderId="5" xfId="0" applyFont="1" applyFill="1" applyBorder="1" applyAlignment="1">
      <alignment horizontal="center" vertical="center" wrapText="1"/>
    </xf>
    <xf numFmtId="0" fontId="42" fillId="40" borderId="7" xfId="0" applyFont="1" applyFill="1" applyBorder="1" applyAlignment="1">
      <alignment horizontal="center" vertical="center" wrapText="1"/>
    </xf>
    <xf numFmtId="0" fontId="42" fillId="40" borderId="8" xfId="0" applyFont="1" applyFill="1" applyBorder="1" applyAlignment="1">
      <alignment horizontal="center" vertical="center" wrapText="1"/>
    </xf>
    <xf numFmtId="44" fontId="16" fillId="56" borderId="4" xfId="0" applyNumberFormat="1" applyFont="1" applyFill="1" applyBorder="1" applyAlignment="1">
      <alignment horizontal="center" vertical="center"/>
    </xf>
    <xf numFmtId="0" fontId="46" fillId="44" borderId="46" xfId="0" applyFont="1" applyFill="1" applyBorder="1" applyAlignment="1">
      <alignment horizontal="center" vertical="center"/>
    </xf>
    <xf numFmtId="0" fontId="7" fillId="44" borderId="47" xfId="0" applyFont="1" applyFill="1" applyBorder="1" applyAlignment="1">
      <alignment horizontal="center" vertical="center" wrapText="1"/>
    </xf>
    <xf numFmtId="0" fontId="16" fillId="44" borderId="47" xfId="0" applyFont="1" applyFill="1" applyBorder="1" applyAlignment="1">
      <alignment horizontal="center" vertical="center"/>
    </xf>
    <xf numFmtId="2" fontId="46" fillId="44" borderId="47" xfId="0" applyNumberFormat="1" applyFont="1" applyFill="1" applyBorder="1" applyAlignment="1" applyProtection="1">
      <alignment horizontal="center" vertical="center" wrapText="1"/>
      <protection hidden="1"/>
    </xf>
    <xf numFmtId="2" fontId="46" fillId="44" borderId="48" xfId="0" applyNumberFormat="1" applyFont="1" applyFill="1" applyBorder="1" applyAlignment="1" applyProtection="1">
      <alignment horizontal="center" vertical="center" wrapText="1"/>
      <protection hidden="1"/>
    </xf>
    <xf numFmtId="44" fontId="16" fillId="56" borderId="9" xfId="0" applyNumberFormat="1" applyFont="1" applyFill="1" applyBorder="1" applyAlignment="1">
      <alignment horizontal="center" vertical="center"/>
    </xf>
    <xf numFmtId="43" fontId="46" fillId="32" borderId="46" xfId="1" applyFont="1" applyFill="1" applyBorder="1" applyAlignment="1">
      <alignment horizontal="center" vertical="center"/>
    </xf>
    <xf numFmtId="44" fontId="16" fillId="32" borderId="48" xfId="2" applyFont="1" applyFill="1" applyBorder="1" applyAlignment="1">
      <alignment vertical="center"/>
    </xf>
    <xf numFmtId="0" fontId="43" fillId="58" borderId="5" xfId="0" applyFont="1" applyFill="1" applyBorder="1" applyAlignment="1">
      <alignment horizontal="center" vertical="center" wrapText="1"/>
    </xf>
    <xf numFmtId="0" fontId="43" fillId="58" borderId="7" xfId="0" applyFont="1" applyFill="1" applyBorder="1" applyAlignment="1">
      <alignment horizontal="center" vertical="center" wrapText="1"/>
    </xf>
    <xf numFmtId="0" fontId="43" fillId="58" borderId="8" xfId="0" applyFont="1" applyFill="1" applyBorder="1" applyAlignment="1">
      <alignment horizontal="center" vertical="center" wrapText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0" fillId="0" borderId="2" xfId="0" applyFont="1" applyBorder="1" applyAlignment="1" applyProtection="1">
      <alignment horizontal="center" vertical="center"/>
      <protection hidden="1"/>
    </xf>
    <xf numFmtId="0" fontId="46" fillId="44" borderId="63" xfId="0" applyFont="1" applyFill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6" fillId="32" borderId="63" xfId="0" applyFont="1" applyFill="1" applyBorder="1" applyAlignment="1">
      <alignment horizontal="center" vertical="center"/>
    </xf>
    <xf numFmtId="0" fontId="43" fillId="58" borderId="5" xfId="0" applyFont="1" applyFill="1" applyBorder="1" applyAlignment="1">
      <alignment horizontal="center" vertical="center"/>
    </xf>
    <xf numFmtId="0" fontId="46" fillId="40" borderId="4" xfId="0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5050"/>
        </patternFill>
      </fill>
    </dxf>
    <dxf>
      <font>
        <b/>
        <i val="0"/>
        <color theme="1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5050"/>
      <color rgb="FFE6F933"/>
      <color rgb="FF3333FF"/>
      <color rgb="FFFF00FF"/>
      <color rgb="FF33CCFF"/>
      <color rgb="FF33CCCC"/>
      <color rgb="FF4D4D4D"/>
      <color rgb="FF000099"/>
      <color rgb="FFFF33CC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VALORE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FEC"/><Relationship Id="rId1" Type="http://schemas.openxmlformats.org/officeDocument/2006/relationships/hyperlink" Target="#ARMA&#199;AO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438151</xdr:colOff>
      <xdr:row>15</xdr:row>
      <xdr:rowOff>104774</xdr:rowOff>
    </xdr:from>
    <xdr:to>
      <xdr:col>38</xdr:col>
      <xdr:colOff>1238251</xdr:colOff>
      <xdr:row>17</xdr:row>
      <xdr:rowOff>57149</xdr:rowOff>
    </xdr:to>
    <xdr:sp macro="" textlink="">
      <xdr:nvSpPr>
        <xdr:cNvPr id="32" name="Retângulo: Cantos Arredondados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7E9940-85BE-46C3-B08D-94BA1561DA60}"/>
            </a:ext>
            <a:ext uri="{147F2762-F138-4A5C-976F-8EAC2B608ADB}">
              <a16:predDERef xmlns:a16="http://schemas.microsoft.com/office/drawing/2014/main" pred="{C2A7A19E-FA02-421E-9B62-1B12C9A06FB8}"/>
            </a:ext>
          </a:extLst>
        </xdr:cNvPr>
        <xdr:cNvSpPr/>
      </xdr:nvSpPr>
      <xdr:spPr>
        <a:xfrm>
          <a:off x="14801851" y="866774"/>
          <a:ext cx="800100" cy="314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VALORES</a:t>
          </a:r>
        </a:p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D61EA58-51F8-470A-88DA-D0B41C42D803}"/>
            </a:ext>
          </a:extLst>
        </xdr:cNvPr>
        <xdr:cNvSpPr txBox="1"/>
      </xdr:nvSpPr>
      <xdr:spPr>
        <a:xfrm>
          <a:off x="17876520" y="2727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10</xdr:col>
      <xdr:colOff>317292</xdr:colOff>
      <xdr:row>79</xdr:row>
      <xdr:rowOff>177592</xdr:rowOff>
    </xdr:from>
    <xdr:to>
      <xdr:col>10</xdr:col>
      <xdr:colOff>571292</xdr:colOff>
      <xdr:row>79</xdr:row>
      <xdr:rowOff>431592</xdr:rowOff>
    </xdr:to>
    <xdr:sp macro="" textlink="">
      <xdr:nvSpPr>
        <xdr:cNvPr id="7" name="Elips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E18150-D67C-4106-94B5-55A1A35E9C31}"/>
            </a:ext>
          </a:extLst>
        </xdr:cNvPr>
        <xdr:cNvSpPr/>
      </xdr:nvSpPr>
      <xdr:spPr>
        <a:xfrm>
          <a:off x="10160833" y="30057985"/>
          <a:ext cx="254000" cy="2540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38</xdr:col>
      <xdr:colOff>503767</xdr:colOff>
      <xdr:row>110</xdr:row>
      <xdr:rowOff>461433</xdr:rowOff>
    </xdr:from>
    <xdr:to>
      <xdr:col>40</xdr:col>
      <xdr:colOff>215900</xdr:colOff>
      <xdr:row>112</xdr:row>
      <xdr:rowOff>359833</xdr:rowOff>
    </xdr:to>
    <xdr:sp macro="" textlink="">
      <xdr:nvSpPr>
        <xdr:cNvPr id="8" name="Elips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3DF261C-C013-4FA7-8206-B37D5399B5B0}"/>
            </a:ext>
          </a:extLst>
        </xdr:cNvPr>
        <xdr:cNvSpPr/>
      </xdr:nvSpPr>
      <xdr:spPr>
        <a:xfrm>
          <a:off x="26835100" y="45885100"/>
          <a:ext cx="897467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2AE6-E772-4874-814F-F62E12D2AC25}">
  <dimension ref="A1:Y974"/>
  <sheetViews>
    <sheetView zoomScale="79" zoomScaleNormal="79" workbookViewId="0">
      <selection activeCell="A29" sqref="A29:A35"/>
    </sheetView>
  </sheetViews>
  <sheetFormatPr defaultColWidth="14.44140625" defaultRowHeight="14.4" x14ac:dyDescent="0.3"/>
  <cols>
    <col min="1" max="1" width="45.5546875" customWidth="1"/>
    <col min="2" max="2" width="25.44140625" bestFit="1" customWidth="1"/>
    <col min="3" max="4" width="15.109375" bestFit="1" customWidth="1"/>
    <col min="5" max="5" width="16.5546875" bestFit="1" customWidth="1"/>
    <col min="6" max="6" width="19.88671875" customWidth="1"/>
    <col min="7" max="7" width="14" bestFit="1" customWidth="1"/>
    <col min="8" max="8" width="25.6640625" customWidth="1"/>
    <col min="9" max="9" width="24.77734375" customWidth="1"/>
    <col min="10" max="10" width="18" bestFit="1" customWidth="1"/>
    <col min="11" max="11" width="15.33203125" bestFit="1" customWidth="1"/>
    <col min="12" max="12" width="18.44140625" bestFit="1" customWidth="1"/>
    <col min="13" max="13" width="21.109375" bestFit="1" customWidth="1"/>
    <col min="14" max="14" width="19.6640625" bestFit="1" customWidth="1"/>
    <col min="15" max="15" width="20.21875" bestFit="1" customWidth="1"/>
    <col min="16" max="16" width="19.21875" bestFit="1" customWidth="1"/>
    <col min="17" max="17" width="23.44140625" customWidth="1"/>
    <col min="18" max="18" width="27.21875" bestFit="1" customWidth="1"/>
    <col min="19" max="19" width="14" bestFit="1" customWidth="1"/>
    <col min="20" max="20" width="16.109375" bestFit="1" customWidth="1"/>
    <col min="21" max="21" width="9.21875" bestFit="1" customWidth="1"/>
    <col min="22" max="22" width="10.77734375" bestFit="1" customWidth="1"/>
    <col min="23" max="23" width="27.44140625" bestFit="1" customWidth="1"/>
    <col min="24" max="24" width="17.5546875" hidden="1" customWidth="1"/>
    <col min="25" max="25" width="27.109375" bestFit="1" customWidth="1"/>
    <col min="26" max="26" width="20.44140625" bestFit="1" customWidth="1"/>
    <col min="27" max="27" width="20.77734375" bestFit="1" customWidth="1"/>
    <col min="28" max="28" width="18.33203125" customWidth="1"/>
  </cols>
  <sheetData>
    <row r="1" spans="1:24" ht="13.2" customHeight="1" thickBot="1" x14ac:dyDescent="0.35">
      <c r="A1" s="176" t="s">
        <v>47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6"/>
    </row>
    <row r="2" spans="1:24" ht="39" customHeight="1" x14ac:dyDescent="0.3">
      <c r="A2" s="175" t="s">
        <v>52</v>
      </c>
      <c r="B2" s="88" t="s">
        <v>48</v>
      </c>
      <c r="C2" s="88" t="s">
        <v>60</v>
      </c>
      <c r="D2" s="88" t="s">
        <v>45</v>
      </c>
      <c r="E2" s="88" t="s">
        <v>64</v>
      </c>
      <c r="F2" s="88" t="s">
        <v>65</v>
      </c>
      <c r="G2" s="120"/>
      <c r="H2" s="110" t="s">
        <v>66</v>
      </c>
      <c r="I2" s="110" t="s">
        <v>51</v>
      </c>
      <c r="J2" s="110" t="s">
        <v>57</v>
      </c>
      <c r="K2" s="110" t="s">
        <v>51</v>
      </c>
      <c r="L2" s="110" t="s">
        <v>51</v>
      </c>
      <c r="M2" s="182" t="s">
        <v>25</v>
      </c>
      <c r="N2" s="185" t="s">
        <v>91</v>
      </c>
    </row>
    <row r="3" spans="1:24" ht="15.6" customHeight="1" x14ac:dyDescent="0.3">
      <c r="A3" s="171"/>
      <c r="B3" s="91">
        <f>(1061.76)*$N$4</f>
        <v>1104.2303999999999</v>
      </c>
      <c r="C3" s="87">
        <f>B3*$X$14</f>
        <v>5189.8828800000001</v>
      </c>
      <c r="D3" s="92">
        <f>'CALCULO DA MAQUINAS '!F4</f>
        <v>1</v>
      </c>
      <c r="E3" s="91">
        <f>B3*D3</f>
        <v>1104.2303999999999</v>
      </c>
      <c r="F3" s="87">
        <f>E3*$X$14</f>
        <v>5189.8828800000001</v>
      </c>
      <c r="G3" s="120"/>
      <c r="H3" s="92">
        <v>2</v>
      </c>
      <c r="I3" s="91">
        <f>(($B$3+$D$5)*H3)/100</f>
        <v>31.594900479999996</v>
      </c>
      <c r="J3" s="87">
        <f>I3*$X$14</f>
        <v>148.49603225599998</v>
      </c>
      <c r="K3" s="91">
        <f>(($F$5+$E$3)*H3)/100</f>
        <v>31.229119999999998</v>
      </c>
      <c r="L3" s="87">
        <f>K3*$X$14</f>
        <v>146.77686399999999</v>
      </c>
      <c r="M3" s="183">
        <v>44609</v>
      </c>
      <c r="N3" s="95">
        <v>44610</v>
      </c>
      <c r="Q3" s="73"/>
    </row>
    <row r="4" spans="1:24" ht="15" customHeight="1" thickBot="1" x14ac:dyDescent="0.35">
      <c r="A4" s="171"/>
      <c r="B4" s="89" t="s">
        <v>49</v>
      </c>
      <c r="C4" s="90" t="s">
        <v>50</v>
      </c>
      <c r="D4" s="90" t="s">
        <v>53</v>
      </c>
      <c r="E4" s="90" t="s">
        <v>54</v>
      </c>
      <c r="F4" s="90" t="s">
        <v>55</v>
      </c>
      <c r="G4" s="90" t="s">
        <v>56</v>
      </c>
      <c r="H4" s="102" t="s">
        <v>67</v>
      </c>
      <c r="I4" s="102" t="s">
        <v>51</v>
      </c>
      <c r="J4" s="102" t="s">
        <v>57</v>
      </c>
      <c r="K4" s="102" t="s">
        <v>51</v>
      </c>
      <c r="L4" s="102" t="s">
        <v>51</v>
      </c>
      <c r="M4" s="184">
        <f>'CALCULO DA MAQUINAS '!P5</f>
        <v>4.7</v>
      </c>
      <c r="N4" s="186">
        <v>1.04</v>
      </c>
      <c r="W4" s="73"/>
    </row>
    <row r="5" spans="1:24" ht="15.6" customHeight="1" thickBot="1" x14ac:dyDescent="0.35">
      <c r="A5" s="171"/>
      <c r="B5" s="106">
        <v>7.58</v>
      </c>
      <c r="C5" s="107">
        <f>58*$N$4</f>
        <v>60.32</v>
      </c>
      <c r="D5" s="107">
        <f>(B5*C5)*$N$4</f>
        <v>475.51462400000003</v>
      </c>
      <c r="E5" s="108">
        <f>D5*$X$14</f>
        <v>2234.9187328000003</v>
      </c>
      <c r="F5" s="107">
        <f>B5*C5*D3</f>
        <v>457.22559999999999</v>
      </c>
      <c r="G5" s="109">
        <f>F5*$X$14</f>
        <v>2148.9603200000001</v>
      </c>
      <c r="H5" s="92">
        <v>12</v>
      </c>
      <c r="I5" s="91">
        <f>(($B$3+$D$5)*H5)/100</f>
        <v>189.56940287999998</v>
      </c>
      <c r="J5" s="87">
        <v>0</v>
      </c>
      <c r="K5" s="91">
        <f>(($F$5+$E$3)*H5)/100</f>
        <v>187.37471999999997</v>
      </c>
      <c r="L5" s="119">
        <f>K5*$X$14</f>
        <v>880.66118399999993</v>
      </c>
      <c r="M5" s="122" t="b">
        <f>B81='CALCULO DA MAQUINAS '!P6</f>
        <v>0</v>
      </c>
    </row>
    <row r="6" spans="1:24" ht="15.6" customHeight="1" x14ac:dyDescent="0.3">
      <c r="A6" s="171"/>
      <c r="B6" s="172" t="s">
        <v>70</v>
      </c>
      <c r="C6" s="173"/>
      <c r="D6" s="173"/>
      <c r="E6" s="173"/>
      <c r="F6" s="173"/>
      <c r="G6" s="174"/>
      <c r="H6" s="104" t="s">
        <v>68</v>
      </c>
      <c r="I6" s="104" t="s">
        <v>51</v>
      </c>
      <c r="J6" s="104" t="s">
        <v>57</v>
      </c>
      <c r="K6" s="104" t="s">
        <v>51</v>
      </c>
      <c r="L6" s="121" t="s">
        <v>51</v>
      </c>
      <c r="M6" s="123">
        <v>44609</v>
      </c>
    </row>
    <row r="7" spans="1:24" ht="15" customHeight="1" thickBot="1" x14ac:dyDescent="0.35">
      <c r="A7" s="171"/>
      <c r="B7" s="111" t="s">
        <v>49</v>
      </c>
      <c r="C7" s="105" t="s">
        <v>50</v>
      </c>
      <c r="D7" s="105" t="s">
        <v>53</v>
      </c>
      <c r="E7" s="105" t="s">
        <v>54</v>
      </c>
      <c r="F7" s="105" t="s">
        <v>55</v>
      </c>
      <c r="G7" s="112" t="s">
        <v>56</v>
      </c>
      <c r="H7" s="92">
        <v>0</v>
      </c>
      <c r="I7" s="91">
        <f>(($B$3+$D$5)*H7)/100</f>
        <v>0</v>
      </c>
      <c r="J7" s="87">
        <f>I7*$X$14</f>
        <v>0</v>
      </c>
      <c r="K7" s="91">
        <f>(($F$5+$E$3)*H7)/100</f>
        <v>0</v>
      </c>
      <c r="L7" s="119">
        <f>K7*$X$14</f>
        <v>0</v>
      </c>
      <c r="M7" s="124">
        <f>'CALCULO DA MAQUINAS '!P8</f>
        <v>4.7</v>
      </c>
    </row>
    <row r="8" spans="1:24" ht="15.6" customHeight="1" thickBot="1" x14ac:dyDescent="0.35">
      <c r="A8" s="171"/>
      <c r="B8" s="113">
        <v>1</v>
      </c>
      <c r="C8" s="114">
        <f>1*$N$4</f>
        <v>1.04</v>
      </c>
      <c r="D8" s="114">
        <f>B8*C8</f>
        <v>1.04</v>
      </c>
      <c r="E8" s="115">
        <f>D8*$X$14</f>
        <v>4.8880000000000008</v>
      </c>
      <c r="F8" s="114">
        <f>B8*C8*D3</f>
        <v>1.04</v>
      </c>
      <c r="G8" s="116">
        <f>F8*$X$14</f>
        <v>4.8880000000000008</v>
      </c>
      <c r="H8" s="103" t="s">
        <v>58</v>
      </c>
      <c r="I8" s="103" t="s">
        <v>54</v>
      </c>
      <c r="J8" s="117" t="s">
        <v>69</v>
      </c>
      <c r="K8" s="103" t="s">
        <v>55</v>
      </c>
      <c r="L8" s="103" t="s">
        <v>59</v>
      </c>
      <c r="M8" s="6"/>
    </row>
    <row r="9" spans="1:24" ht="14.4" customHeight="1" x14ac:dyDescent="0.3">
      <c r="A9" s="6"/>
      <c r="B9" s="6"/>
      <c r="C9" s="6"/>
      <c r="D9" s="6"/>
      <c r="E9" s="6"/>
      <c r="F9" s="6"/>
      <c r="G9" s="6"/>
      <c r="H9" s="91">
        <f>(B3+D5+D8+I3+I5+I7)</f>
        <v>1801.9493273599996</v>
      </c>
      <c r="I9" s="87">
        <f>H9*'CALCULO DA MAQUINAS '!P5</f>
        <v>8469.1618385919992</v>
      </c>
      <c r="J9" s="118">
        <f>K9/D3</f>
        <v>1852.3438335999999</v>
      </c>
      <c r="K9" s="91">
        <f>(E3+F5+F8+K3+K5+K7)*N4</f>
        <v>1852.3438335999999</v>
      </c>
      <c r="L9" s="91">
        <f>(K9*'CALCULO DA MAQUINAS '!P5)*N4</f>
        <v>9054.2566586367993</v>
      </c>
      <c r="M9" s="6"/>
    </row>
    <row r="10" spans="1:24" ht="15.6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24" ht="15" customHeight="1" thickBot="1" x14ac:dyDescent="0.35">
      <c r="A11" s="170" t="s">
        <v>71</v>
      </c>
      <c r="B11" s="88" t="s">
        <v>48</v>
      </c>
      <c r="C11" s="88" t="s">
        <v>60</v>
      </c>
      <c r="D11" s="88" t="s">
        <v>45</v>
      </c>
      <c r="E11" s="88" t="s">
        <v>64</v>
      </c>
      <c r="F11" s="88" t="s">
        <v>65</v>
      </c>
      <c r="G11" s="120"/>
      <c r="H11" s="110" t="s">
        <v>66</v>
      </c>
      <c r="I11" s="110" t="s">
        <v>51</v>
      </c>
      <c r="J11" s="110" t="s">
        <v>57</v>
      </c>
      <c r="K11" s="110" t="s">
        <v>51</v>
      </c>
      <c r="L11" s="110" t="s">
        <v>51</v>
      </c>
      <c r="M11" s="6"/>
    </row>
    <row r="12" spans="1:24" ht="18" customHeight="1" x14ac:dyDescent="0.3">
      <c r="A12" s="171"/>
      <c r="B12" s="91">
        <v>21760</v>
      </c>
      <c r="C12" s="87">
        <f>B12*$X$14</f>
        <v>102272</v>
      </c>
      <c r="D12" s="92">
        <f>'CALCULO DA MAQUINAS '!F5</f>
        <v>1</v>
      </c>
      <c r="E12" s="91">
        <f>B12*D12</f>
        <v>21760</v>
      </c>
      <c r="F12" s="87">
        <f>E12*$X$14</f>
        <v>102272</v>
      </c>
      <c r="G12" s="120"/>
      <c r="H12" s="92">
        <v>17</v>
      </c>
      <c r="I12" s="91">
        <f>(($B$12+$D$14)*H12)/100</f>
        <v>3817.52</v>
      </c>
      <c r="J12" s="87">
        <f>I12*$X$14</f>
        <v>17942.344000000001</v>
      </c>
      <c r="K12" s="91">
        <f>(($F$14+$E$12)*H12)/100</f>
        <v>3817.52</v>
      </c>
      <c r="L12" s="87">
        <f>K12*$X$14</f>
        <v>17942.344000000001</v>
      </c>
      <c r="M12" s="6"/>
      <c r="X12" s="94" t="s">
        <v>25</v>
      </c>
    </row>
    <row r="13" spans="1:24" ht="15.6" customHeight="1" x14ac:dyDescent="0.3">
      <c r="A13" s="171"/>
      <c r="B13" s="89" t="s">
        <v>49</v>
      </c>
      <c r="C13" s="90" t="s">
        <v>50</v>
      </c>
      <c r="D13" s="90" t="s">
        <v>53</v>
      </c>
      <c r="E13" s="90" t="s">
        <v>54</v>
      </c>
      <c r="F13" s="90" t="s">
        <v>55</v>
      </c>
      <c r="G13" s="90" t="s">
        <v>56</v>
      </c>
      <c r="H13" s="102" t="s">
        <v>67</v>
      </c>
      <c r="I13" s="102" t="s">
        <v>51</v>
      </c>
      <c r="J13" s="102" t="s">
        <v>57</v>
      </c>
      <c r="K13" s="102" t="s">
        <v>51</v>
      </c>
      <c r="L13" s="102" t="s">
        <v>51</v>
      </c>
      <c r="M13" s="6"/>
      <c r="X13" s="95">
        <f ca="1">TODAY()</f>
        <v>44665</v>
      </c>
    </row>
    <row r="14" spans="1:24" ht="16.2" customHeight="1" thickBot="1" x14ac:dyDescent="0.35">
      <c r="A14" s="171"/>
      <c r="B14" s="106">
        <v>12</v>
      </c>
      <c r="C14" s="107">
        <v>58</v>
      </c>
      <c r="D14" s="107">
        <f>B14*C14</f>
        <v>696</v>
      </c>
      <c r="E14" s="108">
        <f>D14*$X$14</f>
        <v>3271.2000000000003</v>
      </c>
      <c r="F14" s="107">
        <f>B14*C14*D12</f>
        <v>696</v>
      </c>
      <c r="G14" s="109">
        <f>F14*$X$14</f>
        <v>3271.2000000000003</v>
      </c>
      <c r="H14" s="92">
        <v>12</v>
      </c>
      <c r="I14" s="91">
        <f>(($B$12+$D$14)*H14)/100</f>
        <v>2694.72</v>
      </c>
      <c r="J14" s="87">
        <f>I14*$X$14</f>
        <v>12665.183999999999</v>
      </c>
      <c r="K14" s="91">
        <f>(($F$14+$E$12)*H14)/100</f>
        <v>2694.72</v>
      </c>
      <c r="L14" s="87">
        <f>K14*$X$14</f>
        <v>12665.183999999999</v>
      </c>
      <c r="M14" s="6"/>
      <c r="X14" s="96">
        <f>'CALCULO DA MAQUINAS '!P5</f>
        <v>4.7</v>
      </c>
    </row>
    <row r="15" spans="1:24" ht="18" x14ac:dyDescent="0.3">
      <c r="A15" s="171"/>
      <c r="B15" s="172" t="s">
        <v>70</v>
      </c>
      <c r="C15" s="173"/>
      <c r="D15" s="173"/>
      <c r="E15" s="173"/>
      <c r="F15" s="173"/>
      <c r="G15" s="174"/>
      <c r="H15" s="104" t="s">
        <v>68</v>
      </c>
      <c r="I15" s="104" t="s">
        <v>51</v>
      </c>
      <c r="J15" s="104" t="s">
        <v>57</v>
      </c>
      <c r="K15" s="104" t="s">
        <v>51</v>
      </c>
      <c r="L15" s="104" t="s">
        <v>51</v>
      </c>
      <c r="M15" s="6"/>
      <c r="X15" s="97" t="s">
        <v>27</v>
      </c>
    </row>
    <row r="16" spans="1:24" ht="15.6" x14ac:dyDescent="0.3">
      <c r="A16" s="171"/>
      <c r="B16" s="111" t="s">
        <v>49</v>
      </c>
      <c r="C16" s="105" t="s">
        <v>50</v>
      </c>
      <c r="D16" s="105" t="s">
        <v>53</v>
      </c>
      <c r="E16" s="105" t="s">
        <v>54</v>
      </c>
      <c r="F16" s="105" t="s">
        <v>55</v>
      </c>
      <c r="G16" s="112" t="s">
        <v>56</v>
      </c>
      <c r="H16" s="92">
        <v>5</v>
      </c>
      <c r="I16" s="91">
        <f>(($B$12+$D$14)*H16)/100</f>
        <v>1122.8</v>
      </c>
      <c r="J16" s="87">
        <f>I16*$X$14</f>
        <v>5277.16</v>
      </c>
      <c r="K16" s="91">
        <f>(($F$14+$E$12)*H16)/100</f>
        <v>1122.8</v>
      </c>
      <c r="L16" s="87">
        <f>K16*$X$14</f>
        <v>5277.16</v>
      </c>
      <c r="M16" s="6"/>
      <c r="X16" s="95">
        <f ca="1">TODAY()</f>
        <v>44665</v>
      </c>
    </row>
    <row r="17" spans="1:25" ht="16.2" thickBot="1" x14ac:dyDescent="0.35">
      <c r="A17" s="171"/>
      <c r="B17" s="113">
        <v>15</v>
      </c>
      <c r="C17" s="114">
        <v>1</v>
      </c>
      <c r="D17" s="114">
        <f>B17*C17</f>
        <v>15</v>
      </c>
      <c r="E17" s="115">
        <f>D17*$X$14</f>
        <v>70.5</v>
      </c>
      <c r="F17" s="114">
        <f>B17*C17*D12</f>
        <v>15</v>
      </c>
      <c r="G17" s="116">
        <f>F17*$X$14</f>
        <v>70.5</v>
      </c>
      <c r="H17" s="103" t="s">
        <v>58</v>
      </c>
      <c r="I17" s="103" t="s">
        <v>54</v>
      </c>
      <c r="J17" s="117" t="s">
        <v>69</v>
      </c>
      <c r="K17" s="103" t="s">
        <v>55</v>
      </c>
      <c r="L17" s="103" t="s">
        <v>59</v>
      </c>
      <c r="M17" s="6"/>
      <c r="X17" s="98">
        <f>'CALCULO DA MAQUINAS '!P8</f>
        <v>4.7</v>
      </c>
    </row>
    <row r="18" spans="1:25" x14ac:dyDescent="0.3">
      <c r="A18" s="6"/>
      <c r="B18" s="6"/>
      <c r="C18" s="6"/>
      <c r="D18" s="6"/>
      <c r="E18" s="6"/>
      <c r="F18" s="6"/>
      <c r="G18" s="6"/>
      <c r="H18" s="91">
        <f>B12+D14+D17+I12+I14+I16</f>
        <v>30106.04</v>
      </c>
      <c r="I18" s="87">
        <f>H18*$M$4</f>
        <v>141498.38800000001</v>
      </c>
      <c r="J18" s="118">
        <f>K18/D12</f>
        <v>30106.04</v>
      </c>
      <c r="K18" s="91">
        <f>E12+F14+F17+K12+K14+K16</f>
        <v>30106.04</v>
      </c>
      <c r="L18" s="91">
        <f>K18*$M$4</f>
        <v>141498.38800000001</v>
      </c>
      <c r="M18" s="6"/>
    </row>
    <row r="19" spans="1:25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25" ht="18.600000000000001" thickBot="1" x14ac:dyDescent="0.4">
      <c r="A20" s="170" t="s">
        <v>63</v>
      </c>
      <c r="B20" s="88" t="s">
        <v>48</v>
      </c>
      <c r="C20" s="88" t="s">
        <v>60</v>
      </c>
      <c r="D20" s="88" t="s">
        <v>45</v>
      </c>
      <c r="E20" s="88" t="s">
        <v>64</v>
      </c>
      <c r="F20" s="88" t="s">
        <v>65</v>
      </c>
      <c r="G20" s="120"/>
      <c r="H20" s="110" t="s">
        <v>66</v>
      </c>
      <c r="I20" s="110" t="s">
        <v>51</v>
      </c>
      <c r="J20" s="110" t="s">
        <v>57</v>
      </c>
      <c r="K20" s="110" t="s">
        <v>51</v>
      </c>
      <c r="L20" s="110" t="s">
        <v>51</v>
      </c>
      <c r="M20" s="6"/>
      <c r="Q20" s="157" t="s">
        <v>72</v>
      </c>
      <c r="R20" s="157" t="s">
        <v>73</v>
      </c>
      <c r="S20" s="143" t="s">
        <v>78</v>
      </c>
      <c r="T20" s="144" t="s">
        <v>79</v>
      </c>
      <c r="U20" s="145" t="s">
        <v>80</v>
      </c>
      <c r="V20" s="146" t="s">
        <v>82</v>
      </c>
      <c r="W20" s="147" t="s">
        <v>81</v>
      </c>
      <c r="X20" s="3"/>
      <c r="Y20" s="149" t="s">
        <v>84</v>
      </c>
    </row>
    <row r="21" spans="1:25" ht="15" thickBot="1" x14ac:dyDescent="0.35">
      <c r="A21" s="171"/>
      <c r="B21" s="91">
        <v>21760</v>
      </c>
      <c r="C21" s="87">
        <f>B21*$X$14</f>
        <v>102272</v>
      </c>
      <c r="D21" s="92">
        <f>'CALCULO DA MAQUINAS '!F6</f>
        <v>1</v>
      </c>
      <c r="E21" s="91">
        <f>B21*D21</f>
        <v>21760</v>
      </c>
      <c r="F21" s="87">
        <f>E21*$X$14</f>
        <v>102272</v>
      </c>
      <c r="G21" s="120"/>
      <c r="H21" s="92">
        <v>17</v>
      </c>
      <c r="I21" s="91">
        <f>(($B$12+$D$14)*H21)/100</f>
        <v>3817.52</v>
      </c>
      <c r="J21" s="87">
        <f>I21*$X$14</f>
        <v>17942.344000000001</v>
      </c>
      <c r="K21" s="91">
        <f>(($F$14+$E$12)*H21)/100</f>
        <v>3817.52</v>
      </c>
      <c r="L21" s="87">
        <f>K21*$X$14</f>
        <v>17942.344000000001</v>
      </c>
      <c r="M21" s="6"/>
      <c r="P21" s="132" t="s">
        <v>83</v>
      </c>
      <c r="Q21" s="137">
        <v>44532</v>
      </c>
      <c r="R21" s="138">
        <v>4607.2</v>
      </c>
      <c r="S21" s="130">
        <f>27580.8</f>
        <v>27580.799999999999</v>
      </c>
      <c r="T21" s="131">
        <v>11883.04</v>
      </c>
      <c r="U21" s="131">
        <v>789.27</v>
      </c>
      <c r="V21" s="131">
        <f>1000+1440.87+416.92+95.49</f>
        <v>2953.2799999999997</v>
      </c>
      <c r="W21" s="1">
        <v>1024.4000000000001</v>
      </c>
      <c r="Y21" s="125">
        <f>S21+T21+U21+V21+W21</f>
        <v>44230.789999999994</v>
      </c>
    </row>
    <row r="22" spans="1:25" ht="15.6" x14ac:dyDescent="0.3">
      <c r="A22" s="171"/>
      <c r="B22" s="89" t="s">
        <v>49</v>
      </c>
      <c r="C22" s="90" t="s">
        <v>50</v>
      </c>
      <c r="D22" s="90" t="s">
        <v>53</v>
      </c>
      <c r="E22" s="90" t="s">
        <v>54</v>
      </c>
      <c r="F22" s="90" t="s">
        <v>55</v>
      </c>
      <c r="G22" s="90" t="s">
        <v>56</v>
      </c>
      <c r="H22" s="102" t="s">
        <v>67</v>
      </c>
      <c r="I22" s="102" t="s">
        <v>51</v>
      </c>
      <c r="J22" s="102" t="s">
        <v>57</v>
      </c>
      <c r="K22" s="102" t="s">
        <v>51</v>
      </c>
      <c r="L22" s="102" t="s">
        <v>51</v>
      </c>
      <c r="M22" s="6"/>
      <c r="P22" s="166" t="s">
        <v>85</v>
      </c>
      <c r="Q22" s="134">
        <v>44613</v>
      </c>
      <c r="R22" s="135">
        <v>999</v>
      </c>
      <c r="S22" s="167" t="s">
        <v>88</v>
      </c>
      <c r="T22" s="167"/>
      <c r="U22" s="167"/>
      <c r="V22" s="167"/>
      <c r="W22" s="167"/>
      <c r="Y22" s="148" t="s">
        <v>87</v>
      </c>
    </row>
    <row r="23" spans="1:25" ht="18.600000000000001" thickBot="1" x14ac:dyDescent="0.4">
      <c r="A23" s="171"/>
      <c r="B23" s="106">
        <v>12</v>
      </c>
      <c r="C23" s="107">
        <v>58</v>
      </c>
      <c r="D23" s="107">
        <f>B23*C23</f>
        <v>696</v>
      </c>
      <c r="E23" s="108">
        <f>D23*$X$14</f>
        <v>3271.2000000000003</v>
      </c>
      <c r="F23" s="107">
        <f>B23*C23*D21</f>
        <v>696</v>
      </c>
      <c r="G23" s="109">
        <f>F23*$X$14</f>
        <v>3271.2000000000003</v>
      </c>
      <c r="H23" s="92">
        <v>12</v>
      </c>
      <c r="I23" s="91">
        <f>(($B$12+$D$14)*H23)/100</f>
        <v>2694.72</v>
      </c>
      <c r="J23" s="87">
        <f>I23*$X$14</f>
        <v>12665.183999999999</v>
      </c>
      <c r="K23" s="91">
        <f>(($F$14+$E$12)*H23)/100</f>
        <v>2694.72</v>
      </c>
      <c r="L23" s="87">
        <f>K23*$X$14</f>
        <v>12665.183999999999</v>
      </c>
      <c r="M23" s="6"/>
      <c r="P23" s="166"/>
      <c r="Q23" s="134">
        <v>44244</v>
      </c>
      <c r="R23" s="136">
        <f>P2</f>
        <v>0</v>
      </c>
      <c r="S23" s="143" t="s">
        <v>78</v>
      </c>
      <c r="T23" s="144" t="s">
        <v>79</v>
      </c>
      <c r="U23" s="145" t="s">
        <v>80</v>
      </c>
      <c r="V23" s="146" t="s">
        <v>82</v>
      </c>
      <c r="W23" s="150" t="s">
        <v>89</v>
      </c>
      <c r="Y23" s="125"/>
    </row>
    <row r="24" spans="1:25" ht="16.2" thickBot="1" x14ac:dyDescent="0.35">
      <c r="A24" s="171"/>
      <c r="B24" s="172" t="s">
        <v>70</v>
      </c>
      <c r="C24" s="173"/>
      <c r="D24" s="173"/>
      <c r="E24" s="173"/>
      <c r="F24" s="173"/>
      <c r="G24" s="174"/>
      <c r="H24" s="104" t="s">
        <v>68</v>
      </c>
      <c r="I24" s="104" t="s">
        <v>51</v>
      </c>
      <c r="J24" s="104" t="s">
        <v>57</v>
      </c>
      <c r="K24" s="104" t="s">
        <v>51</v>
      </c>
      <c r="L24" s="104" t="s">
        <v>51</v>
      </c>
      <c r="M24" s="6"/>
      <c r="P24" s="133" t="s">
        <v>86</v>
      </c>
      <c r="Q24" s="139">
        <v>44529</v>
      </c>
      <c r="R24" s="140">
        <v>24439.67</v>
      </c>
      <c r="S24" s="152">
        <f>E3</f>
        <v>1104.2303999999999</v>
      </c>
      <c r="T24" s="152">
        <f>F5</f>
        <v>457.22559999999999</v>
      </c>
      <c r="U24" s="152">
        <f>K3</f>
        <v>31.229119999999998</v>
      </c>
      <c r="V24" s="153">
        <f>K5</f>
        <v>187.37471999999997</v>
      </c>
      <c r="W24" s="168">
        <f>T25+U25+V25+S25</f>
        <v>38473.050159999999</v>
      </c>
    </row>
    <row r="25" spans="1:25" ht="16.2" thickBot="1" x14ac:dyDescent="0.35">
      <c r="A25" s="171"/>
      <c r="B25" s="111" t="s">
        <v>49</v>
      </c>
      <c r="C25" s="105" t="s">
        <v>50</v>
      </c>
      <c r="D25" s="105" t="s">
        <v>53</v>
      </c>
      <c r="E25" s="105" t="s">
        <v>54</v>
      </c>
      <c r="F25" s="105" t="s">
        <v>55</v>
      </c>
      <c r="G25" s="112" t="s">
        <v>56</v>
      </c>
      <c r="H25" s="92">
        <v>5</v>
      </c>
      <c r="I25" s="91">
        <f>(($B$12+$D$14)*H25)/100</f>
        <v>1122.8</v>
      </c>
      <c r="J25" s="87">
        <f>I25*$X$14</f>
        <v>5277.16</v>
      </c>
      <c r="K25" s="91">
        <f>(($F$14+$E$12)*H25)/100</f>
        <v>1122.8</v>
      </c>
      <c r="L25" s="87">
        <f>K25*$X$14</f>
        <v>5277.16</v>
      </c>
      <c r="M25" s="6"/>
      <c r="R25" s="151">
        <v>-200</v>
      </c>
      <c r="S25" s="154">
        <f>S21-S24</f>
        <v>26476.569599999999</v>
      </c>
      <c r="T25" s="155">
        <f t="shared" ref="T25:U25" si="0">T21-T24</f>
        <v>11425.814400000001</v>
      </c>
      <c r="U25" s="155">
        <f t="shared" si="0"/>
        <v>758.04088000000002</v>
      </c>
      <c r="V25" s="156">
        <f>Q15-V24</f>
        <v>-187.37471999999997</v>
      </c>
      <c r="W25" s="169"/>
    </row>
    <row r="26" spans="1:25" ht="16.2" thickBot="1" x14ac:dyDescent="0.35">
      <c r="A26" s="171"/>
      <c r="B26" s="113">
        <v>15</v>
      </c>
      <c r="C26" s="114">
        <v>1</v>
      </c>
      <c r="D26" s="114">
        <f>B26*C26</f>
        <v>15</v>
      </c>
      <c r="E26" s="115">
        <f>D26*$X$14</f>
        <v>70.5</v>
      </c>
      <c r="F26" s="114">
        <f>B26*C26*D21</f>
        <v>15</v>
      </c>
      <c r="G26" s="116">
        <f>F26*$X$14</f>
        <v>70.5</v>
      </c>
      <c r="H26" s="103" t="s">
        <v>58</v>
      </c>
      <c r="I26" s="103" t="s">
        <v>54</v>
      </c>
      <c r="J26" s="117" t="s">
        <v>69</v>
      </c>
      <c r="K26" s="103" t="s">
        <v>55</v>
      </c>
      <c r="L26" s="103" t="s">
        <v>59</v>
      </c>
      <c r="M26" s="6"/>
      <c r="R26" s="141" t="s">
        <v>46</v>
      </c>
      <c r="S26" s="73"/>
    </row>
    <row r="27" spans="1:25" ht="15" thickBot="1" x14ac:dyDescent="0.35">
      <c r="A27" s="6"/>
      <c r="B27" s="6"/>
      <c r="C27" s="6"/>
      <c r="D27" s="6"/>
      <c r="E27" s="6"/>
      <c r="F27" s="6"/>
      <c r="G27" s="6"/>
      <c r="H27" s="91">
        <f>B21+D23+D26+I21+I23+I25</f>
        <v>30106.04</v>
      </c>
      <c r="I27" s="87">
        <f>H27*$M$4</f>
        <v>141498.38800000001</v>
      </c>
      <c r="J27" s="118">
        <f>K27/D21</f>
        <v>30106.04</v>
      </c>
      <c r="K27" s="91">
        <f>E21+F23+F26+K21+K23+K25</f>
        <v>30106.04</v>
      </c>
      <c r="L27" s="91">
        <f>K27*$M$4</f>
        <v>141498.38800000001</v>
      </c>
      <c r="M27" s="6"/>
      <c r="R27" s="142">
        <f>SUM(R21:R25)</f>
        <v>29845.87</v>
      </c>
    </row>
    <row r="28" spans="1:25" ht="15" thickBo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R28" s="141" t="s">
        <v>87</v>
      </c>
    </row>
    <row r="29" spans="1:25" ht="15.6" x14ac:dyDescent="0.3">
      <c r="A29" s="175" t="s">
        <v>61</v>
      </c>
      <c r="B29" s="88" t="s">
        <v>48</v>
      </c>
      <c r="C29" s="88" t="s">
        <v>60</v>
      </c>
      <c r="D29" s="88" t="s">
        <v>45</v>
      </c>
      <c r="E29" s="88" t="s">
        <v>64</v>
      </c>
      <c r="F29" s="88" t="s">
        <v>65</v>
      </c>
      <c r="G29" s="120"/>
      <c r="H29" s="110" t="s">
        <v>66</v>
      </c>
      <c r="I29" s="110" t="s">
        <v>51</v>
      </c>
      <c r="J29" s="110" t="s">
        <v>57</v>
      </c>
      <c r="K29" s="110" t="s">
        <v>51</v>
      </c>
      <c r="L29" s="110" t="s">
        <v>51</v>
      </c>
      <c r="M29" s="6"/>
      <c r="R29" s="130">
        <f>R27-K9</f>
        <v>27993.526166399999</v>
      </c>
    </row>
    <row r="30" spans="1:25" ht="15" customHeight="1" x14ac:dyDescent="0.3">
      <c r="A30" s="171"/>
      <c r="B30" s="91">
        <v>11107</v>
      </c>
      <c r="C30" s="87">
        <f>B30*$X$14</f>
        <v>52202.9</v>
      </c>
      <c r="D30" s="92">
        <v>1</v>
      </c>
      <c r="E30" s="91">
        <f>B30*D30</f>
        <v>11107</v>
      </c>
      <c r="F30" s="87">
        <f>E30*$X$14</f>
        <v>52202.9</v>
      </c>
      <c r="G30" s="120"/>
      <c r="H30" s="92">
        <v>17</v>
      </c>
      <c r="I30" s="91">
        <f>(($B$12+$D$14)*H30)/100</f>
        <v>3817.52</v>
      </c>
      <c r="J30" s="87">
        <f>I30*$X$14</f>
        <v>17942.344000000001</v>
      </c>
      <c r="K30" s="91">
        <f>(($F$14+$E$12)*H30)/100</f>
        <v>3817.52</v>
      </c>
      <c r="L30" s="87">
        <f>K30*$X$14</f>
        <v>17942.344000000001</v>
      </c>
      <c r="M30" s="6"/>
    </row>
    <row r="31" spans="1:25" ht="15.6" x14ac:dyDescent="0.3">
      <c r="A31" s="171"/>
      <c r="B31" s="89" t="s">
        <v>49</v>
      </c>
      <c r="C31" s="90" t="s">
        <v>50</v>
      </c>
      <c r="D31" s="90" t="s">
        <v>53</v>
      </c>
      <c r="E31" s="90" t="s">
        <v>54</v>
      </c>
      <c r="F31" s="90" t="s">
        <v>55</v>
      </c>
      <c r="G31" s="90" t="s">
        <v>56</v>
      </c>
      <c r="H31" s="102" t="s">
        <v>67</v>
      </c>
      <c r="I31" s="102" t="s">
        <v>51</v>
      </c>
      <c r="J31" s="102" t="s">
        <v>57</v>
      </c>
      <c r="K31" s="102" t="s">
        <v>51</v>
      </c>
      <c r="L31" s="102" t="s">
        <v>51</v>
      </c>
      <c r="M31" s="6"/>
    </row>
    <row r="32" spans="1:25" ht="15" thickBot="1" x14ac:dyDescent="0.35">
      <c r="A32" s="171"/>
      <c r="B32" s="106">
        <v>12</v>
      </c>
      <c r="C32" s="107">
        <v>58</v>
      </c>
      <c r="D32" s="107">
        <f>B32*C32</f>
        <v>696</v>
      </c>
      <c r="E32" s="108">
        <f>D32*$X$14</f>
        <v>3271.2000000000003</v>
      </c>
      <c r="F32" s="107">
        <f>B32*C32*D30</f>
        <v>696</v>
      </c>
      <c r="G32" s="109">
        <f>F32*$X$14</f>
        <v>3271.2000000000003</v>
      </c>
      <c r="H32" s="92">
        <v>12</v>
      </c>
      <c r="I32" s="91">
        <f>(($B$12+$D$14)*H32)/100</f>
        <v>2694.72</v>
      </c>
      <c r="J32" s="87">
        <f>I32*$X$14</f>
        <v>12665.183999999999</v>
      </c>
      <c r="K32" s="91">
        <f>(($F$14+$E$12)*H32)/100</f>
        <v>2694.72</v>
      </c>
      <c r="L32" s="87">
        <f>K32*$X$14</f>
        <v>12665.183999999999</v>
      </c>
      <c r="M32" s="6"/>
    </row>
    <row r="33" spans="1:13" ht="15.6" x14ac:dyDescent="0.3">
      <c r="A33" s="171"/>
      <c r="B33" s="172" t="s">
        <v>70</v>
      </c>
      <c r="C33" s="173"/>
      <c r="D33" s="173"/>
      <c r="E33" s="173"/>
      <c r="F33" s="173"/>
      <c r="G33" s="174"/>
      <c r="H33" s="104" t="s">
        <v>68</v>
      </c>
      <c r="I33" s="104" t="s">
        <v>51</v>
      </c>
      <c r="J33" s="104" t="s">
        <v>57</v>
      </c>
      <c r="K33" s="104" t="s">
        <v>51</v>
      </c>
      <c r="L33" s="104" t="s">
        <v>51</v>
      </c>
      <c r="M33" s="6"/>
    </row>
    <row r="34" spans="1:13" ht="15.6" x14ac:dyDescent="0.3">
      <c r="A34" s="171"/>
      <c r="B34" s="111" t="s">
        <v>49</v>
      </c>
      <c r="C34" s="105" t="s">
        <v>50</v>
      </c>
      <c r="D34" s="105" t="s">
        <v>53</v>
      </c>
      <c r="E34" s="105" t="s">
        <v>54</v>
      </c>
      <c r="F34" s="105" t="s">
        <v>55</v>
      </c>
      <c r="G34" s="112" t="s">
        <v>56</v>
      </c>
      <c r="H34" s="92">
        <v>5</v>
      </c>
      <c r="I34" s="91">
        <f>(($B$12+$D$14)*H34)/100</f>
        <v>1122.8</v>
      </c>
      <c r="J34" s="87">
        <f>I34*$X$14</f>
        <v>5277.16</v>
      </c>
      <c r="K34" s="91">
        <f>(($F$14+$E$12)*H34)/100</f>
        <v>1122.8</v>
      </c>
      <c r="L34" s="87">
        <f>K34*$X$14</f>
        <v>5277.16</v>
      </c>
      <c r="M34" s="6"/>
    </row>
    <row r="35" spans="1:13" ht="16.2" thickBot="1" x14ac:dyDescent="0.35">
      <c r="A35" s="171"/>
      <c r="B35" s="113">
        <v>15</v>
      </c>
      <c r="C35" s="114">
        <v>1</v>
      </c>
      <c r="D35" s="114">
        <f>B35*C35</f>
        <v>15</v>
      </c>
      <c r="E35" s="115">
        <f>D35*$X$14</f>
        <v>70.5</v>
      </c>
      <c r="F35" s="114">
        <f>B35*C35*D30</f>
        <v>15</v>
      </c>
      <c r="G35" s="116">
        <f>F35*$X$14</f>
        <v>70.5</v>
      </c>
      <c r="H35" s="103" t="s">
        <v>58</v>
      </c>
      <c r="I35" s="103" t="s">
        <v>54</v>
      </c>
      <c r="J35" s="117" t="s">
        <v>69</v>
      </c>
      <c r="K35" s="103" t="s">
        <v>55</v>
      </c>
      <c r="L35" s="103" t="s">
        <v>59</v>
      </c>
      <c r="M35" s="6"/>
    </row>
    <row r="36" spans="1:13" x14ac:dyDescent="0.3">
      <c r="A36" s="6"/>
      <c r="B36" s="6"/>
      <c r="C36" s="6"/>
      <c r="D36" s="6"/>
      <c r="E36" s="6"/>
      <c r="F36" s="6"/>
      <c r="G36" s="6"/>
      <c r="H36" s="91">
        <f>B30+D32+D35+I30+I32+I34</f>
        <v>19453.04</v>
      </c>
      <c r="I36" s="87">
        <f>H36*$M$4</f>
        <v>91429.288</v>
      </c>
      <c r="J36" s="118">
        <f>K36/D30</f>
        <v>19453.04</v>
      </c>
      <c r="K36" s="91">
        <f>E30+F32+F35+K30+K32+K34</f>
        <v>19453.04</v>
      </c>
      <c r="L36" s="91">
        <f>K36*$M$4</f>
        <v>91429.288</v>
      </c>
      <c r="M36" s="6"/>
    </row>
    <row r="37" spans="1:13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ht="15.6" x14ac:dyDescent="0.3">
      <c r="A38" s="170" t="s">
        <v>71</v>
      </c>
      <c r="B38" s="88" t="s">
        <v>48</v>
      </c>
      <c r="C38" s="88" t="s">
        <v>60</v>
      </c>
      <c r="D38" s="88" t="s">
        <v>45</v>
      </c>
      <c r="E38" s="88" t="s">
        <v>64</v>
      </c>
      <c r="F38" s="88" t="s">
        <v>65</v>
      </c>
      <c r="G38" s="120"/>
      <c r="H38" s="110" t="s">
        <v>66</v>
      </c>
      <c r="I38" s="110" t="s">
        <v>51</v>
      </c>
      <c r="J38" s="110" t="s">
        <v>57</v>
      </c>
      <c r="K38" s="110" t="s">
        <v>51</v>
      </c>
      <c r="L38" s="110" t="s">
        <v>51</v>
      </c>
    </row>
    <row r="39" spans="1:13" x14ac:dyDescent="0.3">
      <c r="A39" s="171"/>
      <c r="B39" s="91">
        <v>21599</v>
      </c>
      <c r="C39" s="87">
        <f>B39*$X$14</f>
        <v>101515.3</v>
      </c>
      <c r="D39" s="92">
        <v>4</v>
      </c>
      <c r="E39" s="91">
        <f>B39*D39</f>
        <v>86396</v>
      </c>
      <c r="F39" s="87">
        <f>E39*$X$14</f>
        <v>406061.2</v>
      </c>
      <c r="G39" s="120"/>
      <c r="H39" s="92">
        <v>2</v>
      </c>
      <c r="I39" s="91">
        <f>(($B$12+$D$14)*H39)/100</f>
        <v>449.12</v>
      </c>
      <c r="J39" s="87">
        <f>I39*$X$14</f>
        <v>2110.864</v>
      </c>
      <c r="K39" s="91">
        <f>(($F$14+$E$12)*H39)/100</f>
        <v>449.12</v>
      </c>
      <c r="L39" s="87">
        <f>K39*$X$14</f>
        <v>2110.864</v>
      </c>
    </row>
    <row r="40" spans="1:13" ht="15.6" x14ac:dyDescent="0.3">
      <c r="A40" s="171"/>
      <c r="B40" s="89" t="s">
        <v>49</v>
      </c>
      <c r="C40" s="90" t="s">
        <v>50</v>
      </c>
      <c r="D40" s="90" t="s">
        <v>53</v>
      </c>
      <c r="E40" s="90" t="s">
        <v>54</v>
      </c>
      <c r="F40" s="90" t="s">
        <v>55</v>
      </c>
      <c r="G40" s="90" t="s">
        <v>56</v>
      </c>
      <c r="H40" s="102" t="s">
        <v>67</v>
      </c>
      <c r="I40" s="102" t="s">
        <v>51</v>
      </c>
      <c r="J40" s="102" t="s">
        <v>57</v>
      </c>
      <c r="K40" s="102" t="s">
        <v>51</v>
      </c>
      <c r="L40" s="102" t="s">
        <v>51</v>
      </c>
    </row>
    <row r="41" spans="1:13" ht="15" thickBot="1" x14ac:dyDescent="0.35">
      <c r="A41" s="171"/>
      <c r="B41" s="106">
        <v>20</v>
      </c>
      <c r="C41" s="107">
        <v>58</v>
      </c>
      <c r="D41" s="107">
        <f>B41*C41</f>
        <v>1160</v>
      </c>
      <c r="E41" s="108">
        <f>D41*$X$14</f>
        <v>5452</v>
      </c>
      <c r="F41" s="107">
        <f>B41*C41*D39</f>
        <v>4640</v>
      </c>
      <c r="G41" s="109">
        <f>F41*$X$14</f>
        <v>21808</v>
      </c>
      <c r="H41" s="92">
        <v>12</v>
      </c>
      <c r="I41" s="91">
        <f>(($B$12+$D$14)*H41)/100</f>
        <v>2694.72</v>
      </c>
      <c r="J41" s="87">
        <f>I41*$X$14</f>
        <v>12665.183999999999</v>
      </c>
      <c r="K41" s="91">
        <f>(($F$14+$E$12)*H41)/100</f>
        <v>2694.72</v>
      </c>
      <c r="L41" s="87">
        <f>K41*$X$14</f>
        <v>12665.183999999999</v>
      </c>
    </row>
    <row r="42" spans="1:13" ht="15.6" x14ac:dyDescent="0.3">
      <c r="A42" s="171"/>
      <c r="B42" s="172" t="s">
        <v>70</v>
      </c>
      <c r="C42" s="173"/>
      <c r="D42" s="173"/>
      <c r="E42" s="173"/>
      <c r="F42" s="173"/>
      <c r="G42" s="174"/>
      <c r="H42" s="104" t="s">
        <v>68</v>
      </c>
      <c r="I42" s="104" t="s">
        <v>51</v>
      </c>
      <c r="J42" s="104" t="s">
        <v>57</v>
      </c>
      <c r="K42" s="104" t="s">
        <v>51</v>
      </c>
      <c r="L42" s="104" t="s">
        <v>51</v>
      </c>
    </row>
    <row r="43" spans="1:13" ht="15.6" x14ac:dyDescent="0.3">
      <c r="A43" s="171"/>
      <c r="B43" s="111" t="s">
        <v>49</v>
      </c>
      <c r="C43" s="105" t="s">
        <v>50</v>
      </c>
      <c r="D43" s="105" t="s">
        <v>53</v>
      </c>
      <c r="E43" s="105" t="s">
        <v>54</v>
      </c>
      <c r="F43" s="105" t="s">
        <v>55</v>
      </c>
      <c r="G43" s="112" t="s">
        <v>56</v>
      </c>
      <c r="H43" s="92">
        <v>0</v>
      </c>
      <c r="I43" s="91">
        <f>(($B$12+$D$14)*H43)/100</f>
        <v>0</v>
      </c>
      <c r="J43" s="87">
        <f>I43*$X$14</f>
        <v>0</v>
      </c>
      <c r="K43" s="91">
        <f>(($F$14+$E$12)*H43)/100</f>
        <v>0</v>
      </c>
      <c r="L43" s="87">
        <f>K43*$X$14</f>
        <v>0</v>
      </c>
    </row>
    <row r="44" spans="1:13" ht="16.2" thickBot="1" x14ac:dyDescent="0.35">
      <c r="A44" s="171"/>
      <c r="B44" s="113">
        <v>15</v>
      </c>
      <c r="C44" s="114">
        <v>1</v>
      </c>
      <c r="D44" s="114">
        <f>B44*C44</f>
        <v>15</v>
      </c>
      <c r="E44" s="115">
        <f>D44*$X$14</f>
        <v>70.5</v>
      </c>
      <c r="F44" s="114">
        <f>B44*C44*D39</f>
        <v>60</v>
      </c>
      <c r="G44" s="116">
        <f>F44*$X$14</f>
        <v>282</v>
      </c>
      <c r="H44" s="103" t="s">
        <v>58</v>
      </c>
      <c r="I44" s="103" t="s">
        <v>54</v>
      </c>
      <c r="J44" s="117" t="s">
        <v>69</v>
      </c>
      <c r="K44" s="103" t="s">
        <v>55</v>
      </c>
      <c r="L44" s="103" t="s">
        <v>59</v>
      </c>
    </row>
    <row r="45" spans="1:13" x14ac:dyDescent="0.3">
      <c r="A45" s="6"/>
      <c r="B45" s="6"/>
      <c r="C45" s="6"/>
      <c r="D45" s="6"/>
      <c r="E45" s="6"/>
      <c r="F45" s="6"/>
      <c r="G45" s="6"/>
      <c r="H45" s="91">
        <f>B39+D41+D44+I39+I41+I43</f>
        <v>25917.84</v>
      </c>
      <c r="I45" s="87">
        <f>H45*$M$4</f>
        <v>121813.848</v>
      </c>
      <c r="J45" s="118">
        <f>K45/D39</f>
        <v>23559.96</v>
      </c>
      <c r="K45" s="91">
        <f>E39+F41+F44+K39+K41+K43</f>
        <v>94239.84</v>
      </c>
      <c r="L45" s="91">
        <f>K45*$M$4</f>
        <v>442927.24800000002</v>
      </c>
    </row>
    <row r="46" spans="1:13" x14ac:dyDescent="0.3">
      <c r="D46" s="93"/>
    </row>
    <row r="47" spans="1:13" x14ac:dyDescent="0.3">
      <c r="D47" s="93"/>
    </row>
    <row r="48" spans="1:13" x14ac:dyDescent="0.3">
      <c r="D48" s="93"/>
    </row>
    <row r="49" spans="4:4" x14ac:dyDescent="0.3">
      <c r="D49" s="93"/>
    </row>
    <row r="50" spans="4:4" x14ac:dyDescent="0.3">
      <c r="D50" s="93"/>
    </row>
    <row r="51" spans="4:4" x14ac:dyDescent="0.3">
      <c r="D51" s="93"/>
    </row>
    <row r="52" spans="4:4" x14ac:dyDescent="0.3">
      <c r="D52" s="93"/>
    </row>
    <row r="53" spans="4:4" x14ac:dyDescent="0.3">
      <c r="D53" s="93"/>
    </row>
    <row r="54" spans="4:4" x14ac:dyDescent="0.3">
      <c r="D54" s="93"/>
    </row>
    <row r="55" spans="4:4" x14ac:dyDescent="0.3">
      <c r="D55" s="93"/>
    </row>
    <row r="56" spans="4:4" x14ac:dyDescent="0.3">
      <c r="D56" s="93"/>
    </row>
    <row r="57" spans="4:4" x14ac:dyDescent="0.3">
      <c r="D57" s="93"/>
    </row>
    <row r="58" spans="4:4" x14ac:dyDescent="0.3">
      <c r="D58" s="93"/>
    </row>
    <row r="59" spans="4:4" x14ac:dyDescent="0.3">
      <c r="D59" s="93"/>
    </row>
    <row r="60" spans="4:4" x14ac:dyDescent="0.3">
      <c r="D60" s="93"/>
    </row>
    <row r="61" spans="4:4" x14ac:dyDescent="0.3">
      <c r="D61" s="93"/>
    </row>
    <row r="62" spans="4:4" x14ac:dyDescent="0.3">
      <c r="D62" s="93"/>
    </row>
    <row r="63" spans="4:4" x14ac:dyDescent="0.3">
      <c r="D63" s="93"/>
    </row>
    <row r="64" spans="4:4" x14ac:dyDescent="0.3">
      <c r="D64" s="93"/>
    </row>
    <row r="65" spans="4:4" x14ac:dyDescent="0.3">
      <c r="D65" s="93"/>
    </row>
    <row r="66" spans="4:4" x14ac:dyDescent="0.3">
      <c r="D66" s="93"/>
    </row>
    <row r="67" spans="4:4" x14ac:dyDescent="0.3">
      <c r="D67" s="93"/>
    </row>
    <row r="68" spans="4:4" x14ac:dyDescent="0.3">
      <c r="D68" s="93"/>
    </row>
    <row r="69" spans="4:4" x14ac:dyDescent="0.3">
      <c r="D69" s="93"/>
    </row>
    <row r="70" spans="4:4" x14ac:dyDescent="0.3">
      <c r="D70" s="93"/>
    </row>
    <row r="71" spans="4:4" x14ac:dyDescent="0.3">
      <c r="D71" s="93"/>
    </row>
    <row r="72" spans="4:4" x14ac:dyDescent="0.3">
      <c r="D72" s="93"/>
    </row>
    <row r="73" spans="4:4" x14ac:dyDescent="0.3">
      <c r="D73" s="93"/>
    </row>
    <row r="74" spans="4:4" x14ac:dyDescent="0.3">
      <c r="D74" s="93"/>
    </row>
    <row r="75" spans="4:4" x14ac:dyDescent="0.3">
      <c r="D75" s="93"/>
    </row>
    <row r="76" spans="4:4" x14ac:dyDescent="0.3">
      <c r="D76" s="93"/>
    </row>
    <row r="77" spans="4:4" x14ac:dyDescent="0.3">
      <c r="D77" s="93"/>
    </row>
    <row r="78" spans="4:4" x14ac:dyDescent="0.3">
      <c r="D78" s="93"/>
    </row>
    <row r="79" spans="4:4" x14ac:dyDescent="0.3">
      <c r="D79" s="93"/>
    </row>
    <row r="80" spans="4:4" x14ac:dyDescent="0.3">
      <c r="D80" s="93"/>
    </row>
    <row r="81" spans="4:4" x14ac:dyDescent="0.3">
      <c r="D81" s="93"/>
    </row>
    <row r="82" spans="4:4" x14ac:dyDescent="0.3">
      <c r="D82" s="93"/>
    </row>
    <row r="83" spans="4:4" x14ac:dyDescent="0.3">
      <c r="D83" s="93"/>
    </row>
    <row r="84" spans="4:4" x14ac:dyDescent="0.3">
      <c r="D84" s="93"/>
    </row>
    <row r="85" spans="4:4" x14ac:dyDescent="0.3">
      <c r="D85" s="93"/>
    </row>
    <row r="86" spans="4:4" x14ac:dyDescent="0.3">
      <c r="D86" s="93"/>
    </row>
    <row r="87" spans="4:4" x14ac:dyDescent="0.3">
      <c r="D87" s="93"/>
    </row>
    <row r="88" spans="4:4" x14ac:dyDescent="0.3">
      <c r="D88" s="93"/>
    </row>
    <row r="89" spans="4:4" x14ac:dyDescent="0.3">
      <c r="D89" s="93"/>
    </row>
    <row r="90" spans="4:4" x14ac:dyDescent="0.3">
      <c r="D90" s="93"/>
    </row>
    <row r="91" spans="4:4" x14ac:dyDescent="0.3">
      <c r="D91" s="93"/>
    </row>
    <row r="92" spans="4:4" x14ac:dyDescent="0.3">
      <c r="D92" s="93"/>
    </row>
    <row r="93" spans="4:4" x14ac:dyDescent="0.3">
      <c r="D93" s="93"/>
    </row>
    <row r="94" spans="4:4" x14ac:dyDescent="0.3">
      <c r="D94" s="93"/>
    </row>
    <row r="95" spans="4:4" x14ac:dyDescent="0.3">
      <c r="D95" s="93"/>
    </row>
    <row r="96" spans="4:4" x14ac:dyDescent="0.3">
      <c r="D96" s="93"/>
    </row>
    <row r="97" spans="4:4" x14ac:dyDescent="0.3">
      <c r="D97" s="93"/>
    </row>
    <row r="98" spans="4:4" x14ac:dyDescent="0.3">
      <c r="D98" s="93"/>
    </row>
    <row r="99" spans="4:4" x14ac:dyDescent="0.3">
      <c r="D99" s="93"/>
    </row>
    <row r="100" spans="4:4" x14ac:dyDescent="0.3">
      <c r="D100" s="93"/>
    </row>
    <row r="101" spans="4:4" x14ac:dyDescent="0.3">
      <c r="D101" s="93"/>
    </row>
    <row r="102" spans="4:4" x14ac:dyDescent="0.3">
      <c r="D102" s="93"/>
    </row>
    <row r="103" spans="4:4" x14ac:dyDescent="0.3">
      <c r="D103" s="93"/>
    </row>
    <row r="104" spans="4:4" x14ac:dyDescent="0.3">
      <c r="D104" s="93"/>
    </row>
    <row r="105" spans="4:4" x14ac:dyDescent="0.3">
      <c r="D105" s="93"/>
    </row>
    <row r="106" spans="4:4" x14ac:dyDescent="0.3">
      <c r="D106" s="93"/>
    </row>
    <row r="107" spans="4:4" x14ac:dyDescent="0.3">
      <c r="D107" s="93"/>
    </row>
    <row r="108" spans="4:4" x14ac:dyDescent="0.3">
      <c r="D108" s="93"/>
    </row>
    <row r="109" spans="4:4" x14ac:dyDescent="0.3">
      <c r="D109" s="93"/>
    </row>
    <row r="110" spans="4:4" x14ac:dyDescent="0.3">
      <c r="D110" s="93"/>
    </row>
    <row r="111" spans="4:4" x14ac:dyDescent="0.3">
      <c r="D111" s="93"/>
    </row>
    <row r="112" spans="4:4" x14ac:dyDescent="0.3">
      <c r="D112" s="93"/>
    </row>
    <row r="113" spans="4:4" x14ac:dyDescent="0.3">
      <c r="D113" s="93"/>
    </row>
    <row r="114" spans="4:4" x14ac:dyDescent="0.3">
      <c r="D114" s="93"/>
    </row>
    <row r="115" spans="4:4" x14ac:dyDescent="0.3">
      <c r="D115" s="93"/>
    </row>
    <row r="116" spans="4:4" x14ac:dyDescent="0.3">
      <c r="D116" s="93"/>
    </row>
    <row r="117" spans="4:4" x14ac:dyDescent="0.3">
      <c r="D117" s="93"/>
    </row>
    <row r="118" spans="4:4" x14ac:dyDescent="0.3">
      <c r="D118" s="93"/>
    </row>
    <row r="119" spans="4:4" x14ac:dyDescent="0.3">
      <c r="D119" s="93"/>
    </row>
    <row r="120" spans="4:4" x14ac:dyDescent="0.3">
      <c r="D120" s="93"/>
    </row>
    <row r="121" spans="4:4" x14ac:dyDescent="0.3">
      <c r="D121" s="93"/>
    </row>
    <row r="122" spans="4:4" x14ac:dyDescent="0.3">
      <c r="D122" s="93"/>
    </row>
    <row r="123" spans="4:4" x14ac:dyDescent="0.3">
      <c r="D123" s="93"/>
    </row>
    <row r="124" spans="4:4" x14ac:dyDescent="0.3">
      <c r="D124" s="93"/>
    </row>
    <row r="125" spans="4:4" x14ac:dyDescent="0.3">
      <c r="D125" s="93"/>
    </row>
    <row r="126" spans="4:4" x14ac:dyDescent="0.3">
      <c r="D126" s="93"/>
    </row>
    <row r="127" spans="4:4" x14ac:dyDescent="0.3">
      <c r="D127" s="93"/>
    </row>
    <row r="128" spans="4:4" x14ac:dyDescent="0.3">
      <c r="D128" s="93"/>
    </row>
    <row r="129" spans="4:4" x14ac:dyDescent="0.3">
      <c r="D129" s="93"/>
    </row>
    <row r="130" spans="4:4" x14ac:dyDescent="0.3">
      <c r="D130" s="93"/>
    </row>
    <row r="131" spans="4:4" x14ac:dyDescent="0.3">
      <c r="D131" s="93"/>
    </row>
    <row r="132" spans="4:4" x14ac:dyDescent="0.3">
      <c r="D132" s="93"/>
    </row>
    <row r="133" spans="4:4" x14ac:dyDescent="0.3">
      <c r="D133" s="93"/>
    </row>
    <row r="134" spans="4:4" x14ac:dyDescent="0.3">
      <c r="D134" s="93"/>
    </row>
    <row r="135" spans="4:4" x14ac:dyDescent="0.3">
      <c r="D135" s="93"/>
    </row>
    <row r="136" spans="4:4" x14ac:dyDescent="0.3">
      <c r="D136" s="93"/>
    </row>
    <row r="137" spans="4:4" x14ac:dyDescent="0.3">
      <c r="D137" s="93"/>
    </row>
    <row r="138" spans="4:4" x14ac:dyDescent="0.3">
      <c r="D138" s="93"/>
    </row>
    <row r="139" spans="4:4" x14ac:dyDescent="0.3">
      <c r="D139" s="93"/>
    </row>
    <row r="140" spans="4:4" x14ac:dyDescent="0.3">
      <c r="D140" s="93"/>
    </row>
    <row r="141" spans="4:4" x14ac:dyDescent="0.3">
      <c r="D141" s="93"/>
    </row>
    <row r="142" spans="4:4" x14ac:dyDescent="0.3">
      <c r="D142" s="93"/>
    </row>
    <row r="143" spans="4:4" x14ac:dyDescent="0.3">
      <c r="D143" s="93"/>
    </row>
    <row r="144" spans="4:4" x14ac:dyDescent="0.3">
      <c r="D144" s="93"/>
    </row>
    <row r="145" spans="4:4" x14ac:dyDescent="0.3">
      <c r="D145" s="93"/>
    </row>
    <row r="146" spans="4:4" x14ac:dyDescent="0.3">
      <c r="D146" s="93"/>
    </row>
    <row r="147" spans="4:4" x14ac:dyDescent="0.3">
      <c r="D147" s="93"/>
    </row>
    <row r="148" spans="4:4" x14ac:dyDescent="0.3">
      <c r="D148" s="93"/>
    </row>
    <row r="149" spans="4:4" x14ac:dyDescent="0.3">
      <c r="D149" s="93"/>
    </row>
    <row r="150" spans="4:4" x14ac:dyDescent="0.3">
      <c r="D150" s="93"/>
    </row>
    <row r="151" spans="4:4" x14ac:dyDescent="0.3">
      <c r="D151" s="93"/>
    </row>
    <row r="152" spans="4:4" x14ac:dyDescent="0.3">
      <c r="D152" s="93"/>
    </row>
    <row r="153" spans="4:4" x14ac:dyDescent="0.3">
      <c r="D153" s="93"/>
    </row>
    <row r="154" spans="4:4" x14ac:dyDescent="0.3">
      <c r="D154" s="93"/>
    </row>
    <row r="155" spans="4:4" x14ac:dyDescent="0.3">
      <c r="D155" s="93"/>
    </row>
    <row r="156" spans="4:4" x14ac:dyDescent="0.3">
      <c r="D156" s="93"/>
    </row>
    <row r="157" spans="4:4" x14ac:dyDescent="0.3">
      <c r="D157" s="93"/>
    </row>
    <row r="158" spans="4:4" x14ac:dyDescent="0.3">
      <c r="D158" s="93"/>
    </row>
    <row r="159" spans="4:4" x14ac:dyDescent="0.3">
      <c r="D159" s="93"/>
    </row>
    <row r="160" spans="4:4" x14ac:dyDescent="0.3">
      <c r="D160" s="93"/>
    </row>
    <row r="161" spans="4:4" x14ac:dyDescent="0.3">
      <c r="D161" s="93"/>
    </row>
    <row r="162" spans="4:4" x14ac:dyDescent="0.3">
      <c r="D162" s="93"/>
    </row>
    <row r="163" spans="4:4" x14ac:dyDescent="0.3">
      <c r="D163" s="93"/>
    </row>
    <row r="164" spans="4:4" x14ac:dyDescent="0.3">
      <c r="D164" s="93"/>
    </row>
    <row r="165" spans="4:4" x14ac:dyDescent="0.3">
      <c r="D165" s="93"/>
    </row>
    <row r="166" spans="4:4" x14ac:dyDescent="0.3">
      <c r="D166" s="93"/>
    </row>
    <row r="167" spans="4:4" x14ac:dyDescent="0.3">
      <c r="D167" s="93"/>
    </row>
    <row r="168" spans="4:4" x14ac:dyDescent="0.3">
      <c r="D168" s="93"/>
    </row>
    <row r="169" spans="4:4" x14ac:dyDescent="0.3">
      <c r="D169" s="93"/>
    </row>
    <row r="170" spans="4:4" x14ac:dyDescent="0.3">
      <c r="D170" s="93"/>
    </row>
    <row r="171" spans="4:4" x14ac:dyDescent="0.3">
      <c r="D171" s="93"/>
    </row>
    <row r="172" spans="4:4" x14ac:dyDescent="0.3">
      <c r="D172" s="93"/>
    </row>
    <row r="173" spans="4:4" x14ac:dyDescent="0.3">
      <c r="D173" s="93"/>
    </row>
    <row r="174" spans="4:4" x14ac:dyDescent="0.3">
      <c r="D174" s="93"/>
    </row>
    <row r="175" spans="4:4" x14ac:dyDescent="0.3">
      <c r="D175" s="93"/>
    </row>
    <row r="176" spans="4:4" x14ac:dyDescent="0.3">
      <c r="D176" s="93"/>
    </row>
    <row r="177" spans="4:4" x14ac:dyDescent="0.3">
      <c r="D177" s="93"/>
    </row>
    <row r="178" spans="4:4" x14ac:dyDescent="0.3">
      <c r="D178" s="93"/>
    </row>
    <row r="179" spans="4:4" x14ac:dyDescent="0.3">
      <c r="D179" s="93"/>
    </row>
    <row r="180" spans="4:4" x14ac:dyDescent="0.3">
      <c r="D180" s="93"/>
    </row>
    <row r="181" spans="4:4" x14ac:dyDescent="0.3">
      <c r="D181" s="93"/>
    </row>
    <row r="182" spans="4:4" x14ac:dyDescent="0.3">
      <c r="D182" s="93"/>
    </row>
    <row r="183" spans="4:4" x14ac:dyDescent="0.3">
      <c r="D183" s="93"/>
    </row>
    <row r="184" spans="4:4" x14ac:dyDescent="0.3">
      <c r="D184" s="93"/>
    </row>
    <row r="185" spans="4:4" x14ac:dyDescent="0.3">
      <c r="D185" s="93"/>
    </row>
    <row r="186" spans="4:4" x14ac:dyDescent="0.3">
      <c r="D186" s="93"/>
    </row>
    <row r="187" spans="4:4" x14ac:dyDescent="0.3">
      <c r="D187" s="93"/>
    </row>
    <row r="188" spans="4:4" x14ac:dyDescent="0.3">
      <c r="D188" s="93"/>
    </row>
    <row r="189" spans="4:4" x14ac:dyDescent="0.3">
      <c r="D189" s="93"/>
    </row>
    <row r="190" spans="4:4" x14ac:dyDescent="0.3">
      <c r="D190" s="93"/>
    </row>
    <row r="191" spans="4:4" x14ac:dyDescent="0.3">
      <c r="D191" s="93"/>
    </row>
    <row r="192" spans="4:4" x14ac:dyDescent="0.3">
      <c r="D192" s="93"/>
    </row>
    <row r="193" spans="4:4" x14ac:dyDescent="0.3">
      <c r="D193" s="93"/>
    </row>
    <row r="194" spans="4:4" x14ac:dyDescent="0.3">
      <c r="D194" s="93"/>
    </row>
    <row r="195" spans="4:4" x14ac:dyDescent="0.3">
      <c r="D195" s="93"/>
    </row>
    <row r="196" spans="4:4" x14ac:dyDescent="0.3">
      <c r="D196" s="93"/>
    </row>
    <row r="197" spans="4:4" x14ac:dyDescent="0.3">
      <c r="D197" s="93"/>
    </row>
    <row r="198" spans="4:4" x14ac:dyDescent="0.3">
      <c r="D198" s="93"/>
    </row>
    <row r="199" spans="4:4" x14ac:dyDescent="0.3">
      <c r="D199" s="93"/>
    </row>
    <row r="200" spans="4:4" x14ac:dyDescent="0.3">
      <c r="D200" s="93"/>
    </row>
    <row r="201" spans="4:4" x14ac:dyDescent="0.3">
      <c r="D201" s="93"/>
    </row>
    <row r="202" spans="4:4" x14ac:dyDescent="0.3">
      <c r="D202" s="93"/>
    </row>
    <row r="203" spans="4:4" x14ac:dyDescent="0.3">
      <c r="D203" s="93"/>
    </row>
    <row r="204" spans="4:4" x14ac:dyDescent="0.3">
      <c r="D204" s="93"/>
    </row>
    <row r="205" spans="4:4" x14ac:dyDescent="0.3">
      <c r="D205" s="93"/>
    </row>
    <row r="206" spans="4:4" x14ac:dyDescent="0.3">
      <c r="D206" s="93"/>
    </row>
    <row r="207" spans="4:4" x14ac:dyDescent="0.3">
      <c r="D207" s="93"/>
    </row>
    <row r="208" spans="4:4" x14ac:dyDescent="0.3">
      <c r="D208" s="93"/>
    </row>
    <row r="209" spans="4:4" x14ac:dyDescent="0.3">
      <c r="D209" s="93"/>
    </row>
    <row r="210" spans="4:4" x14ac:dyDescent="0.3">
      <c r="D210" s="93"/>
    </row>
    <row r="211" spans="4:4" x14ac:dyDescent="0.3">
      <c r="D211" s="93"/>
    </row>
    <row r="212" spans="4:4" x14ac:dyDescent="0.3">
      <c r="D212" s="93"/>
    </row>
    <row r="213" spans="4:4" x14ac:dyDescent="0.3">
      <c r="D213" s="93"/>
    </row>
    <row r="214" spans="4:4" x14ac:dyDescent="0.3">
      <c r="D214" s="93"/>
    </row>
    <row r="215" spans="4:4" x14ac:dyDescent="0.3">
      <c r="D215" s="93"/>
    </row>
    <row r="216" spans="4:4" x14ac:dyDescent="0.3">
      <c r="D216" s="93"/>
    </row>
    <row r="217" spans="4:4" x14ac:dyDescent="0.3">
      <c r="D217" s="93"/>
    </row>
    <row r="218" spans="4:4" x14ac:dyDescent="0.3">
      <c r="D218" s="93"/>
    </row>
    <row r="219" spans="4:4" x14ac:dyDescent="0.3">
      <c r="D219" s="93"/>
    </row>
    <row r="220" spans="4:4" x14ac:dyDescent="0.3">
      <c r="D220" s="93"/>
    </row>
    <row r="221" spans="4:4" x14ac:dyDescent="0.3">
      <c r="D221" s="93"/>
    </row>
    <row r="222" spans="4:4" x14ac:dyDescent="0.3">
      <c r="D222" s="93"/>
    </row>
    <row r="223" spans="4:4" x14ac:dyDescent="0.3">
      <c r="D223" s="93"/>
    </row>
    <row r="224" spans="4:4" x14ac:dyDescent="0.3">
      <c r="D224" s="93"/>
    </row>
    <row r="225" spans="4:4" x14ac:dyDescent="0.3">
      <c r="D225" s="93"/>
    </row>
    <row r="226" spans="4:4" x14ac:dyDescent="0.3">
      <c r="D226" s="93"/>
    </row>
    <row r="227" spans="4:4" x14ac:dyDescent="0.3">
      <c r="D227" s="93"/>
    </row>
    <row r="228" spans="4:4" x14ac:dyDescent="0.3">
      <c r="D228" s="93"/>
    </row>
    <row r="229" spans="4:4" x14ac:dyDescent="0.3">
      <c r="D229" s="93"/>
    </row>
    <row r="230" spans="4:4" x14ac:dyDescent="0.3">
      <c r="D230" s="93"/>
    </row>
    <row r="231" spans="4:4" x14ac:dyDescent="0.3">
      <c r="D231" s="93"/>
    </row>
    <row r="232" spans="4:4" x14ac:dyDescent="0.3">
      <c r="D232" s="93"/>
    </row>
    <row r="233" spans="4:4" x14ac:dyDescent="0.3">
      <c r="D233" s="93"/>
    </row>
    <row r="234" spans="4:4" x14ac:dyDescent="0.3">
      <c r="D234" s="93"/>
    </row>
    <row r="235" spans="4:4" x14ac:dyDescent="0.3">
      <c r="D235" s="93"/>
    </row>
    <row r="236" spans="4:4" x14ac:dyDescent="0.3">
      <c r="D236" s="93"/>
    </row>
    <row r="237" spans="4:4" x14ac:dyDescent="0.3">
      <c r="D237" s="93"/>
    </row>
    <row r="238" spans="4:4" x14ac:dyDescent="0.3">
      <c r="D238" s="93"/>
    </row>
    <row r="239" spans="4:4" x14ac:dyDescent="0.3">
      <c r="D239" s="93"/>
    </row>
    <row r="240" spans="4:4" x14ac:dyDescent="0.3">
      <c r="D240" s="93"/>
    </row>
    <row r="241" spans="4:4" x14ac:dyDescent="0.3">
      <c r="D241" s="93"/>
    </row>
    <row r="242" spans="4:4" x14ac:dyDescent="0.3">
      <c r="D242" s="93"/>
    </row>
    <row r="243" spans="4:4" x14ac:dyDescent="0.3">
      <c r="D243" s="93"/>
    </row>
    <row r="244" spans="4:4" x14ac:dyDescent="0.3">
      <c r="D244" s="93"/>
    </row>
    <row r="245" spans="4:4" x14ac:dyDescent="0.3">
      <c r="D245" s="93"/>
    </row>
    <row r="246" spans="4:4" x14ac:dyDescent="0.3">
      <c r="D246" s="93"/>
    </row>
    <row r="247" spans="4:4" x14ac:dyDescent="0.3">
      <c r="D247" s="93"/>
    </row>
    <row r="248" spans="4:4" x14ac:dyDescent="0.3">
      <c r="D248" s="93"/>
    </row>
    <row r="249" spans="4:4" x14ac:dyDescent="0.3">
      <c r="D249" s="93"/>
    </row>
    <row r="250" spans="4:4" x14ac:dyDescent="0.3">
      <c r="D250" s="93"/>
    </row>
    <row r="251" spans="4:4" x14ac:dyDescent="0.3">
      <c r="D251" s="93"/>
    </row>
    <row r="252" spans="4:4" x14ac:dyDescent="0.3">
      <c r="D252" s="93"/>
    </row>
    <row r="253" spans="4:4" x14ac:dyDescent="0.3">
      <c r="D253" s="93"/>
    </row>
    <row r="254" spans="4:4" x14ac:dyDescent="0.3">
      <c r="D254" s="93"/>
    </row>
    <row r="255" spans="4:4" x14ac:dyDescent="0.3">
      <c r="D255" s="93"/>
    </row>
    <row r="256" spans="4:4" x14ac:dyDescent="0.3">
      <c r="D256" s="93"/>
    </row>
    <row r="257" spans="4:4" x14ac:dyDescent="0.3">
      <c r="D257" s="93"/>
    </row>
    <row r="258" spans="4:4" x14ac:dyDescent="0.3">
      <c r="D258" s="93"/>
    </row>
    <row r="259" spans="4:4" x14ac:dyDescent="0.3">
      <c r="D259" s="93"/>
    </row>
    <row r="260" spans="4:4" x14ac:dyDescent="0.3">
      <c r="D260" s="93"/>
    </row>
    <row r="261" spans="4:4" x14ac:dyDescent="0.3">
      <c r="D261" s="93"/>
    </row>
    <row r="262" spans="4:4" x14ac:dyDescent="0.3">
      <c r="D262" s="93"/>
    </row>
    <row r="263" spans="4:4" x14ac:dyDescent="0.3">
      <c r="D263" s="93"/>
    </row>
    <row r="264" spans="4:4" x14ac:dyDescent="0.3">
      <c r="D264" s="93"/>
    </row>
    <row r="265" spans="4:4" x14ac:dyDescent="0.3">
      <c r="D265" s="93"/>
    </row>
    <row r="266" spans="4:4" x14ac:dyDescent="0.3">
      <c r="D266" s="93"/>
    </row>
    <row r="267" spans="4:4" x14ac:dyDescent="0.3">
      <c r="D267" s="93"/>
    </row>
    <row r="268" spans="4:4" x14ac:dyDescent="0.3">
      <c r="D268" s="93"/>
    </row>
    <row r="269" spans="4:4" x14ac:dyDescent="0.3">
      <c r="D269" s="93"/>
    </row>
    <row r="270" spans="4:4" x14ac:dyDescent="0.3">
      <c r="D270" s="93"/>
    </row>
    <row r="271" spans="4:4" x14ac:dyDescent="0.3">
      <c r="D271" s="93"/>
    </row>
    <row r="272" spans="4:4" x14ac:dyDescent="0.3">
      <c r="D272" s="93"/>
    </row>
    <row r="273" spans="4:4" x14ac:dyDescent="0.3">
      <c r="D273" s="93"/>
    </row>
    <row r="274" spans="4:4" x14ac:dyDescent="0.3">
      <c r="D274" s="93"/>
    </row>
    <row r="275" spans="4:4" x14ac:dyDescent="0.3">
      <c r="D275" s="93"/>
    </row>
    <row r="276" spans="4:4" x14ac:dyDescent="0.3">
      <c r="D276" s="93"/>
    </row>
    <row r="277" spans="4:4" x14ac:dyDescent="0.3">
      <c r="D277" s="93"/>
    </row>
    <row r="278" spans="4:4" x14ac:dyDescent="0.3">
      <c r="D278" s="93"/>
    </row>
    <row r="279" spans="4:4" x14ac:dyDescent="0.3">
      <c r="D279" s="93"/>
    </row>
    <row r="280" spans="4:4" x14ac:dyDescent="0.3">
      <c r="D280" s="93"/>
    </row>
    <row r="281" spans="4:4" x14ac:dyDescent="0.3">
      <c r="D281" s="93"/>
    </row>
    <row r="282" spans="4:4" x14ac:dyDescent="0.3">
      <c r="D282" s="93"/>
    </row>
    <row r="283" spans="4:4" x14ac:dyDescent="0.3">
      <c r="D283" s="93"/>
    </row>
    <row r="284" spans="4:4" x14ac:dyDescent="0.3">
      <c r="D284" s="93"/>
    </row>
    <row r="285" spans="4:4" x14ac:dyDescent="0.3">
      <c r="D285" s="93"/>
    </row>
    <row r="286" spans="4:4" x14ac:dyDescent="0.3">
      <c r="D286" s="93"/>
    </row>
    <row r="287" spans="4:4" x14ac:dyDescent="0.3">
      <c r="D287" s="93"/>
    </row>
    <row r="288" spans="4:4" x14ac:dyDescent="0.3">
      <c r="D288" s="93"/>
    </row>
    <row r="289" spans="4:4" x14ac:dyDescent="0.3">
      <c r="D289" s="93"/>
    </row>
    <row r="290" spans="4:4" x14ac:dyDescent="0.3">
      <c r="D290" s="93"/>
    </row>
    <row r="291" spans="4:4" x14ac:dyDescent="0.3">
      <c r="D291" s="93"/>
    </row>
    <row r="292" spans="4:4" x14ac:dyDescent="0.3">
      <c r="D292" s="93"/>
    </row>
    <row r="293" spans="4:4" x14ac:dyDescent="0.3">
      <c r="D293" s="93"/>
    </row>
    <row r="294" spans="4:4" x14ac:dyDescent="0.3">
      <c r="D294" s="93"/>
    </row>
    <row r="295" spans="4:4" x14ac:dyDescent="0.3">
      <c r="D295" s="93"/>
    </row>
    <row r="296" spans="4:4" x14ac:dyDescent="0.3">
      <c r="D296" s="93"/>
    </row>
    <row r="297" spans="4:4" x14ac:dyDescent="0.3">
      <c r="D297" s="93"/>
    </row>
    <row r="298" spans="4:4" x14ac:dyDescent="0.3">
      <c r="D298" s="93"/>
    </row>
    <row r="299" spans="4:4" x14ac:dyDescent="0.3">
      <c r="D299" s="93"/>
    </row>
    <row r="300" spans="4:4" x14ac:dyDescent="0.3">
      <c r="D300" s="93"/>
    </row>
    <row r="301" spans="4:4" x14ac:dyDescent="0.3">
      <c r="D301" s="93"/>
    </row>
    <row r="302" spans="4:4" x14ac:dyDescent="0.3">
      <c r="D302" s="93"/>
    </row>
    <row r="303" spans="4:4" x14ac:dyDescent="0.3">
      <c r="D303" s="93"/>
    </row>
    <row r="304" spans="4:4" x14ac:dyDescent="0.3">
      <c r="D304" s="93"/>
    </row>
    <row r="305" spans="4:4" x14ac:dyDescent="0.3">
      <c r="D305" s="93"/>
    </row>
    <row r="306" spans="4:4" x14ac:dyDescent="0.3">
      <c r="D306" s="93"/>
    </row>
    <row r="307" spans="4:4" x14ac:dyDescent="0.3">
      <c r="D307" s="93"/>
    </row>
    <row r="308" spans="4:4" x14ac:dyDescent="0.3">
      <c r="D308" s="93"/>
    </row>
    <row r="309" spans="4:4" x14ac:dyDescent="0.3">
      <c r="D309" s="93"/>
    </row>
    <row r="310" spans="4:4" x14ac:dyDescent="0.3">
      <c r="D310" s="93"/>
    </row>
    <row r="311" spans="4:4" x14ac:dyDescent="0.3">
      <c r="D311" s="93"/>
    </row>
    <row r="312" spans="4:4" x14ac:dyDescent="0.3">
      <c r="D312" s="93"/>
    </row>
    <row r="313" spans="4:4" x14ac:dyDescent="0.3">
      <c r="D313" s="93"/>
    </row>
    <row r="314" spans="4:4" x14ac:dyDescent="0.3">
      <c r="D314" s="93"/>
    </row>
    <row r="315" spans="4:4" x14ac:dyDescent="0.3">
      <c r="D315" s="93"/>
    </row>
    <row r="316" spans="4:4" x14ac:dyDescent="0.3">
      <c r="D316" s="93"/>
    </row>
    <row r="317" spans="4:4" x14ac:dyDescent="0.3">
      <c r="D317" s="93"/>
    </row>
    <row r="318" spans="4:4" x14ac:dyDescent="0.3">
      <c r="D318" s="93"/>
    </row>
    <row r="319" spans="4:4" x14ac:dyDescent="0.3">
      <c r="D319" s="93"/>
    </row>
    <row r="320" spans="4:4" x14ac:dyDescent="0.3">
      <c r="D320" s="93"/>
    </row>
    <row r="321" spans="4:4" x14ac:dyDescent="0.3">
      <c r="D321" s="93"/>
    </row>
    <row r="322" spans="4:4" x14ac:dyDescent="0.3">
      <c r="D322" s="93"/>
    </row>
    <row r="323" spans="4:4" x14ac:dyDescent="0.3">
      <c r="D323" s="93"/>
    </row>
    <row r="324" spans="4:4" x14ac:dyDescent="0.3">
      <c r="D324" s="93"/>
    </row>
    <row r="325" spans="4:4" x14ac:dyDescent="0.3">
      <c r="D325" s="93"/>
    </row>
    <row r="326" spans="4:4" x14ac:dyDescent="0.3">
      <c r="D326" s="93"/>
    </row>
    <row r="327" spans="4:4" x14ac:dyDescent="0.3">
      <c r="D327" s="93"/>
    </row>
    <row r="328" spans="4:4" x14ac:dyDescent="0.3">
      <c r="D328" s="93"/>
    </row>
    <row r="329" spans="4:4" x14ac:dyDescent="0.3">
      <c r="D329" s="93"/>
    </row>
    <row r="330" spans="4:4" x14ac:dyDescent="0.3">
      <c r="D330" s="93"/>
    </row>
    <row r="331" spans="4:4" x14ac:dyDescent="0.3">
      <c r="D331" s="93"/>
    </row>
    <row r="332" spans="4:4" x14ac:dyDescent="0.3">
      <c r="D332" s="93"/>
    </row>
    <row r="333" spans="4:4" x14ac:dyDescent="0.3">
      <c r="D333" s="93"/>
    </row>
    <row r="334" spans="4:4" x14ac:dyDescent="0.3">
      <c r="D334" s="93"/>
    </row>
    <row r="335" spans="4:4" x14ac:dyDescent="0.3">
      <c r="D335" s="93"/>
    </row>
    <row r="336" spans="4:4" x14ac:dyDescent="0.3">
      <c r="D336" s="93"/>
    </row>
    <row r="337" spans="4:4" x14ac:dyDescent="0.3">
      <c r="D337" s="93"/>
    </row>
    <row r="338" spans="4:4" x14ac:dyDescent="0.3">
      <c r="D338" s="93"/>
    </row>
    <row r="339" spans="4:4" x14ac:dyDescent="0.3">
      <c r="D339" s="93"/>
    </row>
    <row r="340" spans="4:4" x14ac:dyDescent="0.3">
      <c r="D340" s="93"/>
    </row>
    <row r="341" spans="4:4" x14ac:dyDescent="0.3">
      <c r="D341" s="93"/>
    </row>
    <row r="342" spans="4:4" x14ac:dyDescent="0.3">
      <c r="D342" s="93"/>
    </row>
    <row r="343" spans="4:4" x14ac:dyDescent="0.3">
      <c r="D343" s="93"/>
    </row>
    <row r="344" spans="4:4" x14ac:dyDescent="0.3">
      <c r="D344" s="93"/>
    </row>
    <row r="345" spans="4:4" x14ac:dyDescent="0.3">
      <c r="D345" s="93"/>
    </row>
    <row r="346" spans="4:4" x14ac:dyDescent="0.3">
      <c r="D346" s="93"/>
    </row>
    <row r="347" spans="4:4" x14ac:dyDescent="0.3">
      <c r="D347" s="93"/>
    </row>
    <row r="348" spans="4:4" x14ac:dyDescent="0.3">
      <c r="D348" s="93"/>
    </row>
    <row r="349" spans="4:4" x14ac:dyDescent="0.3">
      <c r="D349" s="93"/>
    </row>
    <row r="350" spans="4:4" x14ac:dyDescent="0.3">
      <c r="D350" s="93"/>
    </row>
    <row r="351" spans="4:4" x14ac:dyDescent="0.3">
      <c r="D351" s="93"/>
    </row>
    <row r="352" spans="4:4" x14ac:dyDescent="0.3">
      <c r="D352" s="93"/>
    </row>
    <row r="353" spans="4:4" x14ac:dyDescent="0.3">
      <c r="D353" s="93"/>
    </row>
    <row r="354" spans="4:4" x14ac:dyDescent="0.3">
      <c r="D354" s="93"/>
    </row>
    <row r="355" spans="4:4" x14ac:dyDescent="0.3">
      <c r="D355" s="93"/>
    </row>
    <row r="356" spans="4:4" x14ac:dyDescent="0.3">
      <c r="D356" s="93"/>
    </row>
    <row r="357" spans="4:4" x14ac:dyDescent="0.3">
      <c r="D357" s="93"/>
    </row>
    <row r="358" spans="4:4" x14ac:dyDescent="0.3">
      <c r="D358" s="93"/>
    </row>
    <row r="359" spans="4:4" x14ac:dyDescent="0.3">
      <c r="D359" s="93"/>
    </row>
    <row r="360" spans="4:4" x14ac:dyDescent="0.3">
      <c r="D360" s="93"/>
    </row>
    <row r="361" spans="4:4" x14ac:dyDescent="0.3">
      <c r="D361" s="93"/>
    </row>
    <row r="362" spans="4:4" x14ac:dyDescent="0.3">
      <c r="D362" s="93"/>
    </row>
    <row r="363" spans="4:4" x14ac:dyDescent="0.3">
      <c r="D363" s="93"/>
    </row>
    <row r="364" spans="4:4" x14ac:dyDescent="0.3">
      <c r="D364" s="93"/>
    </row>
    <row r="365" spans="4:4" x14ac:dyDescent="0.3">
      <c r="D365" s="93"/>
    </row>
    <row r="366" spans="4:4" x14ac:dyDescent="0.3">
      <c r="D366" s="93"/>
    </row>
    <row r="367" spans="4:4" x14ac:dyDescent="0.3">
      <c r="D367" s="93"/>
    </row>
    <row r="368" spans="4:4" x14ac:dyDescent="0.3">
      <c r="D368" s="93"/>
    </row>
    <row r="369" spans="4:4" x14ac:dyDescent="0.3">
      <c r="D369" s="93"/>
    </row>
    <row r="370" spans="4:4" x14ac:dyDescent="0.3">
      <c r="D370" s="93"/>
    </row>
    <row r="371" spans="4:4" x14ac:dyDescent="0.3">
      <c r="D371" s="93"/>
    </row>
    <row r="372" spans="4:4" x14ac:dyDescent="0.3">
      <c r="D372" s="93"/>
    </row>
    <row r="373" spans="4:4" x14ac:dyDescent="0.3">
      <c r="D373" s="93"/>
    </row>
    <row r="374" spans="4:4" x14ac:dyDescent="0.3">
      <c r="D374" s="93"/>
    </row>
    <row r="375" spans="4:4" x14ac:dyDescent="0.3">
      <c r="D375" s="93"/>
    </row>
    <row r="376" spans="4:4" x14ac:dyDescent="0.3">
      <c r="D376" s="93"/>
    </row>
    <row r="377" spans="4:4" x14ac:dyDescent="0.3">
      <c r="D377" s="93"/>
    </row>
    <row r="378" spans="4:4" x14ac:dyDescent="0.3">
      <c r="D378" s="93"/>
    </row>
    <row r="379" spans="4:4" x14ac:dyDescent="0.3">
      <c r="D379" s="93"/>
    </row>
    <row r="380" spans="4:4" x14ac:dyDescent="0.3">
      <c r="D380" s="93"/>
    </row>
    <row r="381" spans="4:4" x14ac:dyDescent="0.3">
      <c r="D381" s="93"/>
    </row>
    <row r="382" spans="4:4" x14ac:dyDescent="0.3">
      <c r="D382" s="93"/>
    </row>
    <row r="383" spans="4:4" x14ac:dyDescent="0.3">
      <c r="D383" s="93"/>
    </row>
    <row r="384" spans="4:4" x14ac:dyDescent="0.3">
      <c r="D384" s="93"/>
    </row>
    <row r="385" spans="4:4" x14ac:dyDescent="0.3">
      <c r="D385" s="93"/>
    </row>
    <row r="386" spans="4:4" x14ac:dyDescent="0.3">
      <c r="D386" s="93"/>
    </row>
    <row r="387" spans="4:4" x14ac:dyDescent="0.3">
      <c r="D387" s="93"/>
    </row>
    <row r="388" spans="4:4" x14ac:dyDescent="0.3">
      <c r="D388" s="93"/>
    </row>
    <row r="389" spans="4:4" x14ac:dyDescent="0.3">
      <c r="D389" s="93"/>
    </row>
    <row r="390" spans="4:4" x14ac:dyDescent="0.3">
      <c r="D390" s="93"/>
    </row>
    <row r="391" spans="4:4" x14ac:dyDescent="0.3">
      <c r="D391" s="93"/>
    </row>
    <row r="392" spans="4:4" x14ac:dyDescent="0.3">
      <c r="D392" s="93"/>
    </row>
    <row r="393" spans="4:4" x14ac:dyDescent="0.3">
      <c r="D393" s="93"/>
    </row>
    <row r="394" spans="4:4" x14ac:dyDescent="0.3">
      <c r="D394" s="93"/>
    </row>
    <row r="395" spans="4:4" x14ac:dyDescent="0.3">
      <c r="D395" s="93"/>
    </row>
    <row r="396" spans="4:4" x14ac:dyDescent="0.3">
      <c r="D396" s="93"/>
    </row>
    <row r="397" spans="4:4" x14ac:dyDescent="0.3">
      <c r="D397" s="93"/>
    </row>
    <row r="398" spans="4:4" x14ac:dyDescent="0.3">
      <c r="D398" s="93"/>
    </row>
    <row r="399" spans="4:4" x14ac:dyDescent="0.3">
      <c r="D399" s="93"/>
    </row>
    <row r="400" spans="4:4" x14ac:dyDescent="0.3">
      <c r="D400" s="93"/>
    </row>
    <row r="401" spans="4:4" x14ac:dyDescent="0.3">
      <c r="D401" s="93"/>
    </row>
    <row r="402" spans="4:4" x14ac:dyDescent="0.3">
      <c r="D402" s="93"/>
    </row>
    <row r="403" spans="4:4" x14ac:dyDescent="0.3">
      <c r="D403" s="93"/>
    </row>
    <row r="404" spans="4:4" x14ac:dyDescent="0.3">
      <c r="D404" s="93"/>
    </row>
    <row r="405" spans="4:4" x14ac:dyDescent="0.3">
      <c r="D405" s="93"/>
    </row>
    <row r="406" spans="4:4" x14ac:dyDescent="0.3">
      <c r="D406" s="93"/>
    </row>
    <row r="407" spans="4:4" x14ac:dyDescent="0.3">
      <c r="D407" s="93"/>
    </row>
    <row r="408" spans="4:4" x14ac:dyDescent="0.3">
      <c r="D408" s="93"/>
    </row>
    <row r="409" spans="4:4" x14ac:dyDescent="0.3">
      <c r="D409" s="93"/>
    </row>
    <row r="410" spans="4:4" x14ac:dyDescent="0.3">
      <c r="D410" s="93"/>
    </row>
    <row r="411" spans="4:4" x14ac:dyDescent="0.3">
      <c r="D411" s="93"/>
    </row>
    <row r="412" spans="4:4" x14ac:dyDescent="0.3">
      <c r="D412" s="93"/>
    </row>
    <row r="413" spans="4:4" x14ac:dyDescent="0.3">
      <c r="D413" s="93"/>
    </row>
    <row r="414" spans="4:4" x14ac:dyDescent="0.3">
      <c r="D414" s="93"/>
    </row>
    <row r="415" spans="4:4" x14ac:dyDescent="0.3">
      <c r="D415" s="93"/>
    </row>
    <row r="416" spans="4:4" x14ac:dyDescent="0.3">
      <c r="D416" s="93"/>
    </row>
    <row r="417" spans="4:4" x14ac:dyDescent="0.3">
      <c r="D417" s="93"/>
    </row>
    <row r="418" spans="4:4" x14ac:dyDescent="0.3">
      <c r="D418" s="93"/>
    </row>
    <row r="419" spans="4:4" x14ac:dyDescent="0.3">
      <c r="D419" s="93"/>
    </row>
    <row r="420" spans="4:4" x14ac:dyDescent="0.3">
      <c r="D420" s="93"/>
    </row>
    <row r="421" spans="4:4" x14ac:dyDescent="0.3">
      <c r="D421" s="93"/>
    </row>
    <row r="422" spans="4:4" x14ac:dyDescent="0.3">
      <c r="D422" s="93"/>
    </row>
    <row r="423" spans="4:4" x14ac:dyDescent="0.3">
      <c r="D423" s="93"/>
    </row>
    <row r="424" spans="4:4" x14ac:dyDescent="0.3">
      <c r="D424" s="93"/>
    </row>
    <row r="425" spans="4:4" x14ac:dyDescent="0.3">
      <c r="D425" s="93"/>
    </row>
    <row r="426" spans="4:4" x14ac:dyDescent="0.3">
      <c r="D426" s="93"/>
    </row>
    <row r="427" spans="4:4" x14ac:dyDescent="0.3">
      <c r="D427" s="93"/>
    </row>
    <row r="428" spans="4:4" x14ac:dyDescent="0.3">
      <c r="D428" s="93"/>
    </row>
    <row r="429" spans="4:4" x14ac:dyDescent="0.3">
      <c r="D429" s="93"/>
    </row>
    <row r="430" spans="4:4" x14ac:dyDescent="0.3">
      <c r="D430" s="93"/>
    </row>
    <row r="431" spans="4:4" x14ac:dyDescent="0.3">
      <c r="D431" s="93"/>
    </row>
    <row r="432" spans="4:4" x14ac:dyDescent="0.3">
      <c r="D432" s="93"/>
    </row>
    <row r="433" spans="4:4" x14ac:dyDescent="0.3">
      <c r="D433" s="93"/>
    </row>
    <row r="434" spans="4:4" x14ac:dyDescent="0.3">
      <c r="D434" s="93"/>
    </row>
    <row r="435" spans="4:4" x14ac:dyDescent="0.3">
      <c r="D435" s="93"/>
    </row>
    <row r="436" spans="4:4" x14ac:dyDescent="0.3">
      <c r="D436" s="93"/>
    </row>
    <row r="437" spans="4:4" x14ac:dyDescent="0.3">
      <c r="D437" s="93"/>
    </row>
    <row r="438" spans="4:4" x14ac:dyDescent="0.3">
      <c r="D438" s="93"/>
    </row>
    <row r="439" spans="4:4" x14ac:dyDescent="0.3">
      <c r="D439" s="93"/>
    </row>
    <row r="440" spans="4:4" x14ac:dyDescent="0.3">
      <c r="D440" s="93"/>
    </row>
    <row r="441" spans="4:4" x14ac:dyDescent="0.3">
      <c r="D441" s="93"/>
    </row>
    <row r="442" spans="4:4" x14ac:dyDescent="0.3">
      <c r="D442" s="93"/>
    </row>
    <row r="443" spans="4:4" x14ac:dyDescent="0.3">
      <c r="D443" s="93"/>
    </row>
    <row r="444" spans="4:4" x14ac:dyDescent="0.3">
      <c r="D444" s="93"/>
    </row>
    <row r="445" spans="4:4" x14ac:dyDescent="0.3">
      <c r="D445" s="93"/>
    </row>
    <row r="446" spans="4:4" x14ac:dyDescent="0.3">
      <c r="D446" s="93"/>
    </row>
    <row r="447" spans="4:4" x14ac:dyDescent="0.3">
      <c r="D447" s="93"/>
    </row>
    <row r="448" spans="4:4" x14ac:dyDescent="0.3">
      <c r="D448" s="93"/>
    </row>
    <row r="449" spans="4:4" x14ac:dyDescent="0.3">
      <c r="D449" s="93"/>
    </row>
    <row r="450" spans="4:4" x14ac:dyDescent="0.3">
      <c r="D450" s="93"/>
    </row>
    <row r="451" spans="4:4" x14ac:dyDescent="0.3">
      <c r="D451" s="93"/>
    </row>
    <row r="452" spans="4:4" x14ac:dyDescent="0.3">
      <c r="D452" s="93"/>
    </row>
    <row r="453" spans="4:4" x14ac:dyDescent="0.3">
      <c r="D453" s="93"/>
    </row>
    <row r="454" spans="4:4" x14ac:dyDescent="0.3">
      <c r="D454" s="93"/>
    </row>
    <row r="455" spans="4:4" x14ac:dyDescent="0.3">
      <c r="D455" s="93"/>
    </row>
    <row r="456" spans="4:4" x14ac:dyDescent="0.3">
      <c r="D456" s="93"/>
    </row>
    <row r="457" spans="4:4" x14ac:dyDescent="0.3">
      <c r="D457" s="93"/>
    </row>
    <row r="458" spans="4:4" x14ac:dyDescent="0.3">
      <c r="D458" s="93"/>
    </row>
    <row r="459" spans="4:4" x14ac:dyDescent="0.3">
      <c r="D459" s="93"/>
    </row>
    <row r="460" spans="4:4" x14ac:dyDescent="0.3">
      <c r="D460" s="93"/>
    </row>
    <row r="461" spans="4:4" x14ac:dyDescent="0.3">
      <c r="D461" s="93"/>
    </row>
    <row r="462" spans="4:4" x14ac:dyDescent="0.3">
      <c r="D462" s="93"/>
    </row>
    <row r="463" spans="4:4" x14ac:dyDescent="0.3">
      <c r="D463" s="93"/>
    </row>
    <row r="464" spans="4:4" x14ac:dyDescent="0.3">
      <c r="D464" s="93"/>
    </row>
    <row r="465" spans="4:4" x14ac:dyDescent="0.3">
      <c r="D465" s="93"/>
    </row>
    <row r="466" spans="4:4" x14ac:dyDescent="0.3">
      <c r="D466" s="93"/>
    </row>
    <row r="467" spans="4:4" x14ac:dyDescent="0.3">
      <c r="D467" s="93"/>
    </row>
    <row r="468" spans="4:4" x14ac:dyDescent="0.3">
      <c r="D468" s="93"/>
    </row>
    <row r="469" spans="4:4" x14ac:dyDescent="0.3">
      <c r="D469" s="93"/>
    </row>
    <row r="470" spans="4:4" x14ac:dyDescent="0.3">
      <c r="D470" s="93"/>
    </row>
    <row r="471" spans="4:4" x14ac:dyDescent="0.3">
      <c r="D471" s="93"/>
    </row>
    <row r="472" spans="4:4" x14ac:dyDescent="0.3">
      <c r="D472" s="93"/>
    </row>
    <row r="473" spans="4:4" x14ac:dyDescent="0.3">
      <c r="D473" s="93"/>
    </row>
    <row r="474" spans="4:4" x14ac:dyDescent="0.3">
      <c r="D474" s="93"/>
    </row>
    <row r="475" spans="4:4" x14ac:dyDescent="0.3">
      <c r="D475" s="93"/>
    </row>
    <row r="476" spans="4:4" x14ac:dyDescent="0.3">
      <c r="D476" s="93"/>
    </row>
    <row r="477" spans="4:4" x14ac:dyDescent="0.3">
      <c r="D477" s="93"/>
    </row>
    <row r="478" spans="4:4" x14ac:dyDescent="0.3">
      <c r="D478" s="93"/>
    </row>
    <row r="479" spans="4:4" x14ac:dyDescent="0.3">
      <c r="D479" s="93"/>
    </row>
    <row r="480" spans="4:4" x14ac:dyDescent="0.3">
      <c r="D480" s="93"/>
    </row>
    <row r="481" spans="4:4" x14ac:dyDescent="0.3">
      <c r="D481" s="93"/>
    </row>
    <row r="482" spans="4:4" x14ac:dyDescent="0.3">
      <c r="D482" s="93"/>
    </row>
    <row r="483" spans="4:4" x14ac:dyDescent="0.3">
      <c r="D483" s="93"/>
    </row>
    <row r="484" spans="4:4" x14ac:dyDescent="0.3">
      <c r="D484" s="93"/>
    </row>
    <row r="485" spans="4:4" x14ac:dyDescent="0.3">
      <c r="D485" s="93"/>
    </row>
    <row r="486" spans="4:4" x14ac:dyDescent="0.3">
      <c r="D486" s="93"/>
    </row>
    <row r="487" spans="4:4" x14ac:dyDescent="0.3">
      <c r="D487" s="93"/>
    </row>
    <row r="488" spans="4:4" x14ac:dyDescent="0.3">
      <c r="D488" s="93"/>
    </row>
    <row r="489" spans="4:4" x14ac:dyDescent="0.3">
      <c r="D489" s="93"/>
    </row>
    <row r="490" spans="4:4" x14ac:dyDescent="0.3">
      <c r="D490" s="93"/>
    </row>
    <row r="491" spans="4:4" x14ac:dyDescent="0.3">
      <c r="D491" s="93"/>
    </row>
    <row r="492" spans="4:4" x14ac:dyDescent="0.3">
      <c r="D492" s="93"/>
    </row>
    <row r="493" spans="4:4" x14ac:dyDescent="0.3">
      <c r="D493" s="93"/>
    </row>
    <row r="494" spans="4:4" x14ac:dyDescent="0.3">
      <c r="D494" s="93"/>
    </row>
    <row r="495" spans="4:4" x14ac:dyDescent="0.3">
      <c r="D495" s="93"/>
    </row>
    <row r="496" spans="4:4" x14ac:dyDescent="0.3">
      <c r="D496" s="93"/>
    </row>
    <row r="497" spans="4:4" x14ac:dyDescent="0.3">
      <c r="D497" s="93"/>
    </row>
    <row r="498" spans="4:4" x14ac:dyDescent="0.3">
      <c r="D498" s="93"/>
    </row>
    <row r="499" spans="4:4" x14ac:dyDescent="0.3">
      <c r="D499" s="93"/>
    </row>
    <row r="500" spans="4:4" x14ac:dyDescent="0.3">
      <c r="D500" s="93"/>
    </row>
    <row r="501" spans="4:4" x14ac:dyDescent="0.3">
      <c r="D501" s="93"/>
    </row>
    <row r="502" spans="4:4" x14ac:dyDescent="0.3">
      <c r="D502" s="93"/>
    </row>
    <row r="503" spans="4:4" x14ac:dyDescent="0.3">
      <c r="D503" s="93"/>
    </row>
    <row r="504" spans="4:4" x14ac:dyDescent="0.3">
      <c r="D504" s="93"/>
    </row>
    <row r="505" spans="4:4" x14ac:dyDescent="0.3">
      <c r="D505" s="93"/>
    </row>
    <row r="506" spans="4:4" x14ac:dyDescent="0.3">
      <c r="D506" s="93"/>
    </row>
    <row r="507" spans="4:4" x14ac:dyDescent="0.3">
      <c r="D507" s="93"/>
    </row>
    <row r="508" spans="4:4" x14ac:dyDescent="0.3">
      <c r="D508" s="93"/>
    </row>
    <row r="509" spans="4:4" x14ac:dyDescent="0.3">
      <c r="D509" s="93"/>
    </row>
    <row r="510" spans="4:4" x14ac:dyDescent="0.3">
      <c r="D510" s="93"/>
    </row>
    <row r="511" spans="4:4" x14ac:dyDescent="0.3">
      <c r="D511" s="93"/>
    </row>
    <row r="512" spans="4:4" x14ac:dyDescent="0.3">
      <c r="D512" s="93"/>
    </row>
    <row r="513" spans="4:4" x14ac:dyDescent="0.3">
      <c r="D513" s="93"/>
    </row>
    <row r="514" spans="4:4" x14ac:dyDescent="0.3">
      <c r="D514" s="93"/>
    </row>
    <row r="515" spans="4:4" x14ac:dyDescent="0.3">
      <c r="D515" s="93"/>
    </row>
    <row r="516" spans="4:4" x14ac:dyDescent="0.3">
      <c r="D516" s="93"/>
    </row>
    <row r="517" spans="4:4" x14ac:dyDescent="0.3">
      <c r="D517" s="93"/>
    </row>
    <row r="518" spans="4:4" x14ac:dyDescent="0.3">
      <c r="D518" s="93"/>
    </row>
    <row r="519" spans="4:4" x14ac:dyDescent="0.3">
      <c r="D519" s="93"/>
    </row>
    <row r="520" spans="4:4" x14ac:dyDescent="0.3">
      <c r="D520" s="93"/>
    </row>
    <row r="521" spans="4:4" x14ac:dyDescent="0.3">
      <c r="D521" s="93"/>
    </row>
    <row r="522" spans="4:4" x14ac:dyDescent="0.3">
      <c r="D522" s="93"/>
    </row>
    <row r="523" spans="4:4" x14ac:dyDescent="0.3">
      <c r="D523" s="93"/>
    </row>
    <row r="524" spans="4:4" x14ac:dyDescent="0.3">
      <c r="D524" s="93"/>
    </row>
    <row r="525" spans="4:4" x14ac:dyDescent="0.3">
      <c r="D525" s="93"/>
    </row>
    <row r="526" spans="4:4" x14ac:dyDescent="0.3">
      <c r="D526" s="93"/>
    </row>
    <row r="527" spans="4:4" x14ac:dyDescent="0.3">
      <c r="D527" s="93"/>
    </row>
    <row r="528" spans="4:4" x14ac:dyDescent="0.3">
      <c r="D528" s="93"/>
    </row>
    <row r="529" spans="4:4" x14ac:dyDescent="0.3">
      <c r="D529" s="93"/>
    </row>
    <row r="530" spans="4:4" x14ac:dyDescent="0.3">
      <c r="D530" s="93"/>
    </row>
    <row r="531" spans="4:4" x14ac:dyDescent="0.3">
      <c r="D531" s="93"/>
    </row>
    <row r="532" spans="4:4" x14ac:dyDescent="0.3">
      <c r="D532" s="93"/>
    </row>
    <row r="533" spans="4:4" x14ac:dyDescent="0.3">
      <c r="D533" s="93"/>
    </row>
    <row r="534" spans="4:4" x14ac:dyDescent="0.3">
      <c r="D534" s="93"/>
    </row>
    <row r="535" spans="4:4" x14ac:dyDescent="0.3">
      <c r="D535" s="93"/>
    </row>
    <row r="536" spans="4:4" x14ac:dyDescent="0.3">
      <c r="D536" s="93"/>
    </row>
    <row r="537" spans="4:4" x14ac:dyDescent="0.3">
      <c r="D537" s="93"/>
    </row>
    <row r="538" spans="4:4" x14ac:dyDescent="0.3">
      <c r="D538" s="93"/>
    </row>
    <row r="539" spans="4:4" x14ac:dyDescent="0.3">
      <c r="D539" s="93"/>
    </row>
    <row r="540" spans="4:4" x14ac:dyDescent="0.3">
      <c r="D540" s="93"/>
    </row>
    <row r="541" spans="4:4" x14ac:dyDescent="0.3">
      <c r="D541" s="93"/>
    </row>
    <row r="542" spans="4:4" x14ac:dyDescent="0.3">
      <c r="D542" s="93"/>
    </row>
    <row r="543" spans="4:4" x14ac:dyDescent="0.3">
      <c r="D543" s="93"/>
    </row>
    <row r="544" spans="4:4" x14ac:dyDescent="0.3">
      <c r="D544" s="93"/>
    </row>
    <row r="545" spans="4:4" x14ac:dyDescent="0.3">
      <c r="D545" s="93"/>
    </row>
    <row r="546" spans="4:4" x14ac:dyDescent="0.3">
      <c r="D546" s="93"/>
    </row>
    <row r="547" spans="4:4" x14ac:dyDescent="0.3">
      <c r="D547" s="93"/>
    </row>
    <row r="548" spans="4:4" x14ac:dyDescent="0.3">
      <c r="D548" s="93"/>
    </row>
    <row r="549" spans="4:4" x14ac:dyDescent="0.3">
      <c r="D549" s="93"/>
    </row>
    <row r="550" spans="4:4" x14ac:dyDescent="0.3">
      <c r="D550" s="93"/>
    </row>
    <row r="551" spans="4:4" x14ac:dyDescent="0.3">
      <c r="D551" s="93"/>
    </row>
    <row r="552" spans="4:4" x14ac:dyDescent="0.3">
      <c r="D552" s="93"/>
    </row>
    <row r="553" spans="4:4" x14ac:dyDescent="0.3">
      <c r="D553" s="93"/>
    </row>
    <row r="554" spans="4:4" x14ac:dyDescent="0.3">
      <c r="D554" s="93"/>
    </row>
    <row r="555" spans="4:4" x14ac:dyDescent="0.3">
      <c r="D555" s="93"/>
    </row>
    <row r="556" spans="4:4" x14ac:dyDescent="0.3">
      <c r="D556" s="93"/>
    </row>
    <row r="557" spans="4:4" x14ac:dyDescent="0.3">
      <c r="D557" s="93"/>
    </row>
    <row r="558" spans="4:4" x14ac:dyDescent="0.3">
      <c r="D558" s="93"/>
    </row>
    <row r="559" spans="4:4" x14ac:dyDescent="0.3">
      <c r="D559" s="93"/>
    </row>
    <row r="560" spans="4:4" x14ac:dyDescent="0.3">
      <c r="D560" s="93"/>
    </row>
    <row r="561" spans="4:4" x14ac:dyDescent="0.3">
      <c r="D561" s="93"/>
    </row>
    <row r="562" spans="4:4" x14ac:dyDescent="0.3">
      <c r="D562" s="93"/>
    </row>
    <row r="563" spans="4:4" x14ac:dyDescent="0.3">
      <c r="D563" s="93"/>
    </row>
    <row r="564" spans="4:4" x14ac:dyDescent="0.3">
      <c r="D564" s="93"/>
    </row>
    <row r="565" spans="4:4" x14ac:dyDescent="0.3">
      <c r="D565" s="93"/>
    </row>
    <row r="566" spans="4:4" x14ac:dyDescent="0.3">
      <c r="D566" s="93"/>
    </row>
    <row r="567" spans="4:4" x14ac:dyDescent="0.3">
      <c r="D567" s="93"/>
    </row>
    <row r="568" spans="4:4" x14ac:dyDescent="0.3">
      <c r="D568" s="93"/>
    </row>
    <row r="569" spans="4:4" x14ac:dyDescent="0.3">
      <c r="D569" s="93"/>
    </row>
    <row r="570" spans="4:4" x14ac:dyDescent="0.3">
      <c r="D570" s="93"/>
    </row>
    <row r="571" spans="4:4" x14ac:dyDescent="0.3">
      <c r="D571" s="93"/>
    </row>
    <row r="572" spans="4:4" x14ac:dyDescent="0.3">
      <c r="D572" s="93"/>
    </row>
    <row r="573" spans="4:4" x14ac:dyDescent="0.3">
      <c r="D573" s="93"/>
    </row>
    <row r="574" spans="4:4" x14ac:dyDescent="0.3">
      <c r="D574" s="93"/>
    </row>
    <row r="575" spans="4:4" x14ac:dyDescent="0.3">
      <c r="D575" s="93"/>
    </row>
    <row r="576" spans="4:4" x14ac:dyDescent="0.3">
      <c r="D576" s="93"/>
    </row>
    <row r="577" spans="4:4" x14ac:dyDescent="0.3">
      <c r="D577" s="93"/>
    </row>
    <row r="578" spans="4:4" x14ac:dyDescent="0.3">
      <c r="D578" s="93"/>
    </row>
    <row r="579" spans="4:4" x14ac:dyDescent="0.3">
      <c r="D579" s="93"/>
    </row>
    <row r="580" spans="4:4" x14ac:dyDescent="0.3">
      <c r="D580" s="93"/>
    </row>
    <row r="581" spans="4:4" x14ac:dyDescent="0.3">
      <c r="D581" s="93"/>
    </row>
    <row r="582" spans="4:4" x14ac:dyDescent="0.3">
      <c r="D582" s="93"/>
    </row>
    <row r="583" spans="4:4" x14ac:dyDescent="0.3">
      <c r="D583" s="93"/>
    </row>
    <row r="584" spans="4:4" x14ac:dyDescent="0.3">
      <c r="D584" s="93"/>
    </row>
    <row r="585" spans="4:4" x14ac:dyDescent="0.3">
      <c r="D585" s="93"/>
    </row>
    <row r="586" spans="4:4" x14ac:dyDescent="0.3">
      <c r="D586" s="93"/>
    </row>
    <row r="587" spans="4:4" x14ac:dyDescent="0.3">
      <c r="D587" s="93"/>
    </row>
    <row r="588" spans="4:4" x14ac:dyDescent="0.3">
      <c r="D588" s="93"/>
    </row>
    <row r="589" spans="4:4" x14ac:dyDescent="0.3">
      <c r="D589" s="93"/>
    </row>
    <row r="590" spans="4:4" x14ac:dyDescent="0.3">
      <c r="D590" s="93"/>
    </row>
    <row r="591" spans="4:4" x14ac:dyDescent="0.3">
      <c r="D591" s="93"/>
    </row>
    <row r="592" spans="4:4" x14ac:dyDescent="0.3">
      <c r="D592" s="93"/>
    </row>
    <row r="593" spans="4:4" x14ac:dyDescent="0.3">
      <c r="D593" s="93"/>
    </row>
    <row r="594" spans="4:4" x14ac:dyDescent="0.3">
      <c r="D594" s="93"/>
    </row>
    <row r="595" spans="4:4" x14ac:dyDescent="0.3">
      <c r="D595" s="93"/>
    </row>
    <row r="596" spans="4:4" x14ac:dyDescent="0.3">
      <c r="D596" s="93"/>
    </row>
    <row r="597" spans="4:4" x14ac:dyDescent="0.3">
      <c r="D597" s="93"/>
    </row>
    <row r="598" spans="4:4" x14ac:dyDescent="0.3">
      <c r="D598" s="93"/>
    </row>
    <row r="599" spans="4:4" x14ac:dyDescent="0.3">
      <c r="D599" s="93"/>
    </row>
    <row r="600" spans="4:4" x14ac:dyDescent="0.3">
      <c r="D600" s="93"/>
    </row>
    <row r="601" spans="4:4" x14ac:dyDescent="0.3">
      <c r="D601" s="93"/>
    </row>
    <row r="602" spans="4:4" x14ac:dyDescent="0.3">
      <c r="D602" s="93"/>
    </row>
    <row r="603" spans="4:4" x14ac:dyDescent="0.3">
      <c r="D603" s="93"/>
    </row>
    <row r="604" spans="4:4" x14ac:dyDescent="0.3">
      <c r="D604" s="93"/>
    </row>
    <row r="605" spans="4:4" x14ac:dyDescent="0.3">
      <c r="D605" s="93"/>
    </row>
    <row r="606" spans="4:4" x14ac:dyDescent="0.3">
      <c r="D606" s="93"/>
    </row>
    <row r="607" spans="4:4" x14ac:dyDescent="0.3">
      <c r="D607" s="93"/>
    </row>
    <row r="608" spans="4:4" x14ac:dyDescent="0.3">
      <c r="D608" s="93"/>
    </row>
    <row r="609" spans="4:4" x14ac:dyDescent="0.3">
      <c r="D609" s="93"/>
    </row>
    <row r="610" spans="4:4" x14ac:dyDescent="0.3">
      <c r="D610" s="93"/>
    </row>
    <row r="611" spans="4:4" x14ac:dyDescent="0.3">
      <c r="D611" s="93"/>
    </row>
    <row r="612" spans="4:4" x14ac:dyDescent="0.3">
      <c r="D612" s="93"/>
    </row>
    <row r="613" spans="4:4" x14ac:dyDescent="0.3">
      <c r="D613" s="93"/>
    </row>
    <row r="614" spans="4:4" x14ac:dyDescent="0.3">
      <c r="D614" s="93"/>
    </row>
    <row r="615" spans="4:4" x14ac:dyDescent="0.3">
      <c r="D615" s="93"/>
    </row>
    <row r="616" spans="4:4" x14ac:dyDescent="0.3">
      <c r="D616" s="93"/>
    </row>
    <row r="617" spans="4:4" x14ac:dyDescent="0.3">
      <c r="D617" s="93"/>
    </row>
    <row r="618" spans="4:4" x14ac:dyDescent="0.3">
      <c r="D618" s="93"/>
    </row>
    <row r="619" spans="4:4" x14ac:dyDescent="0.3">
      <c r="D619" s="93"/>
    </row>
    <row r="620" spans="4:4" x14ac:dyDescent="0.3">
      <c r="D620" s="93"/>
    </row>
    <row r="621" spans="4:4" x14ac:dyDescent="0.3">
      <c r="D621" s="93"/>
    </row>
    <row r="622" spans="4:4" x14ac:dyDescent="0.3">
      <c r="D622" s="93"/>
    </row>
    <row r="623" spans="4:4" x14ac:dyDescent="0.3">
      <c r="D623" s="93"/>
    </row>
    <row r="624" spans="4:4" x14ac:dyDescent="0.3">
      <c r="D624" s="93"/>
    </row>
    <row r="625" spans="4:4" x14ac:dyDescent="0.3">
      <c r="D625" s="93"/>
    </row>
    <row r="626" spans="4:4" x14ac:dyDescent="0.3">
      <c r="D626" s="93"/>
    </row>
    <row r="627" spans="4:4" x14ac:dyDescent="0.3">
      <c r="D627" s="93"/>
    </row>
    <row r="628" spans="4:4" x14ac:dyDescent="0.3">
      <c r="D628" s="93"/>
    </row>
    <row r="629" spans="4:4" x14ac:dyDescent="0.3">
      <c r="D629" s="93"/>
    </row>
    <row r="630" spans="4:4" x14ac:dyDescent="0.3">
      <c r="D630" s="93"/>
    </row>
    <row r="631" spans="4:4" x14ac:dyDescent="0.3">
      <c r="D631" s="93"/>
    </row>
    <row r="632" spans="4:4" x14ac:dyDescent="0.3">
      <c r="D632" s="93"/>
    </row>
    <row r="633" spans="4:4" x14ac:dyDescent="0.3">
      <c r="D633" s="93"/>
    </row>
    <row r="634" spans="4:4" x14ac:dyDescent="0.3">
      <c r="D634" s="93"/>
    </row>
    <row r="635" spans="4:4" x14ac:dyDescent="0.3">
      <c r="D635" s="93"/>
    </row>
    <row r="636" spans="4:4" x14ac:dyDescent="0.3">
      <c r="D636" s="93"/>
    </row>
    <row r="637" spans="4:4" x14ac:dyDescent="0.3">
      <c r="D637" s="93"/>
    </row>
    <row r="638" spans="4:4" x14ac:dyDescent="0.3">
      <c r="D638" s="93"/>
    </row>
    <row r="639" spans="4:4" x14ac:dyDescent="0.3">
      <c r="D639" s="93"/>
    </row>
    <row r="640" spans="4:4" x14ac:dyDescent="0.3">
      <c r="D640" s="93"/>
    </row>
    <row r="641" spans="4:4" x14ac:dyDescent="0.3">
      <c r="D641" s="93"/>
    </row>
    <row r="642" spans="4:4" x14ac:dyDescent="0.3">
      <c r="D642" s="93"/>
    </row>
    <row r="643" spans="4:4" x14ac:dyDescent="0.3">
      <c r="D643" s="93"/>
    </row>
    <row r="644" spans="4:4" x14ac:dyDescent="0.3">
      <c r="D644" s="93"/>
    </row>
    <row r="645" spans="4:4" x14ac:dyDescent="0.3">
      <c r="D645" s="93"/>
    </row>
    <row r="646" spans="4:4" x14ac:dyDescent="0.3">
      <c r="D646" s="93"/>
    </row>
    <row r="647" spans="4:4" x14ac:dyDescent="0.3">
      <c r="D647" s="93"/>
    </row>
    <row r="648" spans="4:4" x14ac:dyDescent="0.3">
      <c r="D648" s="93"/>
    </row>
    <row r="649" spans="4:4" x14ac:dyDescent="0.3">
      <c r="D649" s="93"/>
    </row>
    <row r="650" spans="4:4" x14ac:dyDescent="0.3">
      <c r="D650" s="93"/>
    </row>
    <row r="651" spans="4:4" x14ac:dyDescent="0.3">
      <c r="D651" s="93"/>
    </row>
    <row r="652" spans="4:4" x14ac:dyDescent="0.3">
      <c r="D652" s="93"/>
    </row>
    <row r="653" spans="4:4" x14ac:dyDescent="0.3">
      <c r="D653" s="93"/>
    </row>
    <row r="654" spans="4:4" x14ac:dyDescent="0.3">
      <c r="D654" s="93"/>
    </row>
    <row r="655" spans="4:4" x14ac:dyDescent="0.3">
      <c r="D655" s="93"/>
    </row>
    <row r="656" spans="4:4" x14ac:dyDescent="0.3">
      <c r="D656" s="93"/>
    </row>
    <row r="657" spans="4:4" x14ac:dyDescent="0.3">
      <c r="D657" s="93"/>
    </row>
    <row r="658" spans="4:4" x14ac:dyDescent="0.3">
      <c r="D658" s="93"/>
    </row>
    <row r="659" spans="4:4" x14ac:dyDescent="0.3">
      <c r="D659" s="93"/>
    </row>
    <row r="660" spans="4:4" x14ac:dyDescent="0.3">
      <c r="D660" s="93"/>
    </row>
    <row r="661" spans="4:4" x14ac:dyDescent="0.3">
      <c r="D661" s="93"/>
    </row>
    <row r="662" spans="4:4" x14ac:dyDescent="0.3">
      <c r="D662" s="93"/>
    </row>
    <row r="663" spans="4:4" x14ac:dyDescent="0.3">
      <c r="D663" s="93"/>
    </row>
    <row r="664" spans="4:4" x14ac:dyDescent="0.3">
      <c r="D664" s="93"/>
    </row>
    <row r="665" spans="4:4" x14ac:dyDescent="0.3">
      <c r="D665" s="93"/>
    </row>
    <row r="666" spans="4:4" x14ac:dyDescent="0.3">
      <c r="D666" s="93"/>
    </row>
    <row r="667" spans="4:4" x14ac:dyDescent="0.3">
      <c r="D667" s="93"/>
    </row>
    <row r="668" spans="4:4" x14ac:dyDescent="0.3">
      <c r="D668" s="93"/>
    </row>
    <row r="669" spans="4:4" x14ac:dyDescent="0.3">
      <c r="D669" s="93"/>
    </row>
    <row r="670" spans="4:4" x14ac:dyDescent="0.3">
      <c r="D670" s="93"/>
    </row>
    <row r="671" spans="4:4" x14ac:dyDescent="0.3">
      <c r="D671" s="93"/>
    </row>
    <row r="672" spans="4:4" x14ac:dyDescent="0.3">
      <c r="D672" s="93"/>
    </row>
    <row r="673" spans="4:4" x14ac:dyDescent="0.3">
      <c r="D673" s="93"/>
    </row>
    <row r="674" spans="4:4" x14ac:dyDescent="0.3">
      <c r="D674" s="93"/>
    </row>
    <row r="675" spans="4:4" x14ac:dyDescent="0.3">
      <c r="D675" s="93"/>
    </row>
    <row r="676" spans="4:4" x14ac:dyDescent="0.3">
      <c r="D676" s="93"/>
    </row>
    <row r="677" spans="4:4" x14ac:dyDescent="0.3">
      <c r="D677" s="93"/>
    </row>
    <row r="678" spans="4:4" x14ac:dyDescent="0.3">
      <c r="D678" s="93"/>
    </row>
    <row r="679" spans="4:4" x14ac:dyDescent="0.3">
      <c r="D679" s="93"/>
    </row>
    <row r="680" spans="4:4" x14ac:dyDescent="0.3">
      <c r="D680" s="93"/>
    </row>
    <row r="681" spans="4:4" x14ac:dyDescent="0.3">
      <c r="D681" s="93"/>
    </row>
    <row r="682" spans="4:4" x14ac:dyDescent="0.3">
      <c r="D682" s="93"/>
    </row>
    <row r="683" spans="4:4" x14ac:dyDescent="0.3">
      <c r="D683" s="93"/>
    </row>
    <row r="684" spans="4:4" x14ac:dyDescent="0.3">
      <c r="D684" s="93"/>
    </row>
    <row r="685" spans="4:4" x14ac:dyDescent="0.3">
      <c r="D685" s="93"/>
    </row>
    <row r="686" spans="4:4" x14ac:dyDescent="0.3">
      <c r="D686" s="93"/>
    </row>
    <row r="687" spans="4:4" x14ac:dyDescent="0.3">
      <c r="D687" s="93"/>
    </row>
    <row r="688" spans="4:4" x14ac:dyDescent="0.3">
      <c r="D688" s="93"/>
    </row>
    <row r="689" spans="4:4" x14ac:dyDescent="0.3">
      <c r="D689" s="93"/>
    </row>
    <row r="690" spans="4:4" x14ac:dyDescent="0.3">
      <c r="D690" s="93"/>
    </row>
    <row r="691" spans="4:4" x14ac:dyDescent="0.3">
      <c r="D691" s="93"/>
    </row>
    <row r="692" spans="4:4" x14ac:dyDescent="0.3">
      <c r="D692" s="93"/>
    </row>
    <row r="693" spans="4:4" x14ac:dyDescent="0.3">
      <c r="D693" s="93"/>
    </row>
    <row r="694" spans="4:4" x14ac:dyDescent="0.3">
      <c r="D694" s="93"/>
    </row>
    <row r="695" spans="4:4" x14ac:dyDescent="0.3">
      <c r="D695" s="93"/>
    </row>
    <row r="696" spans="4:4" x14ac:dyDescent="0.3">
      <c r="D696" s="93"/>
    </row>
    <row r="697" spans="4:4" x14ac:dyDescent="0.3">
      <c r="D697" s="93"/>
    </row>
    <row r="698" spans="4:4" x14ac:dyDescent="0.3">
      <c r="D698" s="93"/>
    </row>
    <row r="699" spans="4:4" x14ac:dyDescent="0.3">
      <c r="D699" s="93"/>
    </row>
    <row r="700" spans="4:4" x14ac:dyDescent="0.3">
      <c r="D700" s="93"/>
    </row>
    <row r="701" spans="4:4" x14ac:dyDescent="0.3">
      <c r="D701" s="93"/>
    </row>
    <row r="702" spans="4:4" x14ac:dyDescent="0.3">
      <c r="D702" s="93"/>
    </row>
    <row r="703" spans="4:4" x14ac:dyDescent="0.3">
      <c r="D703" s="93"/>
    </row>
    <row r="704" spans="4:4" x14ac:dyDescent="0.3">
      <c r="D704" s="93"/>
    </row>
    <row r="705" spans="4:4" x14ac:dyDescent="0.3">
      <c r="D705" s="93"/>
    </row>
    <row r="706" spans="4:4" x14ac:dyDescent="0.3">
      <c r="D706" s="93"/>
    </row>
    <row r="707" spans="4:4" x14ac:dyDescent="0.3">
      <c r="D707" s="93"/>
    </row>
    <row r="708" spans="4:4" x14ac:dyDescent="0.3">
      <c r="D708" s="93"/>
    </row>
    <row r="709" spans="4:4" x14ac:dyDescent="0.3">
      <c r="D709" s="93"/>
    </row>
    <row r="710" spans="4:4" x14ac:dyDescent="0.3">
      <c r="D710" s="93"/>
    </row>
    <row r="711" spans="4:4" x14ac:dyDescent="0.3">
      <c r="D711" s="93"/>
    </row>
    <row r="712" spans="4:4" x14ac:dyDescent="0.3">
      <c r="D712" s="93"/>
    </row>
    <row r="713" spans="4:4" x14ac:dyDescent="0.3">
      <c r="D713" s="93"/>
    </row>
    <row r="714" spans="4:4" x14ac:dyDescent="0.3">
      <c r="D714" s="93"/>
    </row>
    <row r="715" spans="4:4" x14ac:dyDescent="0.3">
      <c r="D715" s="93"/>
    </row>
    <row r="716" spans="4:4" x14ac:dyDescent="0.3">
      <c r="D716" s="93"/>
    </row>
    <row r="717" spans="4:4" x14ac:dyDescent="0.3">
      <c r="D717" s="93"/>
    </row>
    <row r="718" spans="4:4" x14ac:dyDescent="0.3">
      <c r="D718" s="93"/>
    </row>
    <row r="719" spans="4:4" x14ac:dyDescent="0.3">
      <c r="D719" s="93"/>
    </row>
    <row r="720" spans="4:4" x14ac:dyDescent="0.3">
      <c r="D720" s="93"/>
    </row>
    <row r="721" spans="4:4" x14ac:dyDescent="0.3">
      <c r="D721" s="93"/>
    </row>
    <row r="722" spans="4:4" x14ac:dyDescent="0.3">
      <c r="D722" s="93"/>
    </row>
    <row r="723" spans="4:4" x14ac:dyDescent="0.3">
      <c r="D723" s="93"/>
    </row>
    <row r="724" spans="4:4" x14ac:dyDescent="0.3">
      <c r="D724" s="93"/>
    </row>
    <row r="725" spans="4:4" x14ac:dyDescent="0.3">
      <c r="D725" s="93"/>
    </row>
    <row r="726" spans="4:4" x14ac:dyDescent="0.3">
      <c r="D726" s="93"/>
    </row>
    <row r="727" spans="4:4" x14ac:dyDescent="0.3">
      <c r="D727" s="93"/>
    </row>
    <row r="728" spans="4:4" x14ac:dyDescent="0.3">
      <c r="D728" s="93"/>
    </row>
    <row r="729" spans="4:4" x14ac:dyDescent="0.3">
      <c r="D729" s="93"/>
    </row>
    <row r="730" spans="4:4" x14ac:dyDescent="0.3">
      <c r="D730" s="93"/>
    </row>
    <row r="731" spans="4:4" x14ac:dyDescent="0.3">
      <c r="D731" s="93"/>
    </row>
    <row r="732" spans="4:4" x14ac:dyDescent="0.3">
      <c r="D732" s="93"/>
    </row>
    <row r="733" spans="4:4" x14ac:dyDescent="0.3">
      <c r="D733" s="93"/>
    </row>
    <row r="734" spans="4:4" x14ac:dyDescent="0.3">
      <c r="D734" s="93"/>
    </row>
    <row r="735" spans="4:4" x14ac:dyDescent="0.3">
      <c r="D735" s="93"/>
    </row>
    <row r="736" spans="4:4" x14ac:dyDescent="0.3">
      <c r="D736" s="93"/>
    </row>
    <row r="737" spans="4:4" x14ac:dyDescent="0.3">
      <c r="D737" s="93"/>
    </row>
    <row r="738" spans="4:4" x14ac:dyDescent="0.3">
      <c r="D738" s="93"/>
    </row>
    <row r="739" spans="4:4" x14ac:dyDescent="0.3">
      <c r="D739" s="93"/>
    </row>
    <row r="740" spans="4:4" x14ac:dyDescent="0.3">
      <c r="D740" s="93"/>
    </row>
    <row r="741" spans="4:4" x14ac:dyDescent="0.3">
      <c r="D741" s="93"/>
    </row>
    <row r="742" spans="4:4" x14ac:dyDescent="0.3">
      <c r="D742" s="93"/>
    </row>
    <row r="743" spans="4:4" x14ac:dyDescent="0.3">
      <c r="D743" s="93"/>
    </row>
    <row r="744" spans="4:4" x14ac:dyDescent="0.3">
      <c r="D744" s="93"/>
    </row>
    <row r="745" spans="4:4" x14ac:dyDescent="0.3">
      <c r="D745" s="93"/>
    </row>
    <row r="746" spans="4:4" x14ac:dyDescent="0.3">
      <c r="D746" s="93"/>
    </row>
    <row r="747" spans="4:4" x14ac:dyDescent="0.3">
      <c r="D747" s="93"/>
    </row>
    <row r="748" spans="4:4" x14ac:dyDescent="0.3">
      <c r="D748" s="93"/>
    </row>
    <row r="749" spans="4:4" x14ac:dyDescent="0.3">
      <c r="D749" s="93"/>
    </row>
    <row r="750" spans="4:4" x14ac:dyDescent="0.3">
      <c r="D750" s="93"/>
    </row>
    <row r="751" spans="4:4" x14ac:dyDescent="0.3">
      <c r="D751" s="93"/>
    </row>
    <row r="752" spans="4:4" x14ac:dyDescent="0.3">
      <c r="D752" s="93"/>
    </row>
    <row r="753" spans="4:4" x14ac:dyDescent="0.3">
      <c r="D753" s="93"/>
    </row>
    <row r="754" spans="4:4" x14ac:dyDescent="0.3">
      <c r="D754" s="93"/>
    </row>
    <row r="755" spans="4:4" x14ac:dyDescent="0.3">
      <c r="D755" s="93"/>
    </row>
    <row r="756" spans="4:4" x14ac:dyDescent="0.3">
      <c r="D756" s="93"/>
    </row>
    <row r="757" spans="4:4" x14ac:dyDescent="0.3">
      <c r="D757" s="93"/>
    </row>
    <row r="758" spans="4:4" x14ac:dyDescent="0.3">
      <c r="D758" s="93"/>
    </row>
    <row r="759" spans="4:4" x14ac:dyDescent="0.3">
      <c r="D759" s="93"/>
    </row>
    <row r="760" spans="4:4" x14ac:dyDescent="0.3">
      <c r="D760" s="93"/>
    </row>
    <row r="761" spans="4:4" x14ac:dyDescent="0.3">
      <c r="D761" s="93"/>
    </row>
    <row r="762" spans="4:4" x14ac:dyDescent="0.3">
      <c r="D762" s="93"/>
    </row>
    <row r="763" spans="4:4" x14ac:dyDescent="0.3">
      <c r="D763" s="93"/>
    </row>
    <row r="764" spans="4:4" x14ac:dyDescent="0.3">
      <c r="D764" s="93"/>
    </row>
    <row r="765" spans="4:4" x14ac:dyDescent="0.3">
      <c r="D765" s="93"/>
    </row>
    <row r="766" spans="4:4" x14ac:dyDescent="0.3">
      <c r="D766" s="93"/>
    </row>
    <row r="767" spans="4:4" x14ac:dyDescent="0.3">
      <c r="D767" s="93"/>
    </row>
    <row r="768" spans="4:4" x14ac:dyDescent="0.3">
      <c r="D768" s="93"/>
    </row>
    <row r="769" spans="4:4" x14ac:dyDescent="0.3">
      <c r="D769" s="93"/>
    </row>
    <row r="770" spans="4:4" x14ac:dyDescent="0.3">
      <c r="D770" s="93"/>
    </row>
    <row r="771" spans="4:4" x14ac:dyDescent="0.3">
      <c r="D771" s="93"/>
    </row>
    <row r="772" spans="4:4" x14ac:dyDescent="0.3">
      <c r="D772" s="93"/>
    </row>
    <row r="773" spans="4:4" x14ac:dyDescent="0.3">
      <c r="D773" s="93"/>
    </row>
    <row r="774" spans="4:4" x14ac:dyDescent="0.3">
      <c r="D774" s="93"/>
    </row>
    <row r="775" spans="4:4" x14ac:dyDescent="0.3">
      <c r="D775" s="93"/>
    </row>
    <row r="776" spans="4:4" x14ac:dyDescent="0.3">
      <c r="D776" s="93"/>
    </row>
    <row r="777" spans="4:4" x14ac:dyDescent="0.3">
      <c r="D777" s="93"/>
    </row>
    <row r="778" spans="4:4" x14ac:dyDescent="0.3">
      <c r="D778" s="93"/>
    </row>
    <row r="779" spans="4:4" x14ac:dyDescent="0.3">
      <c r="D779" s="93"/>
    </row>
    <row r="780" spans="4:4" x14ac:dyDescent="0.3">
      <c r="D780" s="93"/>
    </row>
    <row r="781" spans="4:4" x14ac:dyDescent="0.3">
      <c r="D781" s="93"/>
    </row>
    <row r="782" spans="4:4" x14ac:dyDescent="0.3">
      <c r="D782" s="93"/>
    </row>
    <row r="783" spans="4:4" x14ac:dyDescent="0.3">
      <c r="D783" s="93"/>
    </row>
    <row r="784" spans="4:4" x14ac:dyDescent="0.3">
      <c r="D784" s="93"/>
    </row>
    <row r="785" spans="4:4" x14ac:dyDescent="0.3">
      <c r="D785" s="93"/>
    </row>
    <row r="786" spans="4:4" x14ac:dyDescent="0.3">
      <c r="D786" s="93"/>
    </row>
    <row r="787" spans="4:4" x14ac:dyDescent="0.3">
      <c r="D787" s="93"/>
    </row>
    <row r="788" spans="4:4" x14ac:dyDescent="0.3">
      <c r="D788" s="93"/>
    </row>
    <row r="789" spans="4:4" x14ac:dyDescent="0.3">
      <c r="D789" s="93"/>
    </row>
    <row r="790" spans="4:4" x14ac:dyDescent="0.3">
      <c r="D790" s="93"/>
    </row>
    <row r="791" spans="4:4" x14ac:dyDescent="0.3">
      <c r="D791" s="93"/>
    </row>
    <row r="792" spans="4:4" x14ac:dyDescent="0.3">
      <c r="D792" s="93"/>
    </row>
    <row r="793" spans="4:4" x14ac:dyDescent="0.3">
      <c r="D793" s="93"/>
    </row>
    <row r="794" spans="4:4" x14ac:dyDescent="0.3">
      <c r="D794" s="93"/>
    </row>
    <row r="795" spans="4:4" x14ac:dyDescent="0.3">
      <c r="D795" s="93"/>
    </row>
    <row r="796" spans="4:4" x14ac:dyDescent="0.3">
      <c r="D796" s="93"/>
    </row>
    <row r="797" spans="4:4" x14ac:dyDescent="0.3">
      <c r="D797" s="93"/>
    </row>
    <row r="798" spans="4:4" x14ac:dyDescent="0.3">
      <c r="D798" s="93"/>
    </row>
    <row r="799" spans="4:4" x14ac:dyDescent="0.3">
      <c r="D799" s="93"/>
    </row>
    <row r="800" spans="4:4" x14ac:dyDescent="0.3">
      <c r="D800" s="93"/>
    </row>
    <row r="801" spans="4:4" x14ac:dyDescent="0.3">
      <c r="D801" s="93"/>
    </row>
    <row r="802" spans="4:4" x14ac:dyDescent="0.3">
      <c r="D802" s="93"/>
    </row>
    <row r="803" spans="4:4" x14ac:dyDescent="0.3">
      <c r="D803" s="93"/>
    </row>
    <row r="804" spans="4:4" x14ac:dyDescent="0.3">
      <c r="D804" s="93"/>
    </row>
    <row r="805" spans="4:4" x14ac:dyDescent="0.3">
      <c r="D805" s="93"/>
    </row>
    <row r="806" spans="4:4" x14ac:dyDescent="0.3">
      <c r="D806" s="93"/>
    </row>
    <row r="807" spans="4:4" x14ac:dyDescent="0.3">
      <c r="D807" s="93"/>
    </row>
    <row r="808" spans="4:4" x14ac:dyDescent="0.3">
      <c r="D808" s="93"/>
    </row>
    <row r="809" spans="4:4" x14ac:dyDescent="0.3">
      <c r="D809" s="93"/>
    </row>
    <row r="810" spans="4:4" x14ac:dyDescent="0.3">
      <c r="D810" s="93"/>
    </row>
    <row r="811" spans="4:4" x14ac:dyDescent="0.3">
      <c r="D811" s="93"/>
    </row>
    <row r="812" spans="4:4" x14ac:dyDescent="0.3">
      <c r="D812" s="93"/>
    </row>
    <row r="813" spans="4:4" x14ac:dyDescent="0.3">
      <c r="D813" s="93"/>
    </row>
    <row r="814" spans="4:4" x14ac:dyDescent="0.3">
      <c r="D814" s="93"/>
    </row>
    <row r="815" spans="4:4" x14ac:dyDescent="0.3">
      <c r="D815" s="93"/>
    </row>
    <row r="816" spans="4:4" x14ac:dyDescent="0.3">
      <c r="D816" s="93"/>
    </row>
    <row r="817" spans="4:4" x14ac:dyDescent="0.3">
      <c r="D817" s="93"/>
    </row>
    <row r="818" spans="4:4" x14ac:dyDescent="0.3">
      <c r="D818" s="93"/>
    </row>
    <row r="819" spans="4:4" x14ac:dyDescent="0.3">
      <c r="D819" s="93"/>
    </row>
    <row r="820" spans="4:4" x14ac:dyDescent="0.3">
      <c r="D820" s="93"/>
    </row>
    <row r="821" spans="4:4" x14ac:dyDescent="0.3">
      <c r="D821" s="93"/>
    </row>
    <row r="822" spans="4:4" x14ac:dyDescent="0.3">
      <c r="D822" s="93"/>
    </row>
    <row r="823" spans="4:4" x14ac:dyDescent="0.3">
      <c r="D823" s="93"/>
    </row>
    <row r="824" spans="4:4" x14ac:dyDescent="0.3">
      <c r="D824" s="93"/>
    </row>
    <row r="825" spans="4:4" x14ac:dyDescent="0.3">
      <c r="D825" s="93"/>
    </row>
    <row r="826" spans="4:4" x14ac:dyDescent="0.3">
      <c r="D826" s="93"/>
    </row>
    <row r="827" spans="4:4" x14ac:dyDescent="0.3">
      <c r="D827" s="93"/>
    </row>
    <row r="828" spans="4:4" x14ac:dyDescent="0.3">
      <c r="D828" s="93"/>
    </row>
    <row r="829" spans="4:4" x14ac:dyDescent="0.3">
      <c r="D829" s="93"/>
    </row>
    <row r="830" spans="4:4" x14ac:dyDescent="0.3">
      <c r="D830" s="93"/>
    </row>
    <row r="831" spans="4:4" x14ac:dyDescent="0.3">
      <c r="D831" s="93"/>
    </row>
    <row r="832" spans="4:4" x14ac:dyDescent="0.3">
      <c r="D832" s="93"/>
    </row>
    <row r="833" spans="4:4" x14ac:dyDescent="0.3">
      <c r="D833" s="93"/>
    </row>
    <row r="834" spans="4:4" x14ac:dyDescent="0.3">
      <c r="D834" s="93"/>
    </row>
    <row r="835" spans="4:4" x14ac:dyDescent="0.3">
      <c r="D835" s="93"/>
    </row>
    <row r="836" spans="4:4" x14ac:dyDescent="0.3">
      <c r="D836" s="93"/>
    </row>
    <row r="837" spans="4:4" x14ac:dyDescent="0.3">
      <c r="D837" s="93"/>
    </row>
    <row r="838" spans="4:4" x14ac:dyDescent="0.3">
      <c r="D838" s="93"/>
    </row>
    <row r="839" spans="4:4" x14ac:dyDescent="0.3">
      <c r="D839" s="93"/>
    </row>
    <row r="840" spans="4:4" x14ac:dyDescent="0.3">
      <c r="D840" s="93"/>
    </row>
    <row r="841" spans="4:4" x14ac:dyDescent="0.3">
      <c r="D841" s="93"/>
    </row>
    <row r="842" spans="4:4" x14ac:dyDescent="0.3">
      <c r="D842" s="93"/>
    </row>
    <row r="843" spans="4:4" x14ac:dyDescent="0.3">
      <c r="D843" s="93"/>
    </row>
    <row r="844" spans="4:4" x14ac:dyDescent="0.3">
      <c r="D844" s="93"/>
    </row>
    <row r="845" spans="4:4" x14ac:dyDescent="0.3">
      <c r="D845" s="93"/>
    </row>
    <row r="846" spans="4:4" x14ac:dyDescent="0.3">
      <c r="D846" s="93"/>
    </row>
    <row r="847" spans="4:4" x14ac:dyDescent="0.3">
      <c r="D847" s="93"/>
    </row>
    <row r="848" spans="4:4" x14ac:dyDescent="0.3">
      <c r="D848" s="93"/>
    </row>
    <row r="849" spans="4:4" x14ac:dyDescent="0.3">
      <c r="D849" s="93"/>
    </row>
    <row r="850" spans="4:4" x14ac:dyDescent="0.3">
      <c r="D850" s="93"/>
    </row>
    <row r="851" spans="4:4" x14ac:dyDescent="0.3">
      <c r="D851" s="93"/>
    </row>
    <row r="852" spans="4:4" x14ac:dyDescent="0.3">
      <c r="D852" s="93"/>
    </row>
    <row r="853" spans="4:4" x14ac:dyDescent="0.3">
      <c r="D853" s="93"/>
    </row>
    <row r="854" spans="4:4" x14ac:dyDescent="0.3">
      <c r="D854" s="93"/>
    </row>
    <row r="855" spans="4:4" x14ac:dyDescent="0.3">
      <c r="D855" s="93"/>
    </row>
    <row r="856" spans="4:4" x14ac:dyDescent="0.3">
      <c r="D856" s="93"/>
    </row>
    <row r="857" spans="4:4" x14ac:dyDescent="0.3">
      <c r="D857" s="93"/>
    </row>
    <row r="858" spans="4:4" x14ac:dyDescent="0.3">
      <c r="D858" s="93"/>
    </row>
    <row r="859" spans="4:4" x14ac:dyDescent="0.3">
      <c r="D859" s="93"/>
    </row>
    <row r="860" spans="4:4" x14ac:dyDescent="0.3">
      <c r="D860" s="93"/>
    </row>
    <row r="861" spans="4:4" x14ac:dyDescent="0.3">
      <c r="D861" s="93"/>
    </row>
    <row r="862" spans="4:4" x14ac:dyDescent="0.3">
      <c r="D862" s="93"/>
    </row>
    <row r="863" spans="4:4" x14ac:dyDescent="0.3">
      <c r="D863" s="93"/>
    </row>
    <row r="864" spans="4:4" x14ac:dyDescent="0.3">
      <c r="D864" s="93"/>
    </row>
    <row r="865" spans="4:4" x14ac:dyDescent="0.3">
      <c r="D865" s="93"/>
    </row>
    <row r="866" spans="4:4" x14ac:dyDescent="0.3">
      <c r="D866" s="93"/>
    </row>
    <row r="867" spans="4:4" x14ac:dyDescent="0.3">
      <c r="D867" s="93"/>
    </row>
    <row r="868" spans="4:4" x14ac:dyDescent="0.3">
      <c r="D868" s="93"/>
    </row>
    <row r="869" spans="4:4" x14ac:dyDescent="0.3">
      <c r="D869" s="93"/>
    </row>
    <row r="870" spans="4:4" x14ac:dyDescent="0.3">
      <c r="D870" s="93"/>
    </row>
    <row r="871" spans="4:4" x14ac:dyDescent="0.3">
      <c r="D871" s="93"/>
    </row>
    <row r="872" spans="4:4" x14ac:dyDescent="0.3">
      <c r="D872" s="93"/>
    </row>
    <row r="873" spans="4:4" x14ac:dyDescent="0.3">
      <c r="D873" s="93"/>
    </row>
    <row r="874" spans="4:4" x14ac:dyDescent="0.3">
      <c r="D874" s="93"/>
    </row>
    <row r="875" spans="4:4" x14ac:dyDescent="0.3">
      <c r="D875" s="93"/>
    </row>
    <row r="876" spans="4:4" x14ac:dyDescent="0.3">
      <c r="D876" s="93"/>
    </row>
    <row r="877" spans="4:4" x14ac:dyDescent="0.3">
      <c r="D877" s="93"/>
    </row>
    <row r="878" spans="4:4" x14ac:dyDescent="0.3">
      <c r="D878" s="93"/>
    </row>
    <row r="879" spans="4:4" x14ac:dyDescent="0.3">
      <c r="D879" s="93"/>
    </row>
    <row r="880" spans="4:4" x14ac:dyDescent="0.3">
      <c r="D880" s="93"/>
    </row>
    <row r="881" spans="4:4" x14ac:dyDescent="0.3">
      <c r="D881" s="93"/>
    </row>
    <row r="882" spans="4:4" x14ac:dyDescent="0.3">
      <c r="D882" s="93"/>
    </row>
    <row r="883" spans="4:4" x14ac:dyDescent="0.3">
      <c r="D883" s="93"/>
    </row>
    <row r="884" spans="4:4" x14ac:dyDescent="0.3">
      <c r="D884" s="93"/>
    </row>
    <row r="885" spans="4:4" x14ac:dyDescent="0.3">
      <c r="D885" s="93"/>
    </row>
    <row r="886" spans="4:4" x14ac:dyDescent="0.3">
      <c r="D886" s="93"/>
    </row>
    <row r="887" spans="4:4" x14ac:dyDescent="0.3">
      <c r="D887" s="93"/>
    </row>
    <row r="888" spans="4:4" x14ac:dyDescent="0.3">
      <c r="D888" s="93"/>
    </row>
    <row r="889" spans="4:4" x14ac:dyDescent="0.3">
      <c r="D889" s="93"/>
    </row>
    <row r="890" spans="4:4" x14ac:dyDescent="0.3">
      <c r="D890" s="93"/>
    </row>
    <row r="891" spans="4:4" x14ac:dyDescent="0.3">
      <c r="D891" s="93"/>
    </row>
    <row r="892" spans="4:4" x14ac:dyDescent="0.3">
      <c r="D892" s="93"/>
    </row>
    <row r="893" spans="4:4" x14ac:dyDescent="0.3">
      <c r="D893" s="93"/>
    </row>
    <row r="894" spans="4:4" x14ac:dyDescent="0.3">
      <c r="D894" s="93"/>
    </row>
    <row r="895" spans="4:4" x14ac:dyDescent="0.3">
      <c r="D895" s="93"/>
    </row>
    <row r="896" spans="4:4" x14ac:dyDescent="0.3">
      <c r="D896" s="93"/>
    </row>
    <row r="897" spans="4:4" x14ac:dyDescent="0.3">
      <c r="D897" s="93"/>
    </row>
    <row r="898" spans="4:4" x14ac:dyDescent="0.3">
      <c r="D898" s="93"/>
    </row>
    <row r="899" spans="4:4" x14ac:dyDescent="0.3">
      <c r="D899" s="93"/>
    </row>
    <row r="900" spans="4:4" x14ac:dyDescent="0.3">
      <c r="D900" s="93"/>
    </row>
    <row r="901" spans="4:4" x14ac:dyDescent="0.3">
      <c r="D901" s="93"/>
    </row>
    <row r="902" spans="4:4" x14ac:dyDescent="0.3">
      <c r="D902" s="93"/>
    </row>
    <row r="903" spans="4:4" x14ac:dyDescent="0.3">
      <c r="D903" s="93"/>
    </row>
    <row r="904" spans="4:4" x14ac:dyDescent="0.3">
      <c r="D904" s="93"/>
    </row>
    <row r="905" spans="4:4" x14ac:dyDescent="0.3">
      <c r="D905" s="93"/>
    </row>
    <row r="906" spans="4:4" x14ac:dyDescent="0.3">
      <c r="D906" s="93"/>
    </row>
    <row r="907" spans="4:4" x14ac:dyDescent="0.3">
      <c r="D907" s="93"/>
    </row>
    <row r="908" spans="4:4" x14ac:dyDescent="0.3">
      <c r="D908" s="93"/>
    </row>
    <row r="909" spans="4:4" x14ac:dyDescent="0.3">
      <c r="D909" s="93"/>
    </row>
    <row r="910" spans="4:4" x14ac:dyDescent="0.3">
      <c r="D910" s="93"/>
    </row>
    <row r="911" spans="4:4" x14ac:dyDescent="0.3">
      <c r="D911" s="93"/>
    </row>
    <row r="912" spans="4:4" x14ac:dyDescent="0.3">
      <c r="D912" s="93"/>
    </row>
    <row r="913" spans="4:4" x14ac:dyDescent="0.3">
      <c r="D913" s="93"/>
    </row>
    <row r="914" spans="4:4" x14ac:dyDescent="0.3">
      <c r="D914" s="93"/>
    </row>
    <row r="915" spans="4:4" x14ac:dyDescent="0.3">
      <c r="D915" s="93"/>
    </row>
    <row r="916" spans="4:4" x14ac:dyDescent="0.3">
      <c r="D916" s="93"/>
    </row>
    <row r="917" spans="4:4" x14ac:dyDescent="0.3">
      <c r="D917" s="93"/>
    </row>
    <row r="918" spans="4:4" x14ac:dyDescent="0.3">
      <c r="D918" s="93"/>
    </row>
    <row r="919" spans="4:4" x14ac:dyDescent="0.3">
      <c r="D919" s="93"/>
    </row>
    <row r="920" spans="4:4" x14ac:dyDescent="0.3">
      <c r="D920" s="93"/>
    </row>
    <row r="921" spans="4:4" x14ac:dyDescent="0.3">
      <c r="D921" s="93"/>
    </row>
    <row r="922" spans="4:4" x14ac:dyDescent="0.3">
      <c r="D922" s="93"/>
    </row>
    <row r="923" spans="4:4" x14ac:dyDescent="0.3">
      <c r="D923" s="93"/>
    </row>
    <row r="924" spans="4:4" x14ac:dyDescent="0.3">
      <c r="D924" s="93"/>
    </row>
    <row r="925" spans="4:4" x14ac:dyDescent="0.3">
      <c r="D925" s="93"/>
    </row>
    <row r="926" spans="4:4" x14ac:dyDescent="0.3">
      <c r="D926" s="93"/>
    </row>
    <row r="927" spans="4:4" x14ac:dyDescent="0.3">
      <c r="D927" s="93"/>
    </row>
    <row r="928" spans="4:4" x14ac:dyDescent="0.3">
      <c r="D928" s="93"/>
    </row>
    <row r="929" spans="4:4" x14ac:dyDescent="0.3">
      <c r="D929" s="93"/>
    </row>
    <row r="930" spans="4:4" x14ac:dyDescent="0.3">
      <c r="D930" s="93"/>
    </row>
    <row r="931" spans="4:4" x14ac:dyDescent="0.3">
      <c r="D931" s="93"/>
    </row>
    <row r="932" spans="4:4" x14ac:dyDescent="0.3">
      <c r="D932" s="93"/>
    </row>
    <row r="933" spans="4:4" x14ac:dyDescent="0.3">
      <c r="D933" s="93"/>
    </row>
    <row r="934" spans="4:4" x14ac:dyDescent="0.3">
      <c r="D934" s="93"/>
    </row>
    <row r="935" spans="4:4" x14ac:dyDescent="0.3">
      <c r="D935" s="93"/>
    </row>
    <row r="936" spans="4:4" x14ac:dyDescent="0.3">
      <c r="D936" s="93"/>
    </row>
    <row r="937" spans="4:4" x14ac:dyDescent="0.3">
      <c r="D937" s="93"/>
    </row>
    <row r="938" spans="4:4" x14ac:dyDescent="0.3">
      <c r="D938" s="93"/>
    </row>
    <row r="939" spans="4:4" x14ac:dyDescent="0.3">
      <c r="D939" s="93"/>
    </row>
    <row r="940" spans="4:4" x14ac:dyDescent="0.3">
      <c r="D940" s="93"/>
    </row>
    <row r="941" spans="4:4" x14ac:dyDescent="0.3">
      <c r="D941" s="93"/>
    </row>
    <row r="942" spans="4:4" x14ac:dyDescent="0.3">
      <c r="D942" s="93"/>
    </row>
    <row r="943" spans="4:4" x14ac:dyDescent="0.3">
      <c r="D943" s="93"/>
    </row>
    <row r="944" spans="4:4" x14ac:dyDescent="0.3">
      <c r="D944" s="93"/>
    </row>
    <row r="945" spans="4:4" x14ac:dyDescent="0.3">
      <c r="D945" s="93"/>
    </row>
    <row r="946" spans="4:4" x14ac:dyDescent="0.3">
      <c r="D946" s="93"/>
    </row>
    <row r="947" spans="4:4" x14ac:dyDescent="0.3">
      <c r="D947" s="93"/>
    </row>
    <row r="948" spans="4:4" x14ac:dyDescent="0.3">
      <c r="D948" s="93"/>
    </row>
    <row r="949" spans="4:4" x14ac:dyDescent="0.3">
      <c r="D949" s="93"/>
    </row>
    <row r="950" spans="4:4" x14ac:dyDescent="0.3">
      <c r="D950" s="93"/>
    </row>
    <row r="951" spans="4:4" x14ac:dyDescent="0.3">
      <c r="D951" s="93"/>
    </row>
    <row r="952" spans="4:4" x14ac:dyDescent="0.3">
      <c r="D952" s="93"/>
    </row>
    <row r="953" spans="4:4" x14ac:dyDescent="0.3">
      <c r="D953" s="93"/>
    </row>
    <row r="954" spans="4:4" x14ac:dyDescent="0.3">
      <c r="D954" s="93"/>
    </row>
    <row r="955" spans="4:4" x14ac:dyDescent="0.3">
      <c r="D955" s="93"/>
    </row>
    <row r="956" spans="4:4" x14ac:dyDescent="0.3">
      <c r="D956" s="93"/>
    </row>
    <row r="957" spans="4:4" x14ac:dyDescent="0.3">
      <c r="D957" s="93"/>
    </row>
    <row r="958" spans="4:4" x14ac:dyDescent="0.3">
      <c r="D958" s="93"/>
    </row>
    <row r="959" spans="4:4" x14ac:dyDescent="0.3">
      <c r="D959" s="93"/>
    </row>
    <row r="960" spans="4:4" x14ac:dyDescent="0.3">
      <c r="D960" s="93"/>
    </row>
    <row r="961" spans="4:4" x14ac:dyDescent="0.3">
      <c r="D961" s="93"/>
    </row>
    <row r="962" spans="4:4" x14ac:dyDescent="0.3">
      <c r="D962" s="93"/>
    </row>
    <row r="963" spans="4:4" x14ac:dyDescent="0.3">
      <c r="D963" s="93"/>
    </row>
    <row r="964" spans="4:4" x14ac:dyDescent="0.3">
      <c r="D964" s="93"/>
    </row>
    <row r="965" spans="4:4" x14ac:dyDescent="0.3">
      <c r="D965" s="93"/>
    </row>
    <row r="966" spans="4:4" x14ac:dyDescent="0.3">
      <c r="D966" s="93"/>
    </row>
    <row r="967" spans="4:4" x14ac:dyDescent="0.3">
      <c r="D967" s="93"/>
    </row>
    <row r="968" spans="4:4" x14ac:dyDescent="0.3">
      <c r="D968" s="93"/>
    </row>
    <row r="969" spans="4:4" x14ac:dyDescent="0.3">
      <c r="D969" s="93"/>
    </row>
    <row r="970" spans="4:4" x14ac:dyDescent="0.3">
      <c r="D970" s="93"/>
    </row>
    <row r="971" spans="4:4" x14ac:dyDescent="0.3">
      <c r="D971" s="93"/>
    </row>
    <row r="972" spans="4:4" x14ac:dyDescent="0.3">
      <c r="D972" s="93"/>
    </row>
    <row r="973" spans="4:4" x14ac:dyDescent="0.3">
      <c r="D973" s="93"/>
    </row>
    <row r="974" spans="4:4" x14ac:dyDescent="0.3">
      <c r="D974" s="93"/>
    </row>
  </sheetData>
  <mergeCells count="14">
    <mergeCell ref="B6:G6"/>
    <mergeCell ref="A1:L1"/>
    <mergeCell ref="A2:A8"/>
    <mergeCell ref="A11:A17"/>
    <mergeCell ref="B15:G15"/>
    <mergeCell ref="P22:P23"/>
    <mergeCell ref="S22:W22"/>
    <mergeCell ref="W24:W25"/>
    <mergeCell ref="A38:A44"/>
    <mergeCell ref="B42:G42"/>
    <mergeCell ref="A29:A35"/>
    <mergeCell ref="B33:G33"/>
    <mergeCell ref="A20:A26"/>
    <mergeCell ref="B24:G2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7FE06-85EF-43BB-B55A-8E8E9BC92002}">
  <dimension ref="A1:T973"/>
  <sheetViews>
    <sheetView topLeftCell="F1" workbookViewId="0">
      <selection activeCell="L22" sqref="L22"/>
    </sheetView>
  </sheetViews>
  <sheetFormatPr defaultColWidth="14.44140625" defaultRowHeight="14.4" x14ac:dyDescent="0.3"/>
  <cols>
    <col min="1" max="1" width="40.44140625" bestFit="1" customWidth="1"/>
    <col min="2" max="2" width="37.88671875" customWidth="1"/>
    <col min="3" max="3" width="11.5546875" customWidth="1"/>
    <col min="4" max="4" width="14.44140625" customWidth="1"/>
    <col min="5" max="5" width="16.6640625" customWidth="1"/>
    <col min="6" max="6" width="12.33203125" customWidth="1"/>
    <col min="7" max="7" width="16.5546875" bestFit="1" customWidth="1"/>
    <col min="8" max="8" width="12.6640625" customWidth="1"/>
    <col min="9" max="9" width="12.6640625" hidden="1" customWidth="1"/>
    <col min="10" max="10" width="12.6640625" customWidth="1"/>
    <col min="11" max="11" width="14" customWidth="1"/>
    <col min="12" max="12" width="15.6640625" customWidth="1"/>
    <col min="13" max="13" width="15.44140625" bestFit="1" customWidth="1"/>
    <col min="14" max="14" width="15.6640625" bestFit="1" customWidth="1"/>
    <col min="15" max="15" width="13.6640625" customWidth="1"/>
    <col min="16" max="16" width="18.88671875" bestFit="1" customWidth="1"/>
    <col min="17" max="17" width="4" hidden="1" customWidth="1"/>
    <col min="18" max="18" width="18.88671875" bestFit="1" customWidth="1"/>
    <col min="19" max="19" width="16.44140625" bestFit="1" customWidth="1"/>
  </cols>
  <sheetData>
    <row r="1" spans="1:20" ht="23.25" customHeight="1" x14ac:dyDescent="0.3">
      <c r="A1" s="161" t="s">
        <v>12</v>
      </c>
      <c r="B1" s="161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42"/>
      <c r="Q1" s="42"/>
    </row>
    <row r="2" spans="1:20" ht="15.75" customHeight="1" x14ac:dyDescent="0.3">
      <c r="A2" s="163" t="s">
        <v>13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42"/>
      <c r="Q2" s="42"/>
    </row>
    <row r="3" spans="1:20" ht="72.599999999999994" thickBot="1" x14ac:dyDescent="0.35">
      <c r="A3" s="164"/>
      <c r="B3" s="43" t="s">
        <v>14</v>
      </c>
      <c r="C3" s="44" t="s">
        <v>15</v>
      </c>
      <c r="D3" s="45" t="s">
        <v>16</v>
      </c>
      <c r="E3" s="45" t="s">
        <v>17</v>
      </c>
      <c r="F3" s="46" t="s">
        <v>18</v>
      </c>
      <c r="G3" s="45" t="s">
        <v>19</v>
      </c>
      <c r="H3" s="44" t="s">
        <v>77</v>
      </c>
      <c r="I3" s="44" t="s">
        <v>76</v>
      </c>
      <c r="J3" s="44" t="s">
        <v>75</v>
      </c>
      <c r="K3" s="44" t="s">
        <v>20</v>
      </c>
      <c r="L3" s="44" t="s">
        <v>21</v>
      </c>
      <c r="M3" s="44" t="s">
        <v>22</v>
      </c>
      <c r="N3" s="57" t="s">
        <v>23</v>
      </c>
      <c r="O3" s="82" t="s">
        <v>24</v>
      </c>
      <c r="P3" s="81" t="s">
        <v>25</v>
      </c>
      <c r="Q3" s="42">
        <f>24*30</f>
        <v>720</v>
      </c>
    </row>
    <row r="4" spans="1:20" ht="18" x14ac:dyDescent="0.35">
      <c r="A4" s="59" t="s">
        <v>30</v>
      </c>
      <c r="B4" s="74" t="s">
        <v>26</v>
      </c>
      <c r="C4" s="75">
        <v>0.8</v>
      </c>
      <c r="D4" s="47">
        <f>VRM!K9</f>
        <v>1852.3438335999999</v>
      </c>
      <c r="E4" s="76">
        <f>D4*$P$5</f>
        <v>8706.0160179199993</v>
      </c>
      <c r="F4" s="48">
        <v>1</v>
      </c>
      <c r="G4" s="76">
        <f>E4</f>
        <v>8706.0160179199993</v>
      </c>
      <c r="H4" s="128">
        <v>5</v>
      </c>
      <c r="I4" s="129">
        <f>H4*F4</f>
        <v>5</v>
      </c>
      <c r="J4" s="129">
        <f>I4*$P$10</f>
        <v>150</v>
      </c>
      <c r="K4" s="78">
        <f>I4*$P$8</f>
        <v>23.5</v>
      </c>
      <c r="L4" s="76">
        <f>K4*$P$10</f>
        <v>705</v>
      </c>
      <c r="M4" s="101">
        <f>C4*$Q$3*$P$11*F4</f>
        <v>115.2</v>
      </c>
      <c r="N4" s="58">
        <f>L4-M4</f>
        <v>589.79999999999995</v>
      </c>
      <c r="O4" s="77">
        <f>(G4/N4)+2</f>
        <v>16.760963068701255</v>
      </c>
      <c r="P4" s="85">
        <v>44609</v>
      </c>
      <c r="Q4" s="49"/>
      <c r="R4" s="189" t="s">
        <v>93</v>
      </c>
    </row>
    <row r="5" spans="1:20" ht="18.600000000000001" thickBot="1" x14ac:dyDescent="0.35">
      <c r="A5" s="60" t="s">
        <v>28</v>
      </c>
      <c r="B5" s="74" t="s">
        <v>26</v>
      </c>
      <c r="C5" s="75">
        <v>3.4249999999999998</v>
      </c>
      <c r="D5" s="47">
        <f>VRM!K18</f>
        <v>30106.04</v>
      </c>
      <c r="E5" s="76">
        <f>D5*$P$5</f>
        <v>141498.38800000001</v>
      </c>
      <c r="F5" s="48">
        <v>1</v>
      </c>
      <c r="G5" s="76">
        <f>E5</f>
        <v>141498.38800000001</v>
      </c>
      <c r="H5" s="128">
        <v>58</v>
      </c>
      <c r="I5" s="129">
        <f>H5*F5</f>
        <v>58</v>
      </c>
      <c r="J5" s="129">
        <f>I5*$P$10</f>
        <v>1740</v>
      </c>
      <c r="K5" s="78">
        <f>I5*$P$8</f>
        <v>272.60000000000002</v>
      </c>
      <c r="L5" s="76">
        <f>K5*$P$10</f>
        <v>8178.0000000000009</v>
      </c>
      <c r="M5" s="101">
        <f>C5*$Q$3*$P$11*F5</f>
        <v>493.20000000000005</v>
      </c>
      <c r="N5" s="58">
        <f>L5-M5</f>
        <v>7684.8000000000011</v>
      </c>
      <c r="O5" s="80"/>
      <c r="P5" s="83">
        <v>4.7</v>
      </c>
      <c r="Q5" s="49"/>
      <c r="R5" s="95">
        <v>44609</v>
      </c>
    </row>
    <row r="6" spans="1:20" ht="18.600000000000001" thickBot="1" x14ac:dyDescent="0.35">
      <c r="A6" s="60" t="s">
        <v>63</v>
      </c>
      <c r="B6" s="74" t="s">
        <v>26</v>
      </c>
      <c r="C6" s="75">
        <v>3.4249999999999998</v>
      </c>
      <c r="D6" s="47">
        <f>VRM!K27</f>
        <v>30106.04</v>
      </c>
      <c r="E6" s="76">
        <f>D6*$P$5</f>
        <v>141498.38800000001</v>
      </c>
      <c r="F6" s="48">
        <v>1</v>
      </c>
      <c r="G6" s="76">
        <f>E6</f>
        <v>141498.38800000001</v>
      </c>
      <c r="H6" s="128">
        <v>55</v>
      </c>
      <c r="I6" s="129">
        <f>H6*F6</f>
        <v>55</v>
      </c>
      <c r="J6" s="129">
        <f>I6*$P$10</f>
        <v>1650</v>
      </c>
      <c r="K6" s="78">
        <f>I6*$P$8</f>
        <v>258.5</v>
      </c>
      <c r="L6" s="76">
        <f>K6*$P$10</f>
        <v>7755</v>
      </c>
      <c r="M6" s="101">
        <f>C6*$Q$3*$P$11*F6</f>
        <v>493.20000000000005</v>
      </c>
      <c r="N6" s="58">
        <f>L6-M6</f>
        <v>7261.8</v>
      </c>
      <c r="O6" s="80">
        <f>(G6/N6)+2</f>
        <v>21.485305020793742</v>
      </c>
      <c r="P6" s="81" t="s">
        <v>25</v>
      </c>
      <c r="Q6" s="49"/>
      <c r="R6" s="190">
        <v>1.04</v>
      </c>
    </row>
    <row r="7" spans="1:20" ht="18" x14ac:dyDescent="0.35">
      <c r="A7" s="100" t="s">
        <v>61</v>
      </c>
      <c r="B7" s="74" t="s">
        <v>62</v>
      </c>
      <c r="C7" s="75">
        <v>3.25</v>
      </c>
      <c r="D7" s="47">
        <f>VRM!K36</f>
        <v>19453.04</v>
      </c>
      <c r="E7" s="76">
        <f>D7*$P$5</f>
        <v>91429.288</v>
      </c>
      <c r="F7" s="48">
        <v>1</v>
      </c>
      <c r="G7" s="76">
        <f>E7</f>
        <v>91429.288</v>
      </c>
      <c r="H7" s="128">
        <v>21.16</v>
      </c>
      <c r="I7" s="129">
        <f>H7*F7</f>
        <v>21.16</v>
      </c>
      <c r="J7" s="129">
        <f>I7*$P$10</f>
        <v>634.79999999999995</v>
      </c>
      <c r="K7" s="78">
        <f>I7*$P$8</f>
        <v>99.451999999999998</v>
      </c>
      <c r="L7" s="76">
        <f>K7*$P$10</f>
        <v>2983.56</v>
      </c>
      <c r="M7" s="101">
        <f>C7*$Q$3*$P$11*F7</f>
        <v>468</v>
      </c>
      <c r="N7" s="58">
        <f>L7-M7</f>
        <v>2515.56</v>
      </c>
      <c r="O7" s="77">
        <f>(G7/N7)+2</f>
        <v>38.345500803002118</v>
      </c>
      <c r="P7" s="85">
        <v>44609</v>
      </c>
      <c r="Q7" s="49"/>
    </row>
    <row r="8" spans="1:20" ht="18.600000000000001" thickBot="1" x14ac:dyDescent="0.4">
      <c r="A8" s="59" t="s">
        <v>74</v>
      </c>
      <c r="B8" s="74" t="s">
        <v>62</v>
      </c>
      <c r="C8" s="75">
        <v>3.36</v>
      </c>
      <c r="D8" s="47">
        <v>7000</v>
      </c>
      <c r="E8" s="76">
        <f>D8*$P$5</f>
        <v>32900</v>
      </c>
      <c r="F8" s="48">
        <v>80</v>
      </c>
      <c r="G8" s="76">
        <f>E8</f>
        <v>32900</v>
      </c>
      <c r="H8" s="128">
        <v>10.77</v>
      </c>
      <c r="I8" s="129">
        <f>H8*F8</f>
        <v>861.59999999999991</v>
      </c>
      <c r="J8" s="129">
        <f>I8*$P$10</f>
        <v>25847.999999999996</v>
      </c>
      <c r="K8" s="78">
        <f>I8*$P$8</f>
        <v>4049.5199999999995</v>
      </c>
      <c r="L8" s="76">
        <f>K8*$P$10</f>
        <v>121485.59999999999</v>
      </c>
      <c r="M8" s="101">
        <f>C8*$Q$3*$P$11*F8</f>
        <v>38707.199999999997</v>
      </c>
      <c r="N8" s="58">
        <f>L8-M8</f>
        <v>82778.399999999994</v>
      </c>
      <c r="O8" s="77">
        <f>(G8/N8)+2</f>
        <v>2.3974466769108851</v>
      </c>
      <c r="P8" s="84">
        <v>4.7</v>
      </c>
      <c r="Q8" s="49"/>
    </row>
    <row r="9" spans="1:20" ht="18.600000000000001" thickBot="1" x14ac:dyDescent="0.4">
      <c r="A9" s="59" t="s">
        <v>92</v>
      </c>
      <c r="B9" s="74" t="s">
        <v>90</v>
      </c>
      <c r="C9" s="75">
        <v>3.36</v>
      </c>
      <c r="D9" s="47">
        <v>4500</v>
      </c>
      <c r="E9" s="76">
        <f>D9*$P$5</f>
        <v>21150</v>
      </c>
      <c r="F9" s="48">
        <v>80</v>
      </c>
      <c r="G9" s="76">
        <f>E9*F9</f>
        <v>1692000</v>
      </c>
      <c r="H9" s="128">
        <v>13.76</v>
      </c>
      <c r="I9" s="129">
        <f>H9*F9</f>
        <v>1100.8</v>
      </c>
      <c r="J9" s="129">
        <f>I9*$P$10</f>
        <v>33024</v>
      </c>
      <c r="K9" s="78">
        <f>I9*$P$8</f>
        <v>5173.76</v>
      </c>
      <c r="L9" s="76">
        <f>K9*$P$10</f>
        <v>155212.80000000002</v>
      </c>
      <c r="M9" s="101">
        <f>C9*$Q$3*$P$11*F9</f>
        <v>38707.199999999997</v>
      </c>
      <c r="N9" s="58">
        <f>L9-M9</f>
        <v>116505.60000000002</v>
      </c>
      <c r="O9" s="77">
        <f>(G9/N9)+2</f>
        <v>16.522907053394857</v>
      </c>
      <c r="P9" s="187" t="s">
        <v>29</v>
      </c>
      <c r="Q9" s="49"/>
    </row>
    <row r="10" spans="1:20" ht="15" thickBot="1" x14ac:dyDescent="0.35">
      <c r="P10" s="188">
        <v>30</v>
      </c>
      <c r="Q10" s="49"/>
      <c r="S10" s="79"/>
    </row>
    <row r="11" spans="1:20" ht="15" thickBot="1" x14ac:dyDescent="0.35">
      <c r="P11" s="99">
        <v>0.2</v>
      </c>
      <c r="Q11" s="49"/>
      <c r="S11" s="79"/>
    </row>
    <row r="12" spans="1:20" x14ac:dyDescent="0.3">
      <c r="Q12" s="49"/>
    </row>
    <row r="13" spans="1:20" x14ac:dyDescent="0.3">
      <c r="P13" s="49"/>
      <c r="Q13" s="49"/>
      <c r="R13" s="79"/>
    </row>
    <row r="14" spans="1:20" x14ac:dyDescent="0.3">
      <c r="Q14" s="49"/>
      <c r="R14" s="79"/>
    </row>
    <row r="15" spans="1:20" x14ac:dyDescent="0.3">
      <c r="P15" s="49"/>
      <c r="Q15" s="49"/>
    </row>
    <row r="16" spans="1:20" hidden="1" x14ac:dyDescent="0.3">
      <c r="L16" s="6"/>
      <c r="M16" s="6">
        <v>725.76</v>
      </c>
      <c r="N16" s="6"/>
      <c r="P16" s="49"/>
      <c r="Q16" s="49"/>
      <c r="T16" s="73"/>
    </row>
    <row r="17" spans="3:20" hidden="1" x14ac:dyDescent="0.3">
      <c r="L17" s="6">
        <v>50</v>
      </c>
      <c r="M17" s="126">
        <f>M16/4.8</f>
        <v>151.20000000000002</v>
      </c>
      <c r="N17" s="127">
        <f>L17*M17</f>
        <v>7560.0000000000009</v>
      </c>
      <c r="P17" s="49"/>
      <c r="Q17" s="49"/>
      <c r="T17" s="73"/>
    </row>
    <row r="18" spans="3:20" hidden="1" x14ac:dyDescent="0.3">
      <c r="L18" s="6"/>
      <c r="M18" s="126">
        <v>991.87</v>
      </c>
      <c r="N18" s="6"/>
      <c r="P18" s="49"/>
      <c r="Q18" s="49"/>
      <c r="T18" s="73"/>
    </row>
    <row r="19" spans="3:20" hidden="1" x14ac:dyDescent="0.3">
      <c r="L19" s="6">
        <v>50</v>
      </c>
      <c r="M19" s="127">
        <f>210</f>
        <v>210</v>
      </c>
      <c r="N19" s="127">
        <f>L19*M19</f>
        <v>10500</v>
      </c>
      <c r="Q19" s="49"/>
    </row>
    <row r="20" spans="3:20" hidden="1" x14ac:dyDescent="0.3">
      <c r="L20" s="6"/>
      <c r="M20" s="127"/>
      <c r="N20" s="127">
        <f>N17-N19</f>
        <v>-2939.9999999999991</v>
      </c>
      <c r="Q20" s="49"/>
    </row>
    <row r="21" spans="3:20" x14ac:dyDescent="0.3">
      <c r="L21">
        <v>600</v>
      </c>
      <c r="M21">
        <v>0.95</v>
      </c>
      <c r="N21">
        <f>L21*M21</f>
        <v>570</v>
      </c>
      <c r="O21">
        <f>N21*30</f>
        <v>17100</v>
      </c>
    </row>
    <row r="30" spans="3:20" ht="15" customHeight="1" x14ac:dyDescent="0.3">
      <c r="C30" s="50"/>
    </row>
    <row r="31" spans="3:20" x14ac:dyDescent="0.3">
      <c r="C31" s="50"/>
      <c r="F31" s="51"/>
      <c r="G31" s="51"/>
      <c r="H31" s="51"/>
      <c r="I31" s="51"/>
      <c r="J31" s="51"/>
      <c r="K31" s="51"/>
    </row>
    <row r="32" spans="3:20" x14ac:dyDescent="0.3">
      <c r="C32" s="50"/>
      <c r="F32" s="52" t="s">
        <v>31</v>
      </c>
      <c r="G32" s="51"/>
      <c r="H32" s="51"/>
      <c r="I32" s="53"/>
      <c r="J32" s="53"/>
      <c r="K32" s="51"/>
    </row>
    <row r="33" spans="2:11" x14ac:dyDescent="0.3">
      <c r="C33" s="50"/>
      <c r="F33" s="51"/>
      <c r="G33" s="51"/>
      <c r="H33" s="51"/>
      <c r="I33" s="51"/>
      <c r="J33" s="51"/>
      <c r="K33" s="51"/>
    </row>
    <row r="34" spans="2:11" x14ac:dyDescent="0.3">
      <c r="C34" s="50"/>
      <c r="F34" s="51"/>
      <c r="G34" s="51"/>
      <c r="H34" s="51"/>
      <c r="I34" s="51"/>
      <c r="J34" s="51"/>
      <c r="K34" s="51"/>
    </row>
    <row r="35" spans="2:11" x14ac:dyDescent="0.3">
      <c r="C35" s="50"/>
      <c r="F35" s="51"/>
      <c r="G35" s="51"/>
      <c r="H35" s="51"/>
      <c r="I35" s="51"/>
      <c r="J35" s="51"/>
      <c r="K35" s="51"/>
    </row>
    <row r="36" spans="2:11" x14ac:dyDescent="0.3">
      <c r="C36" s="50"/>
      <c r="F36" s="51"/>
      <c r="G36" s="51"/>
      <c r="H36" s="51"/>
      <c r="I36" s="51"/>
      <c r="J36" s="51"/>
      <c r="K36" s="51"/>
    </row>
    <row r="37" spans="2:11" x14ac:dyDescent="0.3">
      <c r="B37">
        <v>7000</v>
      </c>
      <c r="C37" s="50">
        <f>(B37*60)/100</f>
        <v>4200</v>
      </c>
      <c r="D37">
        <f>B37+C37</f>
        <v>11200</v>
      </c>
    </row>
    <row r="38" spans="2:11" x14ac:dyDescent="0.3">
      <c r="C38" s="50"/>
    </row>
    <row r="39" spans="2:11" x14ac:dyDescent="0.3">
      <c r="C39" s="50"/>
    </row>
    <row r="40" spans="2:11" x14ac:dyDescent="0.3">
      <c r="C40" s="50"/>
    </row>
    <row r="41" spans="2:11" x14ac:dyDescent="0.3">
      <c r="C41" s="50"/>
    </row>
    <row r="42" spans="2:11" x14ac:dyDescent="0.3">
      <c r="C42" s="50"/>
    </row>
    <row r="43" spans="2:11" x14ac:dyDescent="0.3">
      <c r="C43" s="50"/>
    </row>
    <row r="44" spans="2:11" x14ac:dyDescent="0.3">
      <c r="C44" s="50"/>
    </row>
    <row r="45" spans="2:11" x14ac:dyDescent="0.3">
      <c r="C45" s="50"/>
    </row>
    <row r="46" spans="2:11" x14ac:dyDescent="0.3">
      <c r="C46" s="50"/>
    </row>
    <row r="47" spans="2:11" x14ac:dyDescent="0.3">
      <c r="C47" s="50"/>
    </row>
    <row r="48" spans="2:11" x14ac:dyDescent="0.3">
      <c r="C48" s="50"/>
    </row>
    <row r="49" spans="3:3" x14ac:dyDescent="0.3">
      <c r="C49" s="50"/>
    </row>
    <row r="50" spans="3:3" x14ac:dyDescent="0.3">
      <c r="C50" s="50"/>
    </row>
    <row r="51" spans="3:3" x14ac:dyDescent="0.3">
      <c r="C51" s="50"/>
    </row>
    <row r="52" spans="3:3" x14ac:dyDescent="0.3">
      <c r="C52" s="50"/>
    </row>
    <row r="53" spans="3:3" x14ac:dyDescent="0.3">
      <c r="C53" s="50"/>
    </row>
    <row r="54" spans="3:3" x14ac:dyDescent="0.3">
      <c r="C54" s="50"/>
    </row>
    <row r="55" spans="3:3" x14ac:dyDescent="0.3">
      <c r="C55" s="50"/>
    </row>
    <row r="56" spans="3:3" x14ac:dyDescent="0.3">
      <c r="C56" s="50"/>
    </row>
    <row r="57" spans="3:3" x14ac:dyDescent="0.3">
      <c r="C57" s="50"/>
    </row>
    <row r="58" spans="3:3" x14ac:dyDescent="0.3">
      <c r="C58" s="50"/>
    </row>
    <row r="59" spans="3:3" x14ac:dyDescent="0.3">
      <c r="C59" s="50"/>
    </row>
    <row r="60" spans="3:3" x14ac:dyDescent="0.3">
      <c r="C60" s="50"/>
    </row>
    <row r="61" spans="3:3" x14ac:dyDescent="0.3">
      <c r="C61" s="50"/>
    </row>
    <row r="62" spans="3:3" x14ac:dyDescent="0.3">
      <c r="C62" s="50"/>
    </row>
    <row r="63" spans="3:3" x14ac:dyDescent="0.3">
      <c r="C63" s="50"/>
    </row>
    <row r="64" spans="3:3" x14ac:dyDescent="0.3">
      <c r="C64" s="50"/>
    </row>
    <row r="65" spans="3:3" x14ac:dyDescent="0.3">
      <c r="C65" s="50"/>
    </row>
    <row r="66" spans="3:3" x14ac:dyDescent="0.3">
      <c r="C66" s="50"/>
    </row>
    <row r="67" spans="3:3" x14ac:dyDescent="0.3">
      <c r="C67" s="50"/>
    </row>
    <row r="68" spans="3:3" x14ac:dyDescent="0.3">
      <c r="C68" s="50"/>
    </row>
    <row r="69" spans="3:3" x14ac:dyDescent="0.3">
      <c r="C69" s="50"/>
    </row>
    <row r="70" spans="3:3" x14ac:dyDescent="0.3">
      <c r="C70" s="50"/>
    </row>
    <row r="71" spans="3:3" x14ac:dyDescent="0.3">
      <c r="C71" s="50"/>
    </row>
    <row r="72" spans="3:3" x14ac:dyDescent="0.3">
      <c r="C72" s="50"/>
    </row>
    <row r="73" spans="3:3" x14ac:dyDescent="0.3">
      <c r="C73" s="50"/>
    </row>
    <row r="74" spans="3:3" x14ac:dyDescent="0.3">
      <c r="C74" s="50"/>
    </row>
    <row r="75" spans="3:3" x14ac:dyDescent="0.3">
      <c r="C75" s="50"/>
    </row>
    <row r="76" spans="3:3" x14ac:dyDescent="0.3">
      <c r="C76" s="50"/>
    </row>
    <row r="77" spans="3:3" x14ac:dyDescent="0.3">
      <c r="C77" s="50"/>
    </row>
    <row r="78" spans="3:3" x14ac:dyDescent="0.3">
      <c r="C78" s="50"/>
    </row>
    <row r="79" spans="3:3" x14ac:dyDescent="0.3">
      <c r="C79" s="50"/>
    </row>
    <row r="80" spans="3:3" x14ac:dyDescent="0.3">
      <c r="C80" s="50"/>
    </row>
    <row r="81" spans="3:3" x14ac:dyDescent="0.3">
      <c r="C81" s="50"/>
    </row>
    <row r="82" spans="3:3" x14ac:dyDescent="0.3">
      <c r="C82" s="50"/>
    </row>
    <row r="83" spans="3:3" x14ac:dyDescent="0.3">
      <c r="C83" s="50"/>
    </row>
    <row r="84" spans="3:3" x14ac:dyDescent="0.3">
      <c r="C84" s="50"/>
    </row>
    <row r="85" spans="3:3" x14ac:dyDescent="0.3">
      <c r="C85" s="50"/>
    </row>
    <row r="86" spans="3:3" x14ac:dyDescent="0.3">
      <c r="C86" s="50"/>
    </row>
    <row r="87" spans="3:3" x14ac:dyDescent="0.3">
      <c r="C87" s="50"/>
    </row>
    <row r="88" spans="3:3" x14ac:dyDescent="0.3">
      <c r="C88" s="50"/>
    </row>
    <row r="89" spans="3:3" x14ac:dyDescent="0.3">
      <c r="C89" s="50"/>
    </row>
    <row r="90" spans="3:3" x14ac:dyDescent="0.3">
      <c r="C90" s="50"/>
    </row>
    <row r="91" spans="3:3" x14ac:dyDescent="0.3">
      <c r="C91" s="50"/>
    </row>
    <row r="92" spans="3:3" x14ac:dyDescent="0.3">
      <c r="C92" s="50"/>
    </row>
    <row r="93" spans="3:3" x14ac:dyDescent="0.3">
      <c r="C93" s="50"/>
    </row>
    <row r="94" spans="3:3" x14ac:dyDescent="0.3">
      <c r="C94" s="50"/>
    </row>
    <row r="95" spans="3:3" x14ac:dyDescent="0.3">
      <c r="C95" s="50"/>
    </row>
    <row r="96" spans="3:3" x14ac:dyDescent="0.3">
      <c r="C96" s="50"/>
    </row>
    <row r="97" spans="3:3" x14ac:dyDescent="0.3">
      <c r="C97" s="50"/>
    </row>
    <row r="98" spans="3:3" x14ac:dyDescent="0.3">
      <c r="C98" s="50"/>
    </row>
    <row r="99" spans="3:3" x14ac:dyDescent="0.3">
      <c r="C99" s="50"/>
    </row>
    <row r="100" spans="3:3" x14ac:dyDescent="0.3">
      <c r="C100" s="50"/>
    </row>
    <row r="101" spans="3:3" x14ac:dyDescent="0.3">
      <c r="C101" s="50"/>
    </row>
    <row r="102" spans="3:3" x14ac:dyDescent="0.3">
      <c r="C102" s="50"/>
    </row>
    <row r="103" spans="3:3" x14ac:dyDescent="0.3">
      <c r="C103" s="50"/>
    </row>
    <row r="104" spans="3:3" x14ac:dyDescent="0.3">
      <c r="C104" s="50"/>
    </row>
    <row r="105" spans="3:3" x14ac:dyDescent="0.3">
      <c r="C105" s="50"/>
    </row>
    <row r="106" spans="3:3" x14ac:dyDescent="0.3">
      <c r="C106" s="50"/>
    </row>
    <row r="107" spans="3:3" x14ac:dyDescent="0.3">
      <c r="C107" s="50"/>
    </row>
    <row r="108" spans="3:3" x14ac:dyDescent="0.3">
      <c r="C108" s="50"/>
    </row>
    <row r="109" spans="3:3" x14ac:dyDescent="0.3">
      <c r="C109" s="50"/>
    </row>
    <row r="110" spans="3:3" x14ac:dyDescent="0.3">
      <c r="C110" s="50"/>
    </row>
    <row r="111" spans="3:3" x14ac:dyDescent="0.3">
      <c r="C111" s="50"/>
    </row>
    <row r="112" spans="3:3" x14ac:dyDescent="0.3">
      <c r="C112" s="50"/>
    </row>
    <row r="113" spans="3:3" x14ac:dyDescent="0.3">
      <c r="C113" s="50"/>
    </row>
    <row r="114" spans="3:3" x14ac:dyDescent="0.3">
      <c r="C114" s="50"/>
    </row>
    <row r="115" spans="3:3" x14ac:dyDescent="0.3">
      <c r="C115" s="50"/>
    </row>
    <row r="116" spans="3:3" x14ac:dyDescent="0.3">
      <c r="C116" s="50"/>
    </row>
    <row r="117" spans="3:3" x14ac:dyDescent="0.3">
      <c r="C117" s="50"/>
    </row>
    <row r="118" spans="3:3" x14ac:dyDescent="0.3">
      <c r="C118" s="50"/>
    </row>
    <row r="119" spans="3:3" x14ac:dyDescent="0.3">
      <c r="C119" s="50"/>
    </row>
    <row r="120" spans="3:3" x14ac:dyDescent="0.3">
      <c r="C120" s="50"/>
    </row>
    <row r="121" spans="3:3" x14ac:dyDescent="0.3">
      <c r="C121" s="50"/>
    </row>
    <row r="122" spans="3:3" x14ac:dyDescent="0.3">
      <c r="C122" s="50"/>
    </row>
    <row r="123" spans="3:3" x14ac:dyDescent="0.3">
      <c r="C123" s="50"/>
    </row>
    <row r="124" spans="3:3" x14ac:dyDescent="0.3">
      <c r="C124" s="50"/>
    </row>
    <row r="125" spans="3:3" x14ac:dyDescent="0.3">
      <c r="C125" s="50"/>
    </row>
    <row r="126" spans="3:3" x14ac:dyDescent="0.3">
      <c r="C126" s="50"/>
    </row>
    <row r="127" spans="3:3" x14ac:dyDescent="0.3">
      <c r="C127" s="50"/>
    </row>
    <row r="128" spans="3:3" x14ac:dyDescent="0.3">
      <c r="C128" s="50"/>
    </row>
    <row r="129" spans="3:3" x14ac:dyDescent="0.3">
      <c r="C129" s="50"/>
    </row>
    <row r="130" spans="3:3" x14ac:dyDescent="0.3">
      <c r="C130" s="50"/>
    </row>
    <row r="131" spans="3:3" x14ac:dyDescent="0.3">
      <c r="C131" s="50"/>
    </row>
    <row r="132" spans="3:3" x14ac:dyDescent="0.3">
      <c r="C132" s="50"/>
    </row>
    <row r="133" spans="3:3" x14ac:dyDescent="0.3">
      <c r="C133" s="50"/>
    </row>
    <row r="134" spans="3:3" x14ac:dyDescent="0.3">
      <c r="C134" s="50"/>
    </row>
    <row r="135" spans="3:3" x14ac:dyDescent="0.3">
      <c r="C135" s="50"/>
    </row>
    <row r="136" spans="3:3" x14ac:dyDescent="0.3">
      <c r="C136" s="50"/>
    </row>
    <row r="137" spans="3:3" x14ac:dyDescent="0.3">
      <c r="C137" s="50"/>
    </row>
    <row r="138" spans="3:3" x14ac:dyDescent="0.3">
      <c r="C138" s="50"/>
    </row>
    <row r="139" spans="3:3" x14ac:dyDescent="0.3">
      <c r="C139" s="50"/>
    </row>
    <row r="140" spans="3:3" x14ac:dyDescent="0.3">
      <c r="C140" s="50"/>
    </row>
    <row r="141" spans="3:3" x14ac:dyDescent="0.3">
      <c r="C141" s="50"/>
    </row>
    <row r="142" spans="3:3" x14ac:dyDescent="0.3">
      <c r="C142" s="50"/>
    </row>
    <row r="143" spans="3:3" x14ac:dyDescent="0.3">
      <c r="C143" s="50"/>
    </row>
    <row r="144" spans="3:3" x14ac:dyDescent="0.3">
      <c r="C144" s="50"/>
    </row>
    <row r="145" spans="3:3" x14ac:dyDescent="0.3">
      <c r="C145" s="50"/>
    </row>
    <row r="146" spans="3:3" x14ac:dyDescent="0.3">
      <c r="C146" s="50"/>
    </row>
    <row r="147" spans="3:3" x14ac:dyDescent="0.3">
      <c r="C147" s="50"/>
    </row>
    <row r="148" spans="3:3" x14ac:dyDescent="0.3">
      <c r="C148" s="50"/>
    </row>
    <row r="149" spans="3:3" x14ac:dyDescent="0.3">
      <c r="C149" s="50"/>
    </row>
    <row r="150" spans="3:3" x14ac:dyDescent="0.3">
      <c r="C150" s="50"/>
    </row>
    <row r="151" spans="3:3" x14ac:dyDescent="0.3">
      <c r="C151" s="50"/>
    </row>
    <row r="152" spans="3:3" x14ac:dyDescent="0.3">
      <c r="C152" s="50"/>
    </row>
    <row r="153" spans="3:3" x14ac:dyDescent="0.3">
      <c r="C153" s="50"/>
    </row>
    <row r="154" spans="3:3" x14ac:dyDescent="0.3">
      <c r="C154" s="50"/>
    </row>
    <row r="155" spans="3:3" x14ac:dyDescent="0.3">
      <c r="C155" s="50"/>
    </row>
    <row r="156" spans="3:3" x14ac:dyDescent="0.3">
      <c r="C156" s="50"/>
    </row>
    <row r="157" spans="3:3" x14ac:dyDescent="0.3">
      <c r="C157" s="50"/>
    </row>
    <row r="158" spans="3:3" x14ac:dyDescent="0.3">
      <c r="C158" s="50"/>
    </row>
    <row r="159" spans="3:3" x14ac:dyDescent="0.3">
      <c r="C159" s="50"/>
    </row>
    <row r="160" spans="3:3" x14ac:dyDescent="0.3">
      <c r="C160" s="50"/>
    </row>
    <row r="161" spans="3:3" x14ac:dyDescent="0.3">
      <c r="C161" s="50"/>
    </row>
    <row r="162" spans="3:3" x14ac:dyDescent="0.3">
      <c r="C162" s="50"/>
    </row>
    <row r="163" spans="3:3" x14ac:dyDescent="0.3">
      <c r="C163" s="50"/>
    </row>
    <row r="164" spans="3:3" x14ac:dyDescent="0.3">
      <c r="C164" s="50"/>
    </row>
    <row r="165" spans="3:3" x14ac:dyDescent="0.3">
      <c r="C165" s="50"/>
    </row>
    <row r="166" spans="3:3" x14ac:dyDescent="0.3">
      <c r="C166" s="50"/>
    </row>
    <row r="167" spans="3:3" x14ac:dyDescent="0.3">
      <c r="C167" s="50"/>
    </row>
    <row r="168" spans="3:3" x14ac:dyDescent="0.3">
      <c r="C168" s="50"/>
    </row>
    <row r="169" spans="3:3" x14ac:dyDescent="0.3">
      <c r="C169" s="50"/>
    </row>
    <row r="170" spans="3:3" x14ac:dyDescent="0.3">
      <c r="C170" s="50"/>
    </row>
    <row r="171" spans="3:3" x14ac:dyDescent="0.3">
      <c r="C171" s="50"/>
    </row>
    <row r="172" spans="3:3" x14ac:dyDescent="0.3">
      <c r="C172" s="50"/>
    </row>
    <row r="173" spans="3:3" x14ac:dyDescent="0.3">
      <c r="C173" s="50"/>
    </row>
    <row r="174" spans="3:3" x14ac:dyDescent="0.3">
      <c r="C174" s="50"/>
    </row>
    <row r="175" spans="3:3" x14ac:dyDescent="0.3">
      <c r="C175" s="50"/>
    </row>
    <row r="176" spans="3:3" x14ac:dyDescent="0.3">
      <c r="C176" s="50"/>
    </row>
    <row r="177" spans="3:3" x14ac:dyDescent="0.3">
      <c r="C177" s="50"/>
    </row>
    <row r="178" spans="3:3" x14ac:dyDescent="0.3">
      <c r="C178" s="50"/>
    </row>
    <row r="179" spans="3:3" x14ac:dyDescent="0.3">
      <c r="C179" s="50"/>
    </row>
    <row r="180" spans="3:3" x14ac:dyDescent="0.3">
      <c r="C180" s="50"/>
    </row>
    <row r="181" spans="3:3" x14ac:dyDescent="0.3">
      <c r="C181" s="50"/>
    </row>
    <row r="182" spans="3:3" x14ac:dyDescent="0.3">
      <c r="C182" s="50"/>
    </row>
    <row r="183" spans="3:3" x14ac:dyDescent="0.3">
      <c r="C183" s="50"/>
    </row>
    <row r="184" spans="3:3" x14ac:dyDescent="0.3">
      <c r="C184" s="50"/>
    </row>
    <row r="185" spans="3:3" x14ac:dyDescent="0.3">
      <c r="C185" s="50"/>
    </row>
    <row r="186" spans="3:3" x14ac:dyDescent="0.3">
      <c r="C186" s="50"/>
    </row>
    <row r="187" spans="3:3" x14ac:dyDescent="0.3">
      <c r="C187" s="50"/>
    </row>
    <row r="188" spans="3:3" x14ac:dyDescent="0.3">
      <c r="C188" s="50"/>
    </row>
    <row r="189" spans="3:3" x14ac:dyDescent="0.3">
      <c r="C189" s="50"/>
    </row>
    <row r="190" spans="3:3" x14ac:dyDescent="0.3">
      <c r="C190" s="50"/>
    </row>
    <row r="191" spans="3:3" x14ac:dyDescent="0.3">
      <c r="C191" s="50"/>
    </row>
    <row r="192" spans="3:3" x14ac:dyDescent="0.3">
      <c r="C192" s="50"/>
    </row>
    <row r="193" spans="3:3" x14ac:dyDescent="0.3">
      <c r="C193" s="50"/>
    </row>
    <row r="194" spans="3:3" x14ac:dyDescent="0.3">
      <c r="C194" s="50"/>
    </row>
    <row r="195" spans="3:3" x14ac:dyDescent="0.3">
      <c r="C195" s="50"/>
    </row>
    <row r="196" spans="3:3" x14ac:dyDescent="0.3">
      <c r="C196" s="50"/>
    </row>
    <row r="197" spans="3:3" x14ac:dyDescent="0.3">
      <c r="C197" s="50"/>
    </row>
    <row r="198" spans="3:3" x14ac:dyDescent="0.3">
      <c r="C198" s="50"/>
    </row>
    <row r="199" spans="3:3" x14ac:dyDescent="0.3">
      <c r="C199" s="50"/>
    </row>
    <row r="200" spans="3:3" x14ac:dyDescent="0.3">
      <c r="C200" s="50"/>
    </row>
    <row r="201" spans="3:3" x14ac:dyDescent="0.3">
      <c r="C201" s="50"/>
    </row>
    <row r="202" spans="3:3" x14ac:dyDescent="0.3">
      <c r="C202" s="50"/>
    </row>
    <row r="203" spans="3:3" x14ac:dyDescent="0.3">
      <c r="C203" s="50"/>
    </row>
    <row r="204" spans="3:3" x14ac:dyDescent="0.3">
      <c r="C204" s="50"/>
    </row>
    <row r="205" spans="3:3" x14ac:dyDescent="0.3">
      <c r="C205" s="50"/>
    </row>
    <row r="206" spans="3:3" x14ac:dyDescent="0.3">
      <c r="C206" s="50"/>
    </row>
    <row r="207" spans="3:3" x14ac:dyDescent="0.3">
      <c r="C207" s="50"/>
    </row>
    <row r="208" spans="3:3" x14ac:dyDescent="0.3">
      <c r="C208" s="50"/>
    </row>
    <row r="209" spans="3:3" x14ac:dyDescent="0.3">
      <c r="C209" s="50"/>
    </row>
    <row r="210" spans="3:3" x14ac:dyDescent="0.3">
      <c r="C210" s="50"/>
    </row>
    <row r="211" spans="3:3" x14ac:dyDescent="0.3">
      <c r="C211" s="50"/>
    </row>
    <row r="212" spans="3:3" x14ac:dyDescent="0.3">
      <c r="C212" s="50"/>
    </row>
    <row r="213" spans="3:3" x14ac:dyDescent="0.3">
      <c r="C213" s="50"/>
    </row>
    <row r="214" spans="3:3" x14ac:dyDescent="0.3">
      <c r="C214" s="50"/>
    </row>
    <row r="215" spans="3:3" x14ac:dyDescent="0.3">
      <c r="C215" s="50"/>
    </row>
    <row r="216" spans="3:3" x14ac:dyDescent="0.3">
      <c r="C216" s="50"/>
    </row>
    <row r="217" spans="3:3" x14ac:dyDescent="0.3">
      <c r="C217" s="50"/>
    </row>
    <row r="218" spans="3:3" x14ac:dyDescent="0.3">
      <c r="C218" s="50"/>
    </row>
    <row r="219" spans="3:3" x14ac:dyDescent="0.3">
      <c r="C219" s="50"/>
    </row>
    <row r="220" spans="3:3" x14ac:dyDescent="0.3">
      <c r="C220" s="50"/>
    </row>
    <row r="221" spans="3:3" x14ac:dyDescent="0.3">
      <c r="C221" s="50"/>
    </row>
    <row r="222" spans="3:3" x14ac:dyDescent="0.3">
      <c r="C222" s="50"/>
    </row>
    <row r="223" spans="3:3" x14ac:dyDescent="0.3">
      <c r="C223" s="50"/>
    </row>
    <row r="224" spans="3:3" x14ac:dyDescent="0.3">
      <c r="C224" s="50"/>
    </row>
    <row r="225" spans="3:3" x14ac:dyDescent="0.3">
      <c r="C225" s="50"/>
    </row>
    <row r="226" spans="3:3" x14ac:dyDescent="0.3">
      <c r="C226" s="50"/>
    </row>
    <row r="227" spans="3:3" x14ac:dyDescent="0.3">
      <c r="C227" s="50"/>
    </row>
    <row r="228" spans="3:3" x14ac:dyDescent="0.3">
      <c r="C228" s="50"/>
    </row>
    <row r="229" spans="3:3" x14ac:dyDescent="0.3">
      <c r="C229" s="50"/>
    </row>
    <row r="230" spans="3:3" x14ac:dyDescent="0.3">
      <c r="C230" s="50"/>
    </row>
    <row r="231" spans="3:3" x14ac:dyDescent="0.3">
      <c r="C231" s="50"/>
    </row>
    <row r="232" spans="3:3" x14ac:dyDescent="0.3">
      <c r="C232" s="50"/>
    </row>
    <row r="233" spans="3:3" x14ac:dyDescent="0.3">
      <c r="C233" s="50"/>
    </row>
    <row r="234" spans="3:3" x14ac:dyDescent="0.3">
      <c r="C234" s="50"/>
    </row>
    <row r="235" spans="3:3" x14ac:dyDescent="0.3">
      <c r="C235" s="50"/>
    </row>
    <row r="236" spans="3:3" x14ac:dyDescent="0.3">
      <c r="C236" s="50"/>
    </row>
    <row r="237" spans="3:3" x14ac:dyDescent="0.3">
      <c r="C237" s="50"/>
    </row>
    <row r="238" spans="3:3" x14ac:dyDescent="0.3">
      <c r="C238" s="50"/>
    </row>
    <row r="239" spans="3:3" x14ac:dyDescent="0.3">
      <c r="C239" s="50"/>
    </row>
    <row r="240" spans="3:3" x14ac:dyDescent="0.3">
      <c r="C240" s="50"/>
    </row>
    <row r="241" spans="3:3" x14ac:dyDescent="0.3">
      <c r="C241" s="50"/>
    </row>
    <row r="242" spans="3:3" x14ac:dyDescent="0.3">
      <c r="C242" s="50"/>
    </row>
    <row r="243" spans="3:3" x14ac:dyDescent="0.3">
      <c r="C243" s="50"/>
    </row>
    <row r="244" spans="3:3" x14ac:dyDescent="0.3">
      <c r="C244" s="50"/>
    </row>
    <row r="245" spans="3:3" x14ac:dyDescent="0.3">
      <c r="C245" s="50"/>
    </row>
    <row r="246" spans="3:3" x14ac:dyDescent="0.3">
      <c r="C246" s="50"/>
    </row>
    <row r="247" spans="3:3" x14ac:dyDescent="0.3">
      <c r="C247" s="50"/>
    </row>
    <row r="248" spans="3:3" x14ac:dyDescent="0.3">
      <c r="C248" s="50"/>
    </row>
    <row r="249" spans="3:3" x14ac:dyDescent="0.3">
      <c r="C249" s="50"/>
    </row>
    <row r="250" spans="3:3" x14ac:dyDescent="0.3">
      <c r="C250" s="50"/>
    </row>
    <row r="251" spans="3:3" x14ac:dyDescent="0.3">
      <c r="C251" s="50"/>
    </row>
    <row r="252" spans="3:3" x14ac:dyDescent="0.3">
      <c r="C252" s="50"/>
    </row>
    <row r="253" spans="3:3" x14ac:dyDescent="0.3">
      <c r="C253" s="50"/>
    </row>
    <row r="254" spans="3:3" x14ac:dyDescent="0.3">
      <c r="C254" s="50"/>
    </row>
    <row r="255" spans="3:3" x14ac:dyDescent="0.3">
      <c r="C255" s="50"/>
    </row>
    <row r="256" spans="3:3" x14ac:dyDescent="0.3">
      <c r="C256" s="50"/>
    </row>
    <row r="257" spans="3:3" x14ac:dyDescent="0.3">
      <c r="C257" s="50"/>
    </row>
    <row r="258" spans="3:3" x14ac:dyDescent="0.3">
      <c r="C258" s="50"/>
    </row>
    <row r="259" spans="3:3" x14ac:dyDescent="0.3">
      <c r="C259" s="50"/>
    </row>
    <row r="260" spans="3:3" x14ac:dyDescent="0.3">
      <c r="C260" s="50"/>
    </row>
    <row r="261" spans="3:3" x14ac:dyDescent="0.3">
      <c r="C261" s="50"/>
    </row>
    <row r="262" spans="3:3" x14ac:dyDescent="0.3">
      <c r="C262" s="50"/>
    </row>
    <row r="263" spans="3:3" x14ac:dyDescent="0.3">
      <c r="C263" s="50"/>
    </row>
    <row r="264" spans="3:3" x14ac:dyDescent="0.3">
      <c r="C264" s="50"/>
    </row>
    <row r="265" spans="3:3" x14ac:dyDescent="0.3">
      <c r="C265" s="50"/>
    </row>
    <row r="266" spans="3:3" x14ac:dyDescent="0.3">
      <c r="C266" s="50"/>
    </row>
    <row r="267" spans="3:3" x14ac:dyDescent="0.3">
      <c r="C267" s="50"/>
    </row>
    <row r="268" spans="3:3" x14ac:dyDescent="0.3">
      <c r="C268" s="50"/>
    </row>
    <row r="269" spans="3:3" x14ac:dyDescent="0.3">
      <c r="C269" s="50"/>
    </row>
    <row r="270" spans="3:3" x14ac:dyDescent="0.3">
      <c r="C270" s="50"/>
    </row>
    <row r="271" spans="3:3" x14ac:dyDescent="0.3">
      <c r="C271" s="50"/>
    </row>
    <row r="272" spans="3:3" x14ac:dyDescent="0.3">
      <c r="C272" s="50"/>
    </row>
    <row r="273" spans="3:3" x14ac:dyDescent="0.3">
      <c r="C273" s="50"/>
    </row>
    <row r="274" spans="3:3" x14ac:dyDescent="0.3">
      <c r="C274" s="50"/>
    </row>
    <row r="275" spans="3:3" x14ac:dyDescent="0.3">
      <c r="C275" s="50"/>
    </row>
    <row r="276" spans="3:3" x14ac:dyDescent="0.3">
      <c r="C276" s="50"/>
    </row>
    <row r="277" spans="3:3" x14ac:dyDescent="0.3">
      <c r="C277" s="50"/>
    </row>
    <row r="278" spans="3:3" x14ac:dyDescent="0.3">
      <c r="C278" s="50"/>
    </row>
    <row r="279" spans="3:3" x14ac:dyDescent="0.3">
      <c r="C279" s="50"/>
    </row>
    <row r="280" spans="3:3" x14ac:dyDescent="0.3">
      <c r="C280" s="50"/>
    </row>
    <row r="281" spans="3:3" x14ac:dyDescent="0.3">
      <c r="C281" s="50"/>
    </row>
    <row r="282" spans="3:3" x14ac:dyDescent="0.3">
      <c r="C282" s="50"/>
    </row>
    <row r="283" spans="3:3" x14ac:dyDescent="0.3">
      <c r="C283" s="50"/>
    </row>
    <row r="284" spans="3:3" x14ac:dyDescent="0.3">
      <c r="C284" s="50"/>
    </row>
    <row r="285" spans="3:3" x14ac:dyDescent="0.3">
      <c r="C285" s="50"/>
    </row>
    <row r="286" spans="3:3" x14ac:dyDescent="0.3">
      <c r="C286" s="50"/>
    </row>
    <row r="287" spans="3:3" x14ac:dyDescent="0.3">
      <c r="C287" s="50"/>
    </row>
    <row r="288" spans="3:3" x14ac:dyDescent="0.3">
      <c r="C288" s="50"/>
    </row>
    <row r="289" spans="3:3" x14ac:dyDescent="0.3">
      <c r="C289" s="50"/>
    </row>
    <row r="290" spans="3:3" x14ac:dyDescent="0.3">
      <c r="C290" s="50"/>
    </row>
    <row r="291" spans="3:3" x14ac:dyDescent="0.3">
      <c r="C291" s="50"/>
    </row>
    <row r="292" spans="3:3" x14ac:dyDescent="0.3">
      <c r="C292" s="50"/>
    </row>
    <row r="293" spans="3:3" x14ac:dyDescent="0.3">
      <c r="C293" s="50"/>
    </row>
    <row r="294" spans="3:3" x14ac:dyDescent="0.3">
      <c r="C294" s="50"/>
    </row>
    <row r="295" spans="3:3" x14ac:dyDescent="0.3">
      <c r="C295" s="50"/>
    </row>
    <row r="296" spans="3:3" x14ac:dyDescent="0.3">
      <c r="C296" s="50"/>
    </row>
    <row r="297" spans="3:3" x14ac:dyDescent="0.3">
      <c r="C297" s="50"/>
    </row>
    <row r="298" spans="3:3" x14ac:dyDescent="0.3">
      <c r="C298" s="50"/>
    </row>
    <row r="299" spans="3:3" x14ac:dyDescent="0.3">
      <c r="C299" s="50"/>
    </row>
    <row r="300" spans="3:3" x14ac:dyDescent="0.3">
      <c r="C300" s="50"/>
    </row>
    <row r="301" spans="3:3" x14ac:dyDescent="0.3">
      <c r="C301" s="50"/>
    </row>
    <row r="302" spans="3:3" x14ac:dyDescent="0.3">
      <c r="C302" s="50"/>
    </row>
    <row r="303" spans="3:3" x14ac:dyDescent="0.3">
      <c r="C303" s="50"/>
    </row>
    <row r="304" spans="3:3" x14ac:dyDescent="0.3">
      <c r="C304" s="50"/>
    </row>
    <row r="305" spans="3:3" x14ac:dyDescent="0.3">
      <c r="C305" s="50"/>
    </row>
    <row r="306" spans="3:3" x14ac:dyDescent="0.3">
      <c r="C306" s="50"/>
    </row>
    <row r="307" spans="3:3" x14ac:dyDescent="0.3">
      <c r="C307" s="50"/>
    </row>
    <row r="308" spans="3:3" x14ac:dyDescent="0.3">
      <c r="C308" s="50"/>
    </row>
    <row r="309" spans="3:3" x14ac:dyDescent="0.3">
      <c r="C309" s="50"/>
    </row>
    <row r="310" spans="3:3" x14ac:dyDescent="0.3">
      <c r="C310" s="50"/>
    </row>
    <row r="311" spans="3:3" x14ac:dyDescent="0.3">
      <c r="C311" s="50"/>
    </row>
    <row r="312" spans="3:3" x14ac:dyDescent="0.3">
      <c r="C312" s="50"/>
    </row>
    <row r="313" spans="3:3" x14ac:dyDescent="0.3">
      <c r="C313" s="50"/>
    </row>
    <row r="314" spans="3:3" x14ac:dyDescent="0.3">
      <c r="C314" s="50"/>
    </row>
    <row r="315" spans="3:3" x14ac:dyDescent="0.3">
      <c r="C315" s="50"/>
    </row>
    <row r="316" spans="3:3" x14ac:dyDescent="0.3">
      <c r="C316" s="50"/>
    </row>
    <row r="317" spans="3:3" x14ac:dyDescent="0.3">
      <c r="C317" s="50"/>
    </row>
    <row r="318" spans="3:3" x14ac:dyDescent="0.3">
      <c r="C318" s="50"/>
    </row>
    <row r="319" spans="3:3" x14ac:dyDescent="0.3">
      <c r="C319" s="50"/>
    </row>
    <row r="320" spans="3:3" x14ac:dyDescent="0.3">
      <c r="C320" s="50"/>
    </row>
    <row r="321" spans="3:3" x14ac:dyDescent="0.3">
      <c r="C321" s="50"/>
    </row>
    <row r="322" spans="3:3" x14ac:dyDescent="0.3">
      <c r="C322" s="50"/>
    </row>
    <row r="323" spans="3:3" x14ac:dyDescent="0.3">
      <c r="C323" s="50"/>
    </row>
    <row r="324" spans="3:3" x14ac:dyDescent="0.3">
      <c r="C324" s="50"/>
    </row>
    <row r="325" spans="3:3" x14ac:dyDescent="0.3">
      <c r="C325" s="50"/>
    </row>
    <row r="326" spans="3:3" x14ac:dyDescent="0.3">
      <c r="C326" s="50"/>
    </row>
    <row r="327" spans="3:3" x14ac:dyDescent="0.3">
      <c r="C327" s="50"/>
    </row>
    <row r="328" spans="3:3" x14ac:dyDescent="0.3">
      <c r="C328" s="50"/>
    </row>
    <row r="329" spans="3:3" x14ac:dyDescent="0.3">
      <c r="C329" s="50"/>
    </row>
    <row r="330" spans="3:3" x14ac:dyDescent="0.3">
      <c r="C330" s="50"/>
    </row>
    <row r="331" spans="3:3" x14ac:dyDescent="0.3">
      <c r="C331" s="50"/>
    </row>
    <row r="332" spans="3:3" x14ac:dyDescent="0.3">
      <c r="C332" s="50"/>
    </row>
    <row r="333" spans="3:3" x14ac:dyDescent="0.3">
      <c r="C333" s="50"/>
    </row>
    <row r="334" spans="3:3" x14ac:dyDescent="0.3">
      <c r="C334" s="50"/>
    </row>
    <row r="335" spans="3:3" x14ac:dyDescent="0.3">
      <c r="C335" s="50"/>
    </row>
    <row r="336" spans="3:3" x14ac:dyDescent="0.3">
      <c r="C336" s="50"/>
    </row>
    <row r="337" spans="3:3" x14ac:dyDescent="0.3">
      <c r="C337" s="50"/>
    </row>
    <row r="338" spans="3:3" x14ac:dyDescent="0.3">
      <c r="C338" s="50"/>
    </row>
    <row r="339" spans="3:3" x14ac:dyDescent="0.3">
      <c r="C339" s="50"/>
    </row>
    <row r="340" spans="3:3" x14ac:dyDescent="0.3">
      <c r="C340" s="50"/>
    </row>
    <row r="341" spans="3:3" x14ac:dyDescent="0.3">
      <c r="C341" s="50"/>
    </row>
    <row r="342" spans="3:3" x14ac:dyDescent="0.3">
      <c r="C342" s="50"/>
    </row>
    <row r="343" spans="3:3" x14ac:dyDescent="0.3">
      <c r="C343" s="50"/>
    </row>
    <row r="344" spans="3:3" x14ac:dyDescent="0.3">
      <c r="C344" s="50"/>
    </row>
    <row r="345" spans="3:3" x14ac:dyDescent="0.3">
      <c r="C345" s="50"/>
    </row>
    <row r="346" spans="3:3" x14ac:dyDescent="0.3">
      <c r="C346" s="50"/>
    </row>
    <row r="347" spans="3:3" x14ac:dyDescent="0.3">
      <c r="C347" s="50"/>
    </row>
    <row r="348" spans="3:3" x14ac:dyDescent="0.3">
      <c r="C348" s="50"/>
    </row>
    <row r="349" spans="3:3" x14ac:dyDescent="0.3">
      <c r="C349" s="50"/>
    </row>
    <row r="350" spans="3:3" x14ac:dyDescent="0.3">
      <c r="C350" s="50"/>
    </row>
    <row r="351" spans="3:3" x14ac:dyDescent="0.3">
      <c r="C351" s="50"/>
    </row>
    <row r="352" spans="3:3" x14ac:dyDescent="0.3">
      <c r="C352" s="50"/>
    </row>
    <row r="353" spans="3:3" x14ac:dyDescent="0.3">
      <c r="C353" s="50"/>
    </row>
    <row r="354" spans="3:3" x14ac:dyDescent="0.3">
      <c r="C354" s="50"/>
    </row>
    <row r="355" spans="3:3" x14ac:dyDescent="0.3">
      <c r="C355" s="50"/>
    </row>
    <row r="356" spans="3:3" x14ac:dyDescent="0.3">
      <c r="C356" s="50"/>
    </row>
    <row r="357" spans="3:3" x14ac:dyDescent="0.3">
      <c r="C357" s="50"/>
    </row>
    <row r="358" spans="3:3" x14ac:dyDescent="0.3">
      <c r="C358" s="50"/>
    </row>
    <row r="359" spans="3:3" x14ac:dyDescent="0.3">
      <c r="C359" s="50"/>
    </row>
    <row r="360" spans="3:3" x14ac:dyDescent="0.3">
      <c r="C360" s="50"/>
    </row>
    <row r="361" spans="3:3" x14ac:dyDescent="0.3">
      <c r="C361" s="50"/>
    </row>
    <row r="362" spans="3:3" x14ac:dyDescent="0.3">
      <c r="C362" s="50"/>
    </row>
    <row r="363" spans="3:3" x14ac:dyDescent="0.3">
      <c r="C363" s="50"/>
    </row>
    <row r="364" spans="3:3" x14ac:dyDescent="0.3">
      <c r="C364" s="50"/>
    </row>
    <row r="365" spans="3:3" x14ac:dyDescent="0.3">
      <c r="C365" s="50"/>
    </row>
    <row r="366" spans="3:3" x14ac:dyDescent="0.3">
      <c r="C366" s="50"/>
    </row>
    <row r="367" spans="3:3" x14ac:dyDescent="0.3">
      <c r="C367" s="50"/>
    </row>
    <row r="368" spans="3:3" x14ac:dyDescent="0.3">
      <c r="C368" s="50"/>
    </row>
    <row r="369" spans="3:3" x14ac:dyDescent="0.3">
      <c r="C369" s="50"/>
    </row>
    <row r="370" spans="3:3" x14ac:dyDescent="0.3">
      <c r="C370" s="50"/>
    </row>
    <row r="371" spans="3:3" x14ac:dyDescent="0.3">
      <c r="C371" s="50"/>
    </row>
    <row r="372" spans="3:3" x14ac:dyDescent="0.3">
      <c r="C372" s="50"/>
    </row>
    <row r="373" spans="3:3" x14ac:dyDescent="0.3">
      <c r="C373" s="50"/>
    </row>
    <row r="374" spans="3:3" x14ac:dyDescent="0.3">
      <c r="C374" s="50"/>
    </row>
    <row r="375" spans="3:3" x14ac:dyDescent="0.3">
      <c r="C375" s="50"/>
    </row>
    <row r="376" spans="3:3" x14ac:dyDescent="0.3">
      <c r="C376" s="50"/>
    </row>
    <row r="377" spans="3:3" x14ac:dyDescent="0.3">
      <c r="C377" s="50"/>
    </row>
    <row r="378" spans="3:3" x14ac:dyDescent="0.3">
      <c r="C378" s="50"/>
    </row>
    <row r="379" spans="3:3" x14ac:dyDescent="0.3">
      <c r="C379" s="50"/>
    </row>
    <row r="380" spans="3:3" x14ac:dyDescent="0.3">
      <c r="C380" s="50"/>
    </row>
    <row r="381" spans="3:3" x14ac:dyDescent="0.3">
      <c r="C381" s="50"/>
    </row>
    <row r="382" spans="3:3" x14ac:dyDescent="0.3">
      <c r="C382" s="50"/>
    </row>
    <row r="383" spans="3:3" x14ac:dyDescent="0.3">
      <c r="C383" s="50"/>
    </row>
    <row r="384" spans="3:3" x14ac:dyDescent="0.3">
      <c r="C384" s="50"/>
    </row>
    <row r="385" spans="3:3" x14ac:dyDescent="0.3">
      <c r="C385" s="50"/>
    </row>
    <row r="386" spans="3:3" x14ac:dyDescent="0.3">
      <c r="C386" s="50"/>
    </row>
    <row r="387" spans="3:3" x14ac:dyDescent="0.3">
      <c r="C387" s="50"/>
    </row>
    <row r="388" spans="3:3" x14ac:dyDescent="0.3">
      <c r="C388" s="50"/>
    </row>
    <row r="389" spans="3:3" x14ac:dyDescent="0.3">
      <c r="C389" s="50"/>
    </row>
    <row r="390" spans="3:3" x14ac:dyDescent="0.3">
      <c r="C390" s="50"/>
    </row>
    <row r="391" spans="3:3" x14ac:dyDescent="0.3">
      <c r="C391" s="50"/>
    </row>
    <row r="392" spans="3:3" x14ac:dyDescent="0.3">
      <c r="C392" s="50"/>
    </row>
    <row r="393" spans="3:3" x14ac:dyDescent="0.3">
      <c r="C393" s="50"/>
    </row>
    <row r="394" spans="3:3" x14ac:dyDescent="0.3">
      <c r="C394" s="50"/>
    </row>
    <row r="395" spans="3:3" x14ac:dyDescent="0.3">
      <c r="C395" s="50"/>
    </row>
    <row r="396" spans="3:3" x14ac:dyDescent="0.3">
      <c r="C396" s="50"/>
    </row>
    <row r="397" spans="3:3" x14ac:dyDescent="0.3">
      <c r="C397" s="50"/>
    </row>
    <row r="398" spans="3:3" x14ac:dyDescent="0.3">
      <c r="C398" s="50"/>
    </row>
    <row r="399" spans="3:3" x14ac:dyDescent="0.3">
      <c r="C399" s="50"/>
    </row>
    <row r="400" spans="3:3" x14ac:dyDescent="0.3">
      <c r="C400" s="50"/>
    </row>
    <row r="401" spans="3:3" x14ac:dyDescent="0.3">
      <c r="C401" s="50"/>
    </row>
    <row r="402" spans="3:3" x14ac:dyDescent="0.3">
      <c r="C402" s="50"/>
    </row>
    <row r="403" spans="3:3" x14ac:dyDescent="0.3">
      <c r="C403" s="50"/>
    </row>
    <row r="404" spans="3:3" x14ac:dyDescent="0.3">
      <c r="C404" s="50"/>
    </row>
    <row r="405" spans="3:3" x14ac:dyDescent="0.3">
      <c r="C405" s="50"/>
    </row>
    <row r="406" spans="3:3" x14ac:dyDescent="0.3">
      <c r="C406" s="50"/>
    </row>
    <row r="407" spans="3:3" x14ac:dyDescent="0.3">
      <c r="C407" s="50"/>
    </row>
    <row r="408" spans="3:3" x14ac:dyDescent="0.3">
      <c r="C408" s="50"/>
    </row>
    <row r="409" spans="3:3" x14ac:dyDescent="0.3">
      <c r="C409" s="50"/>
    </row>
    <row r="410" spans="3:3" x14ac:dyDescent="0.3">
      <c r="C410" s="50"/>
    </row>
    <row r="411" spans="3:3" x14ac:dyDescent="0.3">
      <c r="C411" s="50"/>
    </row>
    <row r="412" spans="3:3" x14ac:dyDescent="0.3">
      <c r="C412" s="50"/>
    </row>
    <row r="413" spans="3:3" x14ac:dyDescent="0.3">
      <c r="C413" s="50"/>
    </row>
    <row r="414" spans="3:3" x14ac:dyDescent="0.3">
      <c r="C414" s="50"/>
    </row>
    <row r="415" spans="3:3" x14ac:dyDescent="0.3">
      <c r="C415" s="50"/>
    </row>
    <row r="416" spans="3:3" x14ac:dyDescent="0.3">
      <c r="C416" s="50"/>
    </row>
    <row r="417" spans="3:3" x14ac:dyDescent="0.3">
      <c r="C417" s="50"/>
    </row>
    <row r="418" spans="3:3" x14ac:dyDescent="0.3">
      <c r="C418" s="50"/>
    </row>
    <row r="419" spans="3:3" x14ac:dyDescent="0.3">
      <c r="C419" s="50"/>
    </row>
    <row r="420" spans="3:3" x14ac:dyDescent="0.3">
      <c r="C420" s="50"/>
    </row>
    <row r="421" spans="3:3" x14ac:dyDescent="0.3">
      <c r="C421" s="50"/>
    </row>
    <row r="422" spans="3:3" x14ac:dyDescent="0.3">
      <c r="C422" s="50"/>
    </row>
    <row r="423" spans="3:3" x14ac:dyDescent="0.3">
      <c r="C423" s="50"/>
    </row>
    <row r="424" spans="3:3" x14ac:dyDescent="0.3">
      <c r="C424" s="50"/>
    </row>
    <row r="425" spans="3:3" x14ac:dyDescent="0.3">
      <c r="C425" s="50"/>
    </row>
    <row r="426" spans="3:3" x14ac:dyDescent="0.3">
      <c r="C426" s="50"/>
    </row>
    <row r="427" spans="3:3" x14ac:dyDescent="0.3">
      <c r="C427" s="50"/>
    </row>
    <row r="428" spans="3:3" x14ac:dyDescent="0.3">
      <c r="C428" s="50"/>
    </row>
    <row r="429" spans="3:3" x14ac:dyDescent="0.3">
      <c r="C429" s="50"/>
    </row>
    <row r="430" spans="3:3" x14ac:dyDescent="0.3">
      <c r="C430" s="50"/>
    </row>
    <row r="431" spans="3:3" x14ac:dyDescent="0.3">
      <c r="C431" s="50"/>
    </row>
    <row r="432" spans="3:3" x14ac:dyDescent="0.3">
      <c r="C432" s="50"/>
    </row>
    <row r="433" spans="3:3" x14ac:dyDescent="0.3">
      <c r="C433" s="50"/>
    </row>
    <row r="434" spans="3:3" x14ac:dyDescent="0.3">
      <c r="C434" s="50"/>
    </row>
    <row r="435" spans="3:3" x14ac:dyDescent="0.3">
      <c r="C435" s="50"/>
    </row>
    <row r="436" spans="3:3" x14ac:dyDescent="0.3">
      <c r="C436" s="50"/>
    </row>
    <row r="437" spans="3:3" x14ac:dyDescent="0.3">
      <c r="C437" s="50"/>
    </row>
    <row r="438" spans="3:3" x14ac:dyDescent="0.3">
      <c r="C438" s="50"/>
    </row>
    <row r="439" spans="3:3" x14ac:dyDescent="0.3">
      <c r="C439" s="50"/>
    </row>
    <row r="440" spans="3:3" x14ac:dyDescent="0.3">
      <c r="C440" s="50"/>
    </row>
    <row r="441" spans="3:3" x14ac:dyDescent="0.3">
      <c r="C441" s="50"/>
    </row>
    <row r="442" spans="3:3" x14ac:dyDescent="0.3">
      <c r="C442" s="50"/>
    </row>
    <row r="443" spans="3:3" x14ac:dyDescent="0.3">
      <c r="C443" s="50"/>
    </row>
    <row r="444" spans="3:3" x14ac:dyDescent="0.3">
      <c r="C444" s="50"/>
    </row>
    <row r="445" spans="3:3" x14ac:dyDescent="0.3">
      <c r="C445" s="50"/>
    </row>
    <row r="446" spans="3:3" x14ac:dyDescent="0.3">
      <c r="C446" s="50"/>
    </row>
    <row r="447" spans="3:3" x14ac:dyDescent="0.3">
      <c r="C447" s="50"/>
    </row>
    <row r="448" spans="3:3" x14ac:dyDescent="0.3">
      <c r="C448" s="50"/>
    </row>
    <row r="449" spans="3:3" x14ac:dyDescent="0.3">
      <c r="C449" s="50"/>
    </row>
    <row r="450" spans="3:3" x14ac:dyDescent="0.3">
      <c r="C450" s="50"/>
    </row>
    <row r="451" spans="3:3" x14ac:dyDescent="0.3">
      <c r="C451" s="50"/>
    </row>
    <row r="452" spans="3:3" x14ac:dyDescent="0.3">
      <c r="C452" s="50"/>
    </row>
    <row r="453" spans="3:3" x14ac:dyDescent="0.3">
      <c r="C453" s="50"/>
    </row>
    <row r="454" spans="3:3" x14ac:dyDescent="0.3">
      <c r="C454" s="50"/>
    </row>
    <row r="455" spans="3:3" x14ac:dyDescent="0.3">
      <c r="C455" s="50"/>
    </row>
    <row r="456" spans="3:3" x14ac:dyDescent="0.3">
      <c r="C456" s="50"/>
    </row>
    <row r="457" spans="3:3" x14ac:dyDescent="0.3">
      <c r="C457" s="50"/>
    </row>
    <row r="458" spans="3:3" x14ac:dyDescent="0.3">
      <c r="C458" s="50"/>
    </row>
    <row r="459" spans="3:3" x14ac:dyDescent="0.3">
      <c r="C459" s="50"/>
    </row>
    <row r="460" spans="3:3" x14ac:dyDescent="0.3">
      <c r="C460" s="50"/>
    </row>
    <row r="461" spans="3:3" x14ac:dyDescent="0.3">
      <c r="C461" s="50"/>
    </row>
    <row r="462" spans="3:3" x14ac:dyDescent="0.3">
      <c r="C462" s="50"/>
    </row>
    <row r="463" spans="3:3" x14ac:dyDescent="0.3">
      <c r="C463" s="50"/>
    </row>
    <row r="464" spans="3:3" x14ac:dyDescent="0.3">
      <c r="C464" s="50"/>
    </row>
    <row r="465" spans="3:3" x14ac:dyDescent="0.3">
      <c r="C465" s="50"/>
    </row>
    <row r="466" spans="3:3" x14ac:dyDescent="0.3">
      <c r="C466" s="50"/>
    </row>
    <row r="467" spans="3:3" x14ac:dyDescent="0.3">
      <c r="C467" s="50"/>
    </row>
    <row r="468" spans="3:3" x14ac:dyDescent="0.3">
      <c r="C468" s="50"/>
    </row>
    <row r="469" spans="3:3" x14ac:dyDescent="0.3">
      <c r="C469" s="50"/>
    </row>
    <row r="470" spans="3:3" x14ac:dyDescent="0.3">
      <c r="C470" s="50"/>
    </row>
    <row r="471" spans="3:3" x14ac:dyDescent="0.3">
      <c r="C471" s="50"/>
    </row>
    <row r="472" spans="3:3" x14ac:dyDescent="0.3">
      <c r="C472" s="50"/>
    </row>
    <row r="473" spans="3:3" x14ac:dyDescent="0.3">
      <c r="C473" s="50"/>
    </row>
    <row r="474" spans="3:3" x14ac:dyDescent="0.3">
      <c r="C474" s="50"/>
    </row>
    <row r="475" spans="3:3" x14ac:dyDescent="0.3">
      <c r="C475" s="50"/>
    </row>
    <row r="476" spans="3:3" x14ac:dyDescent="0.3">
      <c r="C476" s="50"/>
    </row>
    <row r="477" spans="3:3" x14ac:dyDescent="0.3">
      <c r="C477" s="50"/>
    </row>
    <row r="478" spans="3:3" x14ac:dyDescent="0.3">
      <c r="C478" s="50"/>
    </row>
    <row r="479" spans="3:3" x14ac:dyDescent="0.3">
      <c r="C479" s="50"/>
    </row>
    <row r="480" spans="3:3" x14ac:dyDescent="0.3">
      <c r="C480" s="50"/>
    </row>
    <row r="481" spans="3:3" x14ac:dyDescent="0.3">
      <c r="C481" s="50"/>
    </row>
    <row r="482" spans="3:3" x14ac:dyDescent="0.3">
      <c r="C482" s="50"/>
    </row>
    <row r="483" spans="3:3" x14ac:dyDescent="0.3">
      <c r="C483" s="50"/>
    </row>
    <row r="484" spans="3:3" x14ac:dyDescent="0.3">
      <c r="C484" s="50"/>
    </row>
    <row r="485" spans="3:3" x14ac:dyDescent="0.3">
      <c r="C485" s="50"/>
    </row>
    <row r="486" spans="3:3" x14ac:dyDescent="0.3">
      <c r="C486" s="50"/>
    </row>
    <row r="487" spans="3:3" x14ac:dyDescent="0.3">
      <c r="C487" s="50"/>
    </row>
    <row r="488" spans="3:3" x14ac:dyDescent="0.3">
      <c r="C488" s="50"/>
    </row>
    <row r="489" spans="3:3" x14ac:dyDescent="0.3">
      <c r="C489" s="50"/>
    </row>
    <row r="490" spans="3:3" x14ac:dyDescent="0.3">
      <c r="C490" s="50"/>
    </row>
    <row r="491" spans="3:3" x14ac:dyDescent="0.3">
      <c r="C491" s="50"/>
    </row>
    <row r="492" spans="3:3" x14ac:dyDescent="0.3">
      <c r="C492" s="50"/>
    </row>
    <row r="493" spans="3:3" x14ac:dyDescent="0.3">
      <c r="C493" s="50"/>
    </row>
    <row r="494" spans="3:3" x14ac:dyDescent="0.3">
      <c r="C494" s="50"/>
    </row>
    <row r="495" spans="3:3" x14ac:dyDescent="0.3">
      <c r="C495" s="50"/>
    </row>
    <row r="496" spans="3:3" x14ac:dyDescent="0.3">
      <c r="C496" s="50"/>
    </row>
    <row r="497" spans="3:3" x14ac:dyDescent="0.3">
      <c r="C497" s="50"/>
    </row>
    <row r="498" spans="3:3" x14ac:dyDescent="0.3">
      <c r="C498" s="50"/>
    </row>
    <row r="499" spans="3:3" x14ac:dyDescent="0.3">
      <c r="C499" s="50"/>
    </row>
    <row r="500" spans="3:3" x14ac:dyDescent="0.3">
      <c r="C500" s="50"/>
    </row>
    <row r="501" spans="3:3" x14ac:dyDescent="0.3">
      <c r="C501" s="50"/>
    </row>
    <row r="502" spans="3:3" x14ac:dyDescent="0.3">
      <c r="C502" s="50"/>
    </row>
    <row r="503" spans="3:3" x14ac:dyDescent="0.3">
      <c r="C503" s="50"/>
    </row>
    <row r="504" spans="3:3" x14ac:dyDescent="0.3">
      <c r="C504" s="50"/>
    </row>
    <row r="505" spans="3:3" x14ac:dyDescent="0.3">
      <c r="C505" s="50"/>
    </row>
    <row r="506" spans="3:3" x14ac:dyDescent="0.3">
      <c r="C506" s="50"/>
    </row>
    <row r="507" spans="3:3" x14ac:dyDescent="0.3">
      <c r="C507" s="50"/>
    </row>
    <row r="508" spans="3:3" x14ac:dyDescent="0.3">
      <c r="C508" s="50"/>
    </row>
    <row r="509" spans="3:3" x14ac:dyDescent="0.3">
      <c r="C509" s="50"/>
    </row>
    <row r="510" spans="3:3" x14ac:dyDescent="0.3">
      <c r="C510" s="50"/>
    </row>
    <row r="511" spans="3:3" x14ac:dyDescent="0.3">
      <c r="C511" s="50"/>
    </row>
    <row r="512" spans="3:3" x14ac:dyDescent="0.3">
      <c r="C512" s="50"/>
    </row>
    <row r="513" spans="3:3" x14ac:dyDescent="0.3">
      <c r="C513" s="50"/>
    </row>
    <row r="514" spans="3:3" x14ac:dyDescent="0.3">
      <c r="C514" s="50"/>
    </row>
    <row r="515" spans="3:3" x14ac:dyDescent="0.3">
      <c r="C515" s="50"/>
    </row>
    <row r="516" spans="3:3" x14ac:dyDescent="0.3">
      <c r="C516" s="50"/>
    </row>
    <row r="517" spans="3:3" x14ac:dyDescent="0.3">
      <c r="C517" s="50"/>
    </row>
    <row r="518" spans="3:3" x14ac:dyDescent="0.3">
      <c r="C518" s="50"/>
    </row>
    <row r="519" spans="3:3" x14ac:dyDescent="0.3">
      <c r="C519" s="50"/>
    </row>
    <row r="520" spans="3:3" x14ac:dyDescent="0.3">
      <c r="C520" s="50"/>
    </row>
    <row r="521" spans="3:3" x14ac:dyDescent="0.3">
      <c r="C521" s="50"/>
    </row>
    <row r="522" spans="3:3" x14ac:dyDescent="0.3">
      <c r="C522" s="50"/>
    </row>
    <row r="523" spans="3:3" x14ac:dyDescent="0.3">
      <c r="C523" s="50"/>
    </row>
    <row r="524" spans="3:3" x14ac:dyDescent="0.3">
      <c r="C524" s="50"/>
    </row>
    <row r="525" spans="3:3" x14ac:dyDescent="0.3">
      <c r="C525" s="50"/>
    </row>
    <row r="526" spans="3:3" x14ac:dyDescent="0.3">
      <c r="C526" s="50"/>
    </row>
    <row r="527" spans="3:3" x14ac:dyDescent="0.3">
      <c r="C527" s="50"/>
    </row>
    <row r="528" spans="3:3" x14ac:dyDescent="0.3">
      <c r="C528" s="50"/>
    </row>
    <row r="529" spans="3:3" x14ac:dyDescent="0.3">
      <c r="C529" s="50"/>
    </row>
    <row r="530" spans="3:3" x14ac:dyDescent="0.3">
      <c r="C530" s="50"/>
    </row>
    <row r="531" spans="3:3" x14ac:dyDescent="0.3">
      <c r="C531" s="50"/>
    </row>
    <row r="532" spans="3:3" x14ac:dyDescent="0.3">
      <c r="C532" s="50"/>
    </row>
    <row r="533" spans="3:3" x14ac:dyDescent="0.3">
      <c r="C533" s="50"/>
    </row>
    <row r="534" spans="3:3" x14ac:dyDescent="0.3">
      <c r="C534" s="50"/>
    </row>
    <row r="535" spans="3:3" x14ac:dyDescent="0.3">
      <c r="C535" s="50"/>
    </row>
    <row r="536" spans="3:3" x14ac:dyDescent="0.3">
      <c r="C536" s="50"/>
    </row>
    <row r="537" spans="3:3" x14ac:dyDescent="0.3">
      <c r="C537" s="50"/>
    </row>
    <row r="538" spans="3:3" x14ac:dyDescent="0.3">
      <c r="C538" s="50"/>
    </row>
    <row r="539" spans="3:3" x14ac:dyDescent="0.3">
      <c r="C539" s="50"/>
    </row>
    <row r="540" spans="3:3" x14ac:dyDescent="0.3">
      <c r="C540" s="50"/>
    </row>
    <row r="541" spans="3:3" x14ac:dyDescent="0.3">
      <c r="C541" s="50"/>
    </row>
    <row r="542" spans="3:3" x14ac:dyDescent="0.3">
      <c r="C542" s="50"/>
    </row>
    <row r="543" spans="3:3" x14ac:dyDescent="0.3">
      <c r="C543" s="50"/>
    </row>
    <row r="544" spans="3:3" x14ac:dyDescent="0.3">
      <c r="C544" s="50"/>
    </row>
    <row r="545" spans="3:3" x14ac:dyDescent="0.3">
      <c r="C545" s="50"/>
    </row>
    <row r="546" spans="3:3" x14ac:dyDescent="0.3">
      <c r="C546" s="50"/>
    </row>
    <row r="547" spans="3:3" x14ac:dyDescent="0.3">
      <c r="C547" s="50"/>
    </row>
    <row r="548" spans="3:3" x14ac:dyDescent="0.3">
      <c r="C548" s="50"/>
    </row>
    <row r="549" spans="3:3" x14ac:dyDescent="0.3">
      <c r="C549" s="50"/>
    </row>
    <row r="550" spans="3:3" x14ac:dyDescent="0.3">
      <c r="C550" s="50"/>
    </row>
    <row r="551" spans="3:3" x14ac:dyDescent="0.3">
      <c r="C551" s="50"/>
    </row>
    <row r="552" spans="3:3" x14ac:dyDescent="0.3">
      <c r="C552" s="50"/>
    </row>
    <row r="553" spans="3:3" x14ac:dyDescent="0.3">
      <c r="C553" s="50"/>
    </row>
    <row r="554" spans="3:3" x14ac:dyDescent="0.3">
      <c r="C554" s="50"/>
    </row>
    <row r="555" spans="3:3" x14ac:dyDescent="0.3">
      <c r="C555" s="50"/>
    </row>
    <row r="556" spans="3:3" x14ac:dyDescent="0.3">
      <c r="C556" s="50"/>
    </row>
    <row r="557" spans="3:3" x14ac:dyDescent="0.3">
      <c r="C557" s="50"/>
    </row>
    <row r="558" spans="3:3" x14ac:dyDescent="0.3">
      <c r="C558" s="50"/>
    </row>
    <row r="559" spans="3:3" x14ac:dyDescent="0.3">
      <c r="C559" s="50"/>
    </row>
    <row r="560" spans="3:3" x14ac:dyDescent="0.3">
      <c r="C560" s="50"/>
    </row>
    <row r="561" spans="3:3" x14ac:dyDescent="0.3">
      <c r="C561" s="50"/>
    </row>
    <row r="562" spans="3:3" x14ac:dyDescent="0.3">
      <c r="C562" s="50"/>
    </row>
    <row r="563" spans="3:3" x14ac:dyDescent="0.3">
      <c r="C563" s="50"/>
    </row>
    <row r="564" spans="3:3" x14ac:dyDescent="0.3">
      <c r="C564" s="50"/>
    </row>
    <row r="565" spans="3:3" x14ac:dyDescent="0.3">
      <c r="C565" s="50"/>
    </row>
    <row r="566" spans="3:3" x14ac:dyDescent="0.3">
      <c r="C566" s="50"/>
    </row>
    <row r="567" spans="3:3" x14ac:dyDescent="0.3">
      <c r="C567" s="50"/>
    </row>
    <row r="568" spans="3:3" x14ac:dyDescent="0.3">
      <c r="C568" s="50"/>
    </row>
    <row r="569" spans="3:3" x14ac:dyDescent="0.3">
      <c r="C569" s="50"/>
    </row>
    <row r="570" spans="3:3" x14ac:dyDescent="0.3">
      <c r="C570" s="50"/>
    </row>
    <row r="571" spans="3:3" x14ac:dyDescent="0.3">
      <c r="C571" s="50"/>
    </row>
    <row r="572" spans="3:3" x14ac:dyDescent="0.3">
      <c r="C572" s="50"/>
    </row>
    <row r="573" spans="3:3" x14ac:dyDescent="0.3">
      <c r="C573" s="50"/>
    </row>
    <row r="574" spans="3:3" x14ac:dyDescent="0.3">
      <c r="C574" s="50"/>
    </row>
    <row r="575" spans="3:3" x14ac:dyDescent="0.3">
      <c r="C575" s="50"/>
    </row>
    <row r="576" spans="3:3" x14ac:dyDescent="0.3">
      <c r="C576" s="50"/>
    </row>
    <row r="577" spans="3:3" x14ac:dyDescent="0.3">
      <c r="C577" s="50"/>
    </row>
    <row r="578" spans="3:3" x14ac:dyDescent="0.3">
      <c r="C578" s="50"/>
    </row>
    <row r="579" spans="3:3" x14ac:dyDescent="0.3">
      <c r="C579" s="50"/>
    </row>
    <row r="580" spans="3:3" x14ac:dyDescent="0.3">
      <c r="C580" s="50"/>
    </row>
    <row r="581" spans="3:3" x14ac:dyDescent="0.3">
      <c r="C581" s="50"/>
    </row>
    <row r="582" spans="3:3" x14ac:dyDescent="0.3">
      <c r="C582" s="50"/>
    </row>
    <row r="583" spans="3:3" x14ac:dyDescent="0.3">
      <c r="C583" s="50"/>
    </row>
    <row r="584" spans="3:3" x14ac:dyDescent="0.3">
      <c r="C584" s="50"/>
    </row>
    <row r="585" spans="3:3" x14ac:dyDescent="0.3">
      <c r="C585" s="50"/>
    </row>
    <row r="586" spans="3:3" x14ac:dyDescent="0.3">
      <c r="C586" s="50"/>
    </row>
    <row r="587" spans="3:3" x14ac:dyDescent="0.3">
      <c r="C587" s="50"/>
    </row>
    <row r="588" spans="3:3" x14ac:dyDescent="0.3">
      <c r="C588" s="50"/>
    </row>
    <row r="589" spans="3:3" x14ac:dyDescent="0.3">
      <c r="C589" s="50"/>
    </row>
    <row r="590" spans="3:3" x14ac:dyDescent="0.3">
      <c r="C590" s="50"/>
    </row>
    <row r="591" spans="3:3" x14ac:dyDescent="0.3">
      <c r="C591" s="50"/>
    </row>
    <row r="592" spans="3:3" x14ac:dyDescent="0.3">
      <c r="C592" s="50"/>
    </row>
    <row r="593" spans="3:3" x14ac:dyDescent="0.3">
      <c r="C593" s="50"/>
    </row>
    <row r="594" spans="3:3" x14ac:dyDescent="0.3">
      <c r="C594" s="50"/>
    </row>
    <row r="595" spans="3:3" x14ac:dyDescent="0.3">
      <c r="C595" s="50"/>
    </row>
    <row r="596" spans="3:3" x14ac:dyDescent="0.3">
      <c r="C596" s="50"/>
    </row>
    <row r="597" spans="3:3" x14ac:dyDescent="0.3">
      <c r="C597" s="50"/>
    </row>
    <row r="598" spans="3:3" x14ac:dyDescent="0.3">
      <c r="C598" s="50"/>
    </row>
    <row r="599" spans="3:3" x14ac:dyDescent="0.3">
      <c r="C599" s="50"/>
    </row>
    <row r="600" spans="3:3" x14ac:dyDescent="0.3">
      <c r="C600" s="50"/>
    </row>
    <row r="601" spans="3:3" x14ac:dyDescent="0.3">
      <c r="C601" s="50"/>
    </row>
    <row r="602" spans="3:3" x14ac:dyDescent="0.3">
      <c r="C602" s="50"/>
    </row>
    <row r="603" spans="3:3" x14ac:dyDescent="0.3">
      <c r="C603" s="50"/>
    </row>
    <row r="604" spans="3:3" x14ac:dyDescent="0.3">
      <c r="C604" s="50"/>
    </row>
    <row r="605" spans="3:3" x14ac:dyDescent="0.3">
      <c r="C605" s="50"/>
    </row>
    <row r="606" spans="3:3" x14ac:dyDescent="0.3">
      <c r="C606" s="50"/>
    </row>
    <row r="607" spans="3:3" x14ac:dyDescent="0.3">
      <c r="C607" s="50"/>
    </row>
    <row r="608" spans="3:3" x14ac:dyDescent="0.3">
      <c r="C608" s="50"/>
    </row>
    <row r="609" spans="3:3" x14ac:dyDescent="0.3">
      <c r="C609" s="50"/>
    </row>
    <row r="610" spans="3:3" x14ac:dyDescent="0.3">
      <c r="C610" s="50"/>
    </row>
    <row r="611" spans="3:3" x14ac:dyDescent="0.3">
      <c r="C611" s="50"/>
    </row>
    <row r="612" spans="3:3" x14ac:dyDescent="0.3">
      <c r="C612" s="50"/>
    </row>
    <row r="613" spans="3:3" x14ac:dyDescent="0.3">
      <c r="C613" s="50"/>
    </row>
    <row r="614" spans="3:3" x14ac:dyDescent="0.3">
      <c r="C614" s="50"/>
    </row>
    <row r="615" spans="3:3" x14ac:dyDescent="0.3">
      <c r="C615" s="50"/>
    </row>
    <row r="616" spans="3:3" x14ac:dyDescent="0.3">
      <c r="C616" s="50"/>
    </row>
    <row r="617" spans="3:3" x14ac:dyDescent="0.3">
      <c r="C617" s="50"/>
    </row>
    <row r="618" spans="3:3" x14ac:dyDescent="0.3">
      <c r="C618" s="50"/>
    </row>
    <row r="619" spans="3:3" x14ac:dyDescent="0.3">
      <c r="C619" s="50"/>
    </row>
    <row r="620" spans="3:3" x14ac:dyDescent="0.3">
      <c r="C620" s="50"/>
    </row>
    <row r="621" spans="3:3" x14ac:dyDescent="0.3">
      <c r="C621" s="50"/>
    </row>
    <row r="622" spans="3:3" x14ac:dyDescent="0.3">
      <c r="C622" s="50"/>
    </row>
    <row r="623" spans="3:3" x14ac:dyDescent="0.3">
      <c r="C623" s="50"/>
    </row>
    <row r="624" spans="3:3" x14ac:dyDescent="0.3">
      <c r="C624" s="50"/>
    </row>
    <row r="625" spans="3:3" x14ac:dyDescent="0.3">
      <c r="C625" s="50"/>
    </row>
    <row r="626" spans="3:3" x14ac:dyDescent="0.3">
      <c r="C626" s="50"/>
    </row>
    <row r="627" spans="3:3" x14ac:dyDescent="0.3">
      <c r="C627" s="50"/>
    </row>
    <row r="628" spans="3:3" x14ac:dyDescent="0.3">
      <c r="C628" s="50"/>
    </row>
    <row r="629" spans="3:3" x14ac:dyDescent="0.3">
      <c r="C629" s="50"/>
    </row>
    <row r="630" spans="3:3" x14ac:dyDescent="0.3">
      <c r="C630" s="50"/>
    </row>
    <row r="631" spans="3:3" x14ac:dyDescent="0.3">
      <c r="C631" s="50"/>
    </row>
    <row r="632" spans="3:3" x14ac:dyDescent="0.3">
      <c r="C632" s="50"/>
    </row>
    <row r="633" spans="3:3" x14ac:dyDescent="0.3">
      <c r="C633" s="50"/>
    </row>
    <row r="634" spans="3:3" x14ac:dyDescent="0.3">
      <c r="C634" s="50"/>
    </row>
    <row r="635" spans="3:3" x14ac:dyDescent="0.3">
      <c r="C635" s="50"/>
    </row>
    <row r="636" spans="3:3" x14ac:dyDescent="0.3">
      <c r="C636" s="50"/>
    </row>
    <row r="637" spans="3:3" x14ac:dyDescent="0.3">
      <c r="C637" s="50"/>
    </row>
    <row r="638" spans="3:3" x14ac:dyDescent="0.3">
      <c r="C638" s="50"/>
    </row>
    <row r="639" spans="3:3" x14ac:dyDescent="0.3">
      <c r="C639" s="50"/>
    </row>
    <row r="640" spans="3:3" x14ac:dyDescent="0.3">
      <c r="C640" s="50"/>
    </row>
    <row r="641" spans="3:3" x14ac:dyDescent="0.3">
      <c r="C641" s="50"/>
    </row>
    <row r="642" spans="3:3" x14ac:dyDescent="0.3">
      <c r="C642" s="50"/>
    </row>
    <row r="643" spans="3:3" x14ac:dyDescent="0.3">
      <c r="C643" s="50"/>
    </row>
    <row r="644" spans="3:3" x14ac:dyDescent="0.3">
      <c r="C644" s="50"/>
    </row>
    <row r="645" spans="3:3" x14ac:dyDescent="0.3">
      <c r="C645" s="50"/>
    </row>
    <row r="646" spans="3:3" x14ac:dyDescent="0.3">
      <c r="C646" s="50"/>
    </row>
    <row r="647" spans="3:3" x14ac:dyDescent="0.3">
      <c r="C647" s="50"/>
    </row>
    <row r="648" spans="3:3" x14ac:dyDescent="0.3">
      <c r="C648" s="50"/>
    </row>
    <row r="649" spans="3:3" x14ac:dyDescent="0.3">
      <c r="C649" s="50"/>
    </row>
    <row r="650" spans="3:3" x14ac:dyDescent="0.3">
      <c r="C650" s="50"/>
    </row>
    <row r="651" spans="3:3" x14ac:dyDescent="0.3">
      <c r="C651" s="50"/>
    </row>
    <row r="652" spans="3:3" x14ac:dyDescent="0.3">
      <c r="C652" s="50"/>
    </row>
    <row r="653" spans="3:3" x14ac:dyDescent="0.3">
      <c r="C653" s="50"/>
    </row>
    <row r="654" spans="3:3" x14ac:dyDescent="0.3">
      <c r="C654" s="50"/>
    </row>
    <row r="655" spans="3:3" x14ac:dyDescent="0.3">
      <c r="C655" s="50"/>
    </row>
    <row r="656" spans="3:3" x14ac:dyDescent="0.3">
      <c r="C656" s="50"/>
    </row>
    <row r="657" spans="3:3" x14ac:dyDescent="0.3">
      <c r="C657" s="50"/>
    </row>
    <row r="658" spans="3:3" x14ac:dyDescent="0.3">
      <c r="C658" s="50"/>
    </row>
    <row r="659" spans="3:3" x14ac:dyDescent="0.3">
      <c r="C659" s="50"/>
    </row>
    <row r="660" spans="3:3" x14ac:dyDescent="0.3">
      <c r="C660" s="50"/>
    </row>
    <row r="661" spans="3:3" x14ac:dyDescent="0.3">
      <c r="C661" s="50"/>
    </row>
    <row r="662" spans="3:3" x14ac:dyDescent="0.3">
      <c r="C662" s="50"/>
    </row>
    <row r="663" spans="3:3" x14ac:dyDescent="0.3">
      <c r="C663" s="50"/>
    </row>
    <row r="664" spans="3:3" x14ac:dyDescent="0.3">
      <c r="C664" s="50"/>
    </row>
    <row r="665" spans="3:3" x14ac:dyDescent="0.3">
      <c r="C665" s="50"/>
    </row>
    <row r="666" spans="3:3" x14ac:dyDescent="0.3">
      <c r="C666" s="50"/>
    </row>
    <row r="667" spans="3:3" x14ac:dyDescent="0.3">
      <c r="C667" s="50"/>
    </row>
    <row r="668" spans="3:3" x14ac:dyDescent="0.3">
      <c r="C668" s="50"/>
    </row>
    <row r="669" spans="3:3" x14ac:dyDescent="0.3">
      <c r="C669" s="50"/>
    </row>
    <row r="670" spans="3:3" x14ac:dyDescent="0.3">
      <c r="C670" s="50"/>
    </row>
    <row r="671" spans="3:3" x14ac:dyDescent="0.3">
      <c r="C671" s="50"/>
    </row>
    <row r="672" spans="3:3" x14ac:dyDescent="0.3">
      <c r="C672" s="50"/>
    </row>
    <row r="673" spans="3:3" x14ac:dyDescent="0.3">
      <c r="C673" s="50"/>
    </row>
    <row r="674" spans="3:3" x14ac:dyDescent="0.3">
      <c r="C674" s="50"/>
    </row>
    <row r="675" spans="3:3" x14ac:dyDescent="0.3">
      <c r="C675" s="50"/>
    </row>
    <row r="676" spans="3:3" x14ac:dyDescent="0.3">
      <c r="C676" s="50"/>
    </row>
    <row r="677" spans="3:3" x14ac:dyDescent="0.3">
      <c r="C677" s="50"/>
    </row>
    <row r="678" spans="3:3" x14ac:dyDescent="0.3">
      <c r="C678" s="50"/>
    </row>
    <row r="679" spans="3:3" x14ac:dyDescent="0.3">
      <c r="C679" s="50"/>
    </row>
    <row r="680" spans="3:3" x14ac:dyDescent="0.3">
      <c r="C680" s="50"/>
    </row>
    <row r="681" spans="3:3" x14ac:dyDescent="0.3">
      <c r="C681" s="50"/>
    </row>
    <row r="682" spans="3:3" x14ac:dyDescent="0.3">
      <c r="C682" s="50"/>
    </row>
    <row r="683" spans="3:3" x14ac:dyDescent="0.3">
      <c r="C683" s="50"/>
    </row>
    <row r="684" spans="3:3" x14ac:dyDescent="0.3">
      <c r="C684" s="50"/>
    </row>
    <row r="685" spans="3:3" x14ac:dyDescent="0.3">
      <c r="C685" s="50"/>
    </row>
    <row r="686" spans="3:3" x14ac:dyDescent="0.3">
      <c r="C686" s="50"/>
    </row>
    <row r="687" spans="3:3" x14ac:dyDescent="0.3">
      <c r="C687" s="50"/>
    </row>
    <row r="688" spans="3:3" x14ac:dyDescent="0.3">
      <c r="C688" s="50"/>
    </row>
    <row r="689" spans="3:3" x14ac:dyDescent="0.3">
      <c r="C689" s="50"/>
    </row>
    <row r="690" spans="3:3" x14ac:dyDescent="0.3">
      <c r="C690" s="50"/>
    </row>
    <row r="691" spans="3:3" x14ac:dyDescent="0.3">
      <c r="C691" s="50"/>
    </row>
    <row r="692" spans="3:3" x14ac:dyDescent="0.3">
      <c r="C692" s="50"/>
    </row>
    <row r="693" spans="3:3" x14ac:dyDescent="0.3">
      <c r="C693" s="50"/>
    </row>
    <row r="694" spans="3:3" x14ac:dyDescent="0.3">
      <c r="C694" s="50"/>
    </row>
    <row r="695" spans="3:3" x14ac:dyDescent="0.3">
      <c r="C695" s="50"/>
    </row>
    <row r="696" spans="3:3" x14ac:dyDescent="0.3">
      <c r="C696" s="50"/>
    </row>
    <row r="697" spans="3:3" x14ac:dyDescent="0.3">
      <c r="C697" s="50"/>
    </row>
    <row r="698" spans="3:3" x14ac:dyDescent="0.3">
      <c r="C698" s="50"/>
    </row>
    <row r="699" spans="3:3" x14ac:dyDescent="0.3">
      <c r="C699" s="50"/>
    </row>
    <row r="700" spans="3:3" x14ac:dyDescent="0.3">
      <c r="C700" s="50"/>
    </row>
    <row r="701" spans="3:3" x14ac:dyDescent="0.3">
      <c r="C701" s="50"/>
    </row>
    <row r="702" spans="3:3" x14ac:dyDescent="0.3">
      <c r="C702" s="50"/>
    </row>
    <row r="703" spans="3:3" x14ac:dyDescent="0.3">
      <c r="C703" s="50"/>
    </row>
    <row r="704" spans="3:3" x14ac:dyDescent="0.3">
      <c r="C704" s="50"/>
    </row>
    <row r="705" spans="3:3" x14ac:dyDescent="0.3">
      <c r="C705" s="50"/>
    </row>
    <row r="706" spans="3:3" x14ac:dyDescent="0.3">
      <c r="C706" s="50"/>
    </row>
    <row r="707" spans="3:3" x14ac:dyDescent="0.3">
      <c r="C707" s="50"/>
    </row>
    <row r="708" spans="3:3" x14ac:dyDescent="0.3">
      <c r="C708" s="50"/>
    </row>
    <row r="709" spans="3:3" x14ac:dyDescent="0.3">
      <c r="C709" s="50"/>
    </row>
    <row r="710" spans="3:3" x14ac:dyDescent="0.3">
      <c r="C710" s="50"/>
    </row>
    <row r="711" spans="3:3" x14ac:dyDescent="0.3">
      <c r="C711" s="50"/>
    </row>
    <row r="712" spans="3:3" x14ac:dyDescent="0.3">
      <c r="C712" s="50"/>
    </row>
    <row r="713" spans="3:3" x14ac:dyDescent="0.3">
      <c r="C713" s="50"/>
    </row>
    <row r="714" spans="3:3" x14ac:dyDescent="0.3">
      <c r="C714" s="50"/>
    </row>
    <row r="715" spans="3:3" x14ac:dyDescent="0.3">
      <c r="C715" s="50"/>
    </row>
    <row r="716" spans="3:3" x14ac:dyDescent="0.3">
      <c r="C716" s="50"/>
    </row>
    <row r="717" spans="3:3" x14ac:dyDescent="0.3">
      <c r="C717" s="50"/>
    </row>
    <row r="718" spans="3:3" x14ac:dyDescent="0.3">
      <c r="C718" s="50"/>
    </row>
    <row r="719" spans="3:3" x14ac:dyDescent="0.3">
      <c r="C719" s="50"/>
    </row>
    <row r="720" spans="3:3" x14ac:dyDescent="0.3">
      <c r="C720" s="50"/>
    </row>
    <row r="721" spans="3:3" x14ac:dyDescent="0.3">
      <c r="C721" s="50"/>
    </row>
    <row r="722" spans="3:3" x14ac:dyDescent="0.3">
      <c r="C722" s="50"/>
    </row>
    <row r="723" spans="3:3" x14ac:dyDescent="0.3">
      <c r="C723" s="50"/>
    </row>
    <row r="724" spans="3:3" x14ac:dyDescent="0.3">
      <c r="C724" s="50"/>
    </row>
    <row r="725" spans="3:3" x14ac:dyDescent="0.3">
      <c r="C725" s="50"/>
    </row>
    <row r="726" spans="3:3" x14ac:dyDescent="0.3">
      <c r="C726" s="50"/>
    </row>
    <row r="727" spans="3:3" x14ac:dyDescent="0.3">
      <c r="C727" s="50"/>
    </row>
    <row r="728" spans="3:3" x14ac:dyDescent="0.3">
      <c r="C728" s="50"/>
    </row>
    <row r="729" spans="3:3" x14ac:dyDescent="0.3">
      <c r="C729" s="50"/>
    </row>
    <row r="730" spans="3:3" x14ac:dyDescent="0.3">
      <c r="C730" s="50"/>
    </row>
    <row r="731" spans="3:3" x14ac:dyDescent="0.3">
      <c r="C731" s="50"/>
    </row>
    <row r="732" spans="3:3" x14ac:dyDescent="0.3">
      <c r="C732" s="50"/>
    </row>
    <row r="733" spans="3:3" x14ac:dyDescent="0.3">
      <c r="C733" s="50"/>
    </row>
    <row r="734" spans="3:3" x14ac:dyDescent="0.3">
      <c r="C734" s="50"/>
    </row>
    <row r="735" spans="3:3" x14ac:dyDescent="0.3">
      <c r="C735" s="50"/>
    </row>
    <row r="736" spans="3:3" x14ac:dyDescent="0.3">
      <c r="C736" s="50"/>
    </row>
    <row r="737" spans="3:3" x14ac:dyDescent="0.3">
      <c r="C737" s="50"/>
    </row>
    <row r="738" spans="3:3" x14ac:dyDescent="0.3">
      <c r="C738" s="50"/>
    </row>
    <row r="739" spans="3:3" x14ac:dyDescent="0.3">
      <c r="C739" s="50"/>
    </row>
    <row r="740" spans="3:3" x14ac:dyDescent="0.3">
      <c r="C740" s="50"/>
    </row>
    <row r="741" spans="3:3" x14ac:dyDescent="0.3">
      <c r="C741" s="50"/>
    </row>
    <row r="742" spans="3:3" x14ac:dyDescent="0.3">
      <c r="C742" s="50"/>
    </row>
    <row r="743" spans="3:3" x14ac:dyDescent="0.3">
      <c r="C743" s="50"/>
    </row>
    <row r="744" spans="3:3" x14ac:dyDescent="0.3">
      <c r="C744" s="50"/>
    </row>
    <row r="745" spans="3:3" x14ac:dyDescent="0.3">
      <c r="C745" s="50"/>
    </row>
    <row r="746" spans="3:3" x14ac:dyDescent="0.3">
      <c r="C746" s="50"/>
    </row>
    <row r="747" spans="3:3" x14ac:dyDescent="0.3">
      <c r="C747" s="50"/>
    </row>
    <row r="748" spans="3:3" x14ac:dyDescent="0.3">
      <c r="C748" s="50"/>
    </row>
    <row r="749" spans="3:3" x14ac:dyDescent="0.3">
      <c r="C749" s="50"/>
    </row>
    <row r="750" spans="3:3" x14ac:dyDescent="0.3">
      <c r="C750" s="50"/>
    </row>
    <row r="751" spans="3:3" x14ac:dyDescent="0.3">
      <c r="C751" s="50"/>
    </row>
    <row r="752" spans="3:3" x14ac:dyDescent="0.3">
      <c r="C752" s="50"/>
    </row>
    <row r="753" spans="3:3" x14ac:dyDescent="0.3">
      <c r="C753" s="50"/>
    </row>
    <row r="754" spans="3:3" x14ac:dyDescent="0.3">
      <c r="C754" s="50"/>
    </row>
    <row r="755" spans="3:3" x14ac:dyDescent="0.3">
      <c r="C755" s="50"/>
    </row>
    <row r="756" spans="3:3" x14ac:dyDescent="0.3">
      <c r="C756" s="50"/>
    </row>
    <row r="757" spans="3:3" x14ac:dyDescent="0.3">
      <c r="C757" s="50"/>
    </row>
    <row r="758" spans="3:3" x14ac:dyDescent="0.3">
      <c r="C758" s="50"/>
    </row>
    <row r="759" spans="3:3" x14ac:dyDescent="0.3">
      <c r="C759" s="50"/>
    </row>
    <row r="760" spans="3:3" x14ac:dyDescent="0.3">
      <c r="C760" s="50"/>
    </row>
    <row r="761" spans="3:3" x14ac:dyDescent="0.3">
      <c r="C761" s="50"/>
    </row>
    <row r="762" spans="3:3" x14ac:dyDescent="0.3">
      <c r="C762" s="50"/>
    </row>
    <row r="763" spans="3:3" x14ac:dyDescent="0.3">
      <c r="C763" s="50"/>
    </row>
    <row r="764" spans="3:3" x14ac:dyDescent="0.3">
      <c r="C764" s="50"/>
    </row>
    <row r="765" spans="3:3" x14ac:dyDescent="0.3">
      <c r="C765" s="50"/>
    </row>
    <row r="766" spans="3:3" x14ac:dyDescent="0.3">
      <c r="C766" s="50"/>
    </row>
    <row r="767" spans="3:3" x14ac:dyDescent="0.3">
      <c r="C767" s="50"/>
    </row>
    <row r="768" spans="3:3" x14ac:dyDescent="0.3">
      <c r="C768" s="50"/>
    </row>
    <row r="769" spans="3:3" x14ac:dyDescent="0.3">
      <c r="C769" s="50"/>
    </row>
    <row r="770" spans="3:3" x14ac:dyDescent="0.3">
      <c r="C770" s="50"/>
    </row>
    <row r="771" spans="3:3" x14ac:dyDescent="0.3">
      <c r="C771" s="50"/>
    </row>
    <row r="772" spans="3:3" x14ac:dyDescent="0.3">
      <c r="C772" s="50"/>
    </row>
    <row r="773" spans="3:3" x14ac:dyDescent="0.3">
      <c r="C773" s="50"/>
    </row>
    <row r="774" spans="3:3" x14ac:dyDescent="0.3">
      <c r="C774" s="50"/>
    </row>
    <row r="775" spans="3:3" x14ac:dyDescent="0.3">
      <c r="C775" s="50"/>
    </row>
    <row r="776" spans="3:3" x14ac:dyDescent="0.3">
      <c r="C776" s="50"/>
    </row>
    <row r="777" spans="3:3" x14ac:dyDescent="0.3">
      <c r="C777" s="50"/>
    </row>
    <row r="778" spans="3:3" x14ac:dyDescent="0.3">
      <c r="C778" s="50"/>
    </row>
    <row r="779" spans="3:3" x14ac:dyDescent="0.3">
      <c r="C779" s="50"/>
    </row>
    <row r="780" spans="3:3" x14ac:dyDescent="0.3">
      <c r="C780" s="50"/>
    </row>
    <row r="781" spans="3:3" x14ac:dyDescent="0.3">
      <c r="C781" s="50"/>
    </row>
    <row r="782" spans="3:3" x14ac:dyDescent="0.3">
      <c r="C782" s="50"/>
    </row>
    <row r="783" spans="3:3" x14ac:dyDescent="0.3">
      <c r="C783" s="50"/>
    </row>
    <row r="784" spans="3:3" x14ac:dyDescent="0.3">
      <c r="C784" s="50"/>
    </row>
    <row r="785" spans="3:3" x14ac:dyDescent="0.3">
      <c r="C785" s="50"/>
    </row>
    <row r="786" spans="3:3" x14ac:dyDescent="0.3">
      <c r="C786" s="50"/>
    </row>
    <row r="787" spans="3:3" x14ac:dyDescent="0.3">
      <c r="C787" s="50"/>
    </row>
    <row r="788" spans="3:3" x14ac:dyDescent="0.3">
      <c r="C788" s="50"/>
    </row>
    <row r="789" spans="3:3" x14ac:dyDescent="0.3">
      <c r="C789" s="50"/>
    </row>
    <row r="790" spans="3:3" x14ac:dyDescent="0.3">
      <c r="C790" s="50"/>
    </row>
    <row r="791" spans="3:3" x14ac:dyDescent="0.3">
      <c r="C791" s="50"/>
    </row>
    <row r="792" spans="3:3" x14ac:dyDescent="0.3">
      <c r="C792" s="50"/>
    </row>
    <row r="793" spans="3:3" x14ac:dyDescent="0.3">
      <c r="C793" s="50"/>
    </row>
    <row r="794" spans="3:3" x14ac:dyDescent="0.3">
      <c r="C794" s="50"/>
    </row>
    <row r="795" spans="3:3" x14ac:dyDescent="0.3">
      <c r="C795" s="50"/>
    </row>
    <row r="796" spans="3:3" x14ac:dyDescent="0.3">
      <c r="C796" s="50"/>
    </row>
    <row r="797" spans="3:3" x14ac:dyDescent="0.3">
      <c r="C797" s="50"/>
    </row>
    <row r="798" spans="3:3" x14ac:dyDescent="0.3">
      <c r="C798" s="50"/>
    </row>
    <row r="799" spans="3:3" x14ac:dyDescent="0.3">
      <c r="C799" s="50"/>
    </row>
    <row r="800" spans="3:3" x14ac:dyDescent="0.3">
      <c r="C800" s="50"/>
    </row>
    <row r="801" spans="3:3" x14ac:dyDescent="0.3">
      <c r="C801" s="50"/>
    </row>
    <row r="802" spans="3:3" x14ac:dyDescent="0.3">
      <c r="C802" s="50"/>
    </row>
    <row r="803" spans="3:3" x14ac:dyDescent="0.3">
      <c r="C803" s="50"/>
    </row>
    <row r="804" spans="3:3" x14ac:dyDescent="0.3">
      <c r="C804" s="50"/>
    </row>
    <row r="805" spans="3:3" x14ac:dyDescent="0.3">
      <c r="C805" s="50"/>
    </row>
    <row r="806" spans="3:3" x14ac:dyDescent="0.3">
      <c r="C806" s="50"/>
    </row>
    <row r="807" spans="3:3" x14ac:dyDescent="0.3">
      <c r="C807" s="50"/>
    </row>
    <row r="808" spans="3:3" x14ac:dyDescent="0.3">
      <c r="C808" s="50"/>
    </row>
    <row r="809" spans="3:3" x14ac:dyDescent="0.3">
      <c r="C809" s="50"/>
    </row>
    <row r="810" spans="3:3" x14ac:dyDescent="0.3">
      <c r="C810" s="50"/>
    </row>
    <row r="811" spans="3:3" x14ac:dyDescent="0.3">
      <c r="C811" s="50"/>
    </row>
    <row r="812" spans="3:3" x14ac:dyDescent="0.3">
      <c r="C812" s="50"/>
    </row>
    <row r="813" spans="3:3" x14ac:dyDescent="0.3">
      <c r="C813" s="50"/>
    </row>
    <row r="814" spans="3:3" x14ac:dyDescent="0.3">
      <c r="C814" s="50"/>
    </row>
    <row r="815" spans="3:3" x14ac:dyDescent="0.3">
      <c r="C815" s="50"/>
    </row>
    <row r="816" spans="3:3" x14ac:dyDescent="0.3">
      <c r="C816" s="50"/>
    </row>
    <row r="817" spans="3:3" x14ac:dyDescent="0.3">
      <c r="C817" s="50"/>
    </row>
    <row r="818" spans="3:3" x14ac:dyDescent="0.3">
      <c r="C818" s="50"/>
    </row>
    <row r="819" spans="3:3" x14ac:dyDescent="0.3">
      <c r="C819" s="50"/>
    </row>
    <row r="820" spans="3:3" x14ac:dyDescent="0.3">
      <c r="C820" s="50"/>
    </row>
    <row r="821" spans="3:3" x14ac:dyDescent="0.3">
      <c r="C821" s="50"/>
    </row>
    <row r="822" spans="3:3" x14ac:dyDescent="0.3">
      <c r="C822" s="50"/>
    </row>
    <row r="823" spans="3:3" x14ac:dyDescent="0.3">
      <c r="C823" s="50"/>
    </row>
    <row r="824" spans="3:3" x14ac:dyDescent="0.3">
      <c r="C824" s="50"/>
    </row>
    <row r="825" spans="3:3" x14ac:dyDescent="0.3">
      <c r="C825" s="50"/>
    </row>
    <row r="826" spans="3:3" x14ac:dyDescent="0.3">
      <c r="C826" s="50"/>
    </row>
    <row r="827" spans="3:3" x14ac:dyDescent="0.3">
      <c r="C827" s="50"/>
    </row>
    <row r="828" spans="3:3" x14ac:dyDescent="0.3">
      <c r="C828" s="50"/>
    </row>
    <row r="829" spans="3:3" x14ac:dyDescent="0.3">
      <c r="C829" s="50"/>
    </row>
    <row r="830" spans="3:3" x14ac:dyDescent="0.3">
      <c r="C830" s="50"/>
    </row>
    <row r="831" spans="3:3" x14ac:dyDescent="0.3">
      <c r="C831" s="50"/>
    </row>
    <row r="832" spans="3:3" x14ac:dyDescent="0.3">
      <c r="C832" s="50"/>
    </row>
    <row r="833" spans="3:3" x14ac:dyDescent="0.3">
      <c r="C833" s="50"/>
    </row>
    <row r="834" spans="3:3" x14ac:dyDescent="0.3">
      <c r="C834" s="50"/>
    </row>
    <row r="835" spans="3:3" x14ac:dyDescent="0.3">
      <c r="C835" s="50"/>
    </row>
    <row r="836" spans="3:3" x14ac:dyDescent="0.3">
      <c r="C836" s="50"/>
    </row>
    <row r="837" spans="3:3" x14ac:dyDescent="0.3">
      <c r="C837" s="50"/>
    </row>
    <row r="838" spans="3:3" x14ac:dyDescent="0.3">
      <c r="C838" s="50"/>
    </row>
    <row r="839" spans="3:3" x14ac:dyDescent="0.3">
      <c r="C839" s="50"/>
    </row>
    <row r="840" spans="3:3" x14ac:dyDescent="0.3">
      <c r="C840" s="50"/>
    </row>
    <row r="841" spans="3:3" x14ac:dyDescent="0.3">
      <c r="C841" s="50"/>
    </row>
    <row r="842" spans="3:3" x14ac:dyDescent="0.3">
      <c r="C842" s="50"/>
    </row>
    <row r="843" spans="3:3" x14ac:dyDescent="0.3">
      <c r="C843" s="50"/>
    </row>
    <row r="844" spans="3:3" x14ac:dyDescent="0.3">
      <c r="C844" s="50"/>
    </row>
    <row r="845" spans="3:3" x14ac:dyDescent="0.3">
      <c r="C845" s="50"/>
    </row>
    <row r="846" spans="3:3" x14ac:dyDescent="0.3">
      <c r="C846" s="50"/>
    </row>
    <row r="847" spans="3:3" x14ac:dyDescent="0.3">
      <c r="C847" s="50"/>
    </row>
    <row r="848" spans="3:3" x14ac:dyDescent="0.3">
      <c r="C848" s="50"/>
    </row>
    <row r="849" spans="3:3" x14ac:dyDescent="0.3">
      <c r="C849" s="50"/>
    </row>
    <row r="850" spans="3:3" x14ac:dyDescent="0.3">
      <c r="C850" s="50"/>
    </row>
    <row r="851" spans="3:3" x14ac:dyDescent="0.3">
      <c r="C851" s="50"/>
    </row>
    <row r="852" spans="3:3" x14ac:dyDescent="0.3">
      <c r="C852" s="50"/>
    </row>
    <row r="853" spans="3:3" x14ac:dyDescent="0.3">
      <c r="C853" s="50"/>
    </row>
    <row r="854" spans="3:3" x14ac:dyDescent="0.3">
      <c r="C854" s="50"/>
    </row>
    <row r="855" spans="3:3" x14ac:dyDescent="0.3">
      <c r="C855" s="50"/>
    </row>
    <row r="856" spans="3:3" x14ac:dyDescent="0.3">
      <c r="C856" s="50"/>
    </row>
    <row r="857" spans="3:3" x14ac:dyDescent="0.3">
      <c r="C857" s="50"/>
    </row>
    <row r="858" spans="3:3" x14ac:dyDescent="0.3">
      <c r="C858" s="50"/>
    </row>
    <row r="859" spans="3:3" x14ac:dyDescent="0.3">
      <c r="C859" s="50"/>
    </row>
    <row r="860" spans="3:3" x14ac:dyDescent="0.3">
      <c r="C860" s="50"/>
    </row>
    <row r="861" spans="3:3" x14ac:dyDescent="0.3">
      <c r="C861" s="50"/>
    </row>
    <row r="862" spans="3:3" x14ac:dyDescent="0.3">
      <c r="C862" s="50"/>
    </row>
    <row r="863" spans="3:3" x14ac:dyDescent="0.3">
      <c r="C863" s="50"/>
    </row>
    <row r="864" spans="3:3" x14ac:dyDescent="0.3">
      <c r="C864" s="50"/>
    </row>
    <row r="865" spans="3:3" x14ac:dyDescent="0.3">
      <c r="C865" s="50"/>
    </row>
    <row r="866" spans="3:3" x14ac:dyDescent="0.3">
      <c r="C866" s="50"/>
    </row>
    <row r="867" spans="3:3" x14ac:dyDescent="0.3">
      <c r="C867" s="50"/>
    </row>
    <row r="868" spans="3:3" x14ac:dyDescent="0.3">
      <c r="C868" s="50"/>
    </row>
    <row r="869" spans="3:3" x14ac:dyDescent="0.3">
      <c r="C869" s="50"/>
    </row>
    <row r="870" spans="3:3" x14ac:dyDescent="0.3">
      <c r="C870" s="50"/>
    </row>
    <row r="871" spans="3:3" x14ac:dyDescent="0.3">
      <c r="C871" s="50"/>
    </row>
    <row r="872" spans="3:3" x14ac:dyDescent="0.3">
      <c r="C872" s="50"/>
    </row>
    <row r="873" spans="3:3" x14ac:dyDescent="0.3">
      <c r="C873" s="50"/>
    </row>
    <row r="874" spans="3:3" x14ac:dyDescent="0.3">
      <c r="C874" s="50"/>
    </row>
    <row r="875" spans="3:3" x14ac:dyDescent="0.3">
      <c r="C875" s="50"/>
    </row>
    <row r="876" spans="3:3" x14ac:dyDescent="0.3">
      <c r="C876" s="50"/>
    </row>
    <row r="877" spans="3:3" x14ac:dyDescent="0.3">
      <c r="C877" s="50"/>
    </row>
    <row r="878" spans="3:3" x14ac:dyDescent="0.3">
      <c r="C878" s="50"/>
    </row>
    <row r="879" spans="3:3" x14ac:dyDescent="0.3">
      <c r="C879" s="50"/>
    </row>
    <row r="880" spans="3:3" x14ac:dyDescent="0.3">
      <c r="C880" s="50"/>
    </row>
    <row r="881" spans="3:3" x14ac:dyDescent="0.3">
      <c r="C881" s="50"/>
    </row>
    <row r="882" spans="3:3" x14ac:dyDescent="0.3">
      <c r="C882" s="50"/>
    </row>
    <row r="883" spans="3:3" x14ac:dyDescent="0.3">
      <c r="C883" s="50"/>
    </row>
    <row r="884" spans="3:3" x14ac:dyDescent="0.3">
      <c r="C884" s="50"/>
    </row>
    <row r="885" spans="3:3" x14ac:dyDescent="0.3">
      <c r="C885" s="50"/>
    </row>
    <row r="886" spans="3:3" x14ac:dyDescent="0.3">
      <c r="C886" s="50"/>
    </row>
    <row r="887" spans="3:3" x14ac:dyDescent="0.3">
      <c r="C887" s="50"/>
    </row>
    <row r="888" spans="3:3" x14ac:dyDescent="0.3">
      <c r="C888" s="50"/>
    </row>
    <row r="889" spans="3:3" x14ac:dyDescent="0.3">
      <c r="C889" s="50"/>
    </row>
    <row r="890" spans="3:3" x14ac:dyDescent="0.3">
      <c r="C890" s="50"/>
    </row>
    <row r="891" spans="3:3" x14ac:dyDescent="0.3">
      <c r="C891" s="50"/>
    </row>
    <row r="892" spans="3:3" x14ac:dyDescent="0.3">
      <c r="C892" s="50"/>
    </row>
    <row r="893" spans="3:3" x14ac:dyDescent="0.3">
      <c r="C893" s="50"/>
    </row>
    <row r="894" spans="3:3" x14ac:dyDescent="0.3">
      <c r="C894" s="50"/>
    </row>
    <row r="895" spans="3:3" x14ac:dyDescent="0.3">
      <c r="C895" s="50"/>
    </row>
    <row r="896" spans="3:3" x14ac:dyDescent="0.3">
      <c r="C896" s="50"/>
    </row>
    <row r="897" spans="3:3" x14ac:dyDescent="0.3">
      <c r="C897" s="50"/>
    </row>
    <row r="898" spans="3:3" x14ac:dyDescent="0.3">
      <c r="C898" s="50"/>
    </row>
    <row r="899" spans="3:3" x14ac:dyDescent="0.3">
      <c r="C899" s="50"/>
    </row>
    <row r="900" spans="3:3" x14ac:dyDescent="0.3">
      <c r="C900" s="50"/>
    </row>
    <row r="901" spans="3:3" x14ac:dyDescent="0.3">
      <c r="C901" s="50"/>
    </row>
    <row r="902" spans="3:3" x14ac:dyDescent="0.3">
      <c r="C902" s="50"/>
    </row>
    <row r="903" spans="3:3" x14ac:dyDescent="0.3">
      <c r="C903" s="50"/>
    </row>
    <row r="904" spans="3:3" x14ac:dyDescent="0.3">
      <c r="C904" s="50"/>
    </row>
    <row r="905" spans="3:3" x14ac:dyDescent="0.3">
      <c r="C905" s="50"/>
    </row>
    <row r="906" spans="3:3" x14ac:dyDescent="0.3">
      <c r="C906" s="50"/>
    </row>
    <row r="907" spans="3:3" x14ac:dyDescent="0.3">
      <c r="C907" s="50"/>
    </row>
    <row r="908" spans="3:3" x14ac:dyDescent="0.3">
      <c r="C908" s="50"/>
    </row>
    <row r="909" spans="3:3" x14ac:dyDescent="0.3">
      <c r="C909" s="50"/>
    </row>
    <row r="910" spans="3:3" x14ac:dyDescent="0.3">
      <c r="C910" s="50"/>
    </row>
    <row r="911" spans="3:3" x14ac:dyDescent="0.3">
      <c r="C911" s="50"/>
    </row>
    <row r="912" spans="3:3" x14ac:dyDescent="0.3">
      <c r="C912" s="50"/>
    </row>
    <row r="913" spans="3:3" x14ac:dyDescent="0.3">
      <c r="C913" s="50"/>
    </row>
    <row r="914" spans="3:3" x14ac:dyDescent="0.3">
      <c r="C914" s="50"/>
    </row>
    <row r="915" spans="3:3" x14ac:dyDescent="0.3">
      <c r="C915" s="50"/>
    </row>
    <row r="916" spans="3:3" x14ac:dyDescent="0.3">
      <c r="C916" s="50"/>
    </row>
    <row r="917" spans="3:3" x14ac:dyDescent="0.3">
      <c r="C917" s="50"/>
    </row>
    <row r="918" spans="3:3" x14ac:dyDescent="0.3">
      <c r="C918" s="50"/>
    </row>
    <row r="919" spans="3:3" x14ac:dyDescent="0.3">
      <c r="C919" s="50"/>
    </row>
    <row r="920" spans="3:3" x14ac:dyDescent="0.3">
      <c r="C920" s="50"/>
    </row>
    <row r="921" spans="3:3" x14ac:dyDescent="0.3">
      <c r="C921" s="50"/>
    </row>
    <row r="922" spans="3:3" x14ac:dyDescent="0.3">
      <c r="C922" s="50"/>
    </row>
    <row r="923" spans="3:3" x14ac:dyDescent="0.3">
      <c r="C923" s="50"/>
    </row>
    <row r="924" spans="3:3" x14ac:dyDescent="0.3">
      <c r="C924" s="50"/>
    </row>
    <row r="925" spans="3:3" x14ac:dyDescent="0.3">
      <c r="C925" s="50"/>
    </row>
    <row r="926" spans="3:3" x14ac:dyDescent="0.3">
      <c r="C926" s="50"/>
    </row>
    <row r="927" spans="3:3" x14ac:dyDescent="0.3">
      <c r="C927" s="50"/>
    </row>
    <row r="928" spans="3:3" x14ac:dyDescent="0.3">
      <c r="C928" s="50"/>
    </row>
    <row r="929" spans="3:3" x14ac:dyDescent="0.3">
      <c r="C929" s="50"/>
    </row>
    <row r="930" spans="3:3" x14ac:dyDescent="0.3">
      <c r="C930" s="50"/>
    </row>
    <row r="931" spans="3:3" x14ac:dyDescent="0.3">
      <c r="C931" s="50"/>
    </row>
    <row r="932" spans="3:3" x14ac:dyDescent="0.3">
      <c r="C932" s="50"/>
    </row>
    <row r="933" spans="3:3" x14ac:dyDescent="0.3">
      <c r="C933" s="50"/>
    </row>
    <row r="934" spans="3:3" x14ac:dyDescent="0.3">
      <c r="C934" s="50"/>
    </row>
    <row r="935" spans="3:3" x14ac:dyDescent="0.3">
      <c r="C935" s="50"/>
    </row>
    <row r="936" spans="3:3" x14ac:dyDescent="0.3">
      <c r="C936" s="50"/>
    </row>
    <row r="937" spans="3:3" x14ac:dyDescent="0.3">
      <c r="C937" s="50"/>
    </row>
    <row r="938" spans="3:3" x14ac:dyDescent="0.3">
      <c r="C938" s="50"/>
    </row>
    <row r="939" spans="3:3" x14ac:dyDescent="0.3">
      <c r="C939" s="50"/>
    </row>
    <row r="940" spans="3:3" x14ac:dyDescent="0.3">
      <c r="C940" s="50"/>
    </row>
    <row r="941" spans="3:3" x14ac:dyDescent="0.3">
      <c r="C941" s="50"/>
    </row>
    <row r="942" spans="3:3" x14ac:dyDescent="0.3">
      <c r="C942" s="50"/>
    </row>
    <row r="943" spans="3:3" x14ac:dyDescent="0.3">
      <c r="C943" s="50"/>
    </row>
    <row r="944" spans="3:3" x14ac:dyDescent="0.3">
      <c r="C944" s="50"/>
    </row>
    <row r="945" spans="3:3" x14ac:dyDescent="0.3">
      <c r="C945" s="50"/>
    </row>
    <row r="946" spans="3:3" x14ac:dyDescent="0.3">
      <c r="C946" s="50"/>
    </row>
    <row r="947" spans="3:3" x14ac:dyDescent="0.3">
      <c r="C947" s="50"/>
    </row>
    <row r="948" spans="3:3" x14ac:dyDescent="0.3">
      <c r="C948" s="50"/>
    </row>
    <row r="949" spans="3:3" x14ac:dyDescent="0.3">
      <c r="C949" s="50"/>
    </row>
    <row r="950" spans="3:3" x14ac:dyDescent="0.3">
      <c r="C950" s="50"/>
    </row>
    <row r="951" spans="3:3" x14ac:dyDescent="0.3">
      <c r="C951" s="50"/>
    </row>
    <row r="952" spans="3:3" x14ac:dyDescent="0.3">
      <c r="C952" s="50"/>
    </row>
    <row r="953" spans="3:3" x14ac:dyDescent="0.3">
      <c r="C953" s="50"/>
    </row>
    <row r="954" spans="3:3" x14ac:dyDescent="0.3">
      <c r="C954" s="50"/>
    </row>
    <row r="955" spans="3:3" x14ac:dyDescent="0.3">
      <c r="C955" s="50"/>
    </row>
    <row r="956" spans="3:3" x14ac:dyDescent="0.3">
      <c r="C956" s="50"/>
    </row>
    <row r="957" spans="3:3" x14ac:dyDescent="0.3">
      <c r="C957" s="50"/>
    </row>
    <row r="958" spans="3:3" x14ac:dyDescent="0.3">
      <c r="C958" s="50"/>
    </row>
    <row r="959" spans="3:3" x14ac:dyDescent="0.3">
      <c r="C959" s="50"/>
    </row>
    <row r="960" spans="3:3" x14ac:dyDescent="0.3">
      <c r="C960" s="50"/>
    </row>
    <row r="961" spans="3:3" x14ac:dyDescent="0.3">
      <c r="C961" s="50"/>
    </row>
    <row r="962" spans="3:3" x14ac:dyDescent="0.3">
      <c r="C962" s="50"/>
    </row>
    <row r="963" spans="3:3" x14ac:dyDescent="0.3">
      <c r="C963" s="50"/>
    </row>
    <row r="964" spans="3:3" x14ac:dyDescent="0.3">
      <c r="C964" s="50"/>
    </row>
    <row r="965" spans="3:3" x14ac:dyDescent="0.3">
      <c r="C965" s="50"/>
    </row>
    <row r="966" spans="3:3" x14ac:dyDescent="0.3">
      <c r="C966" s="50"/>
    </row>
    <row r="967" spans="3:3" x14ac:dyDescent="0.3">
      <c r="C967" s="50"/>
    </row>
    <row r="968" spans="3:3" x14ac:dyDescent="0.3">
      <c r="C968" s="50"/>
    </row>
    <row r="969" spans="3:3" x14ac:dyDescent="0.3">
      <c r="C969" s="50"/>
    </row>
    <row r="970" spans="3:3" x14ac:dyDescent="0.3">
      <c r="C970" s="50"/>
    </row>
    <row r="971" spans="3:3" x14ac:dyDescent="0.3">
      <c r="C971" s="50"/>
    </row>
    <row r="972" spans="3:3" x14ac:dyDescent="0.3">
      <c r="C972" s="50"/>
    </row>
    <row r="973" spans="3:3" x14ac:dyDescent="0.3">
      <c r="C973" s="50"/>
    </row>
  </sheetData>
  <mergeCells count="3">
    <mergeCell ref="A1:O1"/>
    <mergeCell ref="A2:A3"/>
    <mergeCell ref="B2:O2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A314-8CDE-49D1-9749-C6D9EA441FC3}">
  <dimension ref="A2:AM74"/>
  <sheetViews>
    <sheetView zoomScale="80" zoomScaleNormal="80" workbookViewId="0">
      <selection activeCell="C12" sqref="C12"/>
    </sheetView>
  </sheetViews>
  <sheetFormatPr defaultColWidth="9.109375" defaultRowHeight="14.4" x14ac:dyDescent="0.3"/>
  <cols>
    <col min="1" max="1" width="29.5546875" bestFit="1" customWidth="1"/>
    <col min="2" max="2" width="12.21875" bestFit="1" customWidth="1"/>
    <col min="3" max="3" width="20.6640625" bestFit="1" customWidth="1"/>
    <col min="4" max="4" width="18.33203125" bestFit="1" customWidth="1"/>
    <col min="5" max="5" width="18.33203125" customWidth="1"/>
    <col min="6" max="6" width="20.109375" bestFit="1" customWidth="1"/>
    <col min="7" max="8" width="20.109375" customWidth="1"/>
    <col min="9" max="9" width="18.33203125" customWidth="1"/>
    <col min="10" max="10" width="18" bestFit="1" customWidth="1"/>
    <col min="11" max="11" width="20.88671875" customWidth="1"/>
    <col min="12" max="12" width="24.6640625" bestFit="1" customWidth="1"/>
    <col min="13" max="13" width="21.33203125" customWidth="1"/>
    <col min="14" max="14" width="22.33203125" bestFit="1" customWidth="1"/>
    <col min="15" max="15" width="15.109375" bestFit="1" customWidth="1"/>
    <col min="16" max="16" width="23.88671875" bestFit="1" customWidth="1"/>
    <col min="17" max="17" width="25.88671875" bestFit="1" customWidth="1"/>
    <col min="18" max="19" width="20.5546875" customWidth="1"/>
    <col min="20" max="20" width="21.6640625" customWidth="1"/>
    <col min="21" max="21" width="21.88671875" bestFit="1" customWidth="1"/>
    <col min="22" max="22" width="17" bestFit="1" customWidth="1"/>
    <col min="23" max="24" width="18.33203125" bestFit="1" customWidth="1"/>
  </cols>
  <sheetData>
    <row r="2" spans="1:39" ht="18" customHeight="1" x14ac:dyDescent="0.3">
      <c r="A2" s="178" t="s">
        <v>32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9"/>
      <c r="N2" s="179"/>
      <c r="O2" s="179"/>
    </row>
    <row r="3" spans="1:39" s="67" customFormat="1" ht="46.8" x14ac:dyDescent="0.3">
      <c r="A3" s="65" t="s">
        <v>33</v>
      </c>
      <c r="B3" s="64" t="s">
        <v>34</v>
      </c>
      <c r="C3" s="64" t="s">
        <v>35</v>
      </c>
      <c r="D3" s="64" t="s">
        <v>94</v>
      </c>
      <c r="E3" s="64" t="s">
        <v>95</v>
      </c>
      <c r="F3" s="68" t="s">
        <v>37</v>
      </c>
      <c r="G3" s="64" t="s">
        <v>96</v>
      </c>
      <c r="H3" s="68" t="s">
        <v>36</v>
      </c>
      <c r="I3" s="192" t="s">
        <v>101</v>
      </c>
      <c r="J3" s="196" t="s">
        <v>99</v>
      </c>
      <c r="K3"/>
      <c r="L3"/>
      <c r="M3"/>
      <c r="N3"/>
      <c r="O3"/>
      <c r="P3"/>
      <c r="Q3"/>
      <c r="R3"/>
      <c r="S3" s="66"/>
      <c r="T3" s="66"/>
      <c r="U3" s="66"/>
      <c r="V3" s="66"/>
      <c r="W3" s="66"/>
      <c r="X3" s="66"/>
      <c r="AA3" s="66"/>
      <c r="AB3" s="66"/>
      <c r="AC3" s="66"/>
    </row>
    <row r="4" spans="1:39" x14ac:dyDescent="0.3">
      <c r="A4" s="61" t="str">
        <f>'CALCULO DA MAQUINAS '!A4</f>
        <v>Bitmain Antminer L3++ 580 Mh/s</v>
      </c>
      <c r="B4" s="70">
        <f>'CALCULO DA MAQUINAS '!F4</f>
        <v>1</v>
      </c>
      <c r="C4" s="71">
        <f>'CALCULO DA MAQUINAS '!C4</f>
        <v>0.8</v>
      </c>
      <c r="D4" s="63">
        <v>24</v>
      </c>
      <c r="E4" s="70">
        <v>30</v>
      </c>
      <c r="F4" s="69">
        <f>G4/E4</f>
        <v>19.2</v>
      </c>
      <c r="G4" s="70">
        <f>B4*E4*D4*C4</f>
        <v>576</v>
      </c>
      <c r="H4" s="191">
        <v>0</v>
      </c>
      <c r="I4" s="194" t="s">
        <v>97</v>
      </c>
      <c r="J4" s="193">
        <f>(F4*$I$5)/$I$7</f>
        <v>20.210526315789473</v>
      </c>
    </row>
    <row r="5" spans="1:39" x14ac:dyDescent="0.3">
      <c r="A5" s="61" t="str">
        <f>'CALCULO DA MAQUINAS '!A5</f>
        <v>Antminer L7 (9.5Gh)</v>
      </c>
      <c r="B5" s="70">
        <f>'CALCULO DA MAQUINAS '!F5</f>
        <v>1</v>
      </c>
      <c r="C5" s="71">
        <f>'CALCULO DA MAQUINAS '!C5</f>
        <v>3.4249999999999998</v>
      </c>
      <c r="D5" s="63">
        <v>24</v>
      </c>
      <c r="E5" s="70">
        <v>30</v>
      </c>
      <c r="F5" s="69">
        <f>G5/E5</f>
        <v>82.2</v>
      </c>
      <c r="G5" s="70">
        <f>B5*E5*D5*C5</f>
        <v>2466</v>
      </c>
      <c r="H5" s="191">
        <v>0</v>
      </c>
      <c r="I5" s="92">
        <v>1</v>
      </c>
      <c r="J5" s="193">
        <f t="shared" ref="J5:J9" si="0">(F5*$I$5)/$I$7</f>
        <v>86.526315789473685</v>
      </c>
      <c r="AG5" s="86"/>
    </row>
    <row r="6" spans="1:39" ht="15.6" x14ac:dyDescent="0.3">
      <c r="A6" s="61" t="str">
        <f>'CALCULO DA MAQUINAS '!A6</f>
        <v>Antminer L7 (9.16Gh)</v>
      </c>
      <c r="B6" s="70">
        <f>'CALCULO DA MAQUINAS '!F6</f>
        <v>1</v>
      </c>
      <c r="C6" s="71">
        <f>'CALCULO DA MAQUINAS '!C6</f>
        <v>3.4249999999999998</v>
      </c>
      <c r="D6" s="63">
        <v>24</v>
      </c>
      <c r="E6" s="70">
        <v>30</v>
      </c>
      <c r="F6" s="69">
        <f>G6/E6</f>
        <v>82.2</v>
      </c>
      <c r="G6" s="70">
        <f>B6*E6*D6*C6</f>
        <v>2466</v>
      </c>
      <c r="H6" s="191">
        <v>0</v>
      </c>
      <c r="I6" s="117" t="s">
        <v>98</v>
      </c>
      <c r="J6" s="193">
        <f t="shared" si="0"/>
        <v>86.526315789473685</v>
      </c>
      <c r="AG6" s="180"/>
    </row>
    <row r="7" spans="1:39" x14ac:dyDescent="0.3">
      <c r="A7" s="61" t="str">
        <f>'CALCULO DA MAQUINAS '!A7</f>
        <v>Antminer S19 Pro (110Th)</v>
      </c>
      <c r="B7" s="70">
        <f>'CALCULO DA MAQUINAS '!F7</f>
        <v>1</v>
      </c>
      <c r="C7" s="71">
        <f>'CALCULO DA MAQUINAS '!C7</f>
        <v>3.25</v>
      </c>
      <c r="D7" s="63">
        <v>24</v>
      </c>
      <c r="E7" s="70">
        <v>30</v>
      </c>
      <c r="F7" s="69">
        <f>G7/E7</f>
        <v>78</v>
      </c>
      <c r="G7" s="70">
        <f>B7*E7*D7*C7</f>
        <v>2340</v>
      </c>
      <c r="H7" s="198">
        <v>0</v>
      </c>
      <c r="I7" s="92">
        <v>0.95</v>
      </c>
      <c r="J7" s="193">
        <f t="shared" si="0"/>
        <v>82.10526315789474</v>
      </c>
      <c r="Z7" s="21"/>
      <c r="AG7" s="181"/>
    </row>
    <row r="8" spans="1:39" x14ac:dyDescent="0.3">
      <c r="A8" s="61" t="str">
        <f>'CALCULO DA MAQUINAS '!A8</f>
        <v>Whatsminer M21S</v>
      </c>
      <c r="B8" s="70">
        <f>'CALCULO DA MAQUINAS '!F8</f>
        <v>80</v>
      </c>
      <c r="C8" s="71">
        <f>'CALCULO DA MAQUINAS '!C8</f>
        <v>3.36</v>
      </c>
      <c r="D8" s="63">
        <v>24</v>
      </c>
      <c r="E8" s="70">
        <v>30</v>
      </c>
      <c r="F8" s="69">
        <f>G8/E8</f>
        <v>6451.2</v>
      </c>
      <c r="G8" s="197">
        <f>B8*E8*D8*C8</f>
        <v>193536</v>
      </c>
      <c r="H8" s="199">
        <v>1</v>
      </c>
      <c r="J8" s="193">
        <f t="shared" si="0"/>
        <v>6790.7368421052633</v>
      </c>
      <c r="AG8" s="181"/>
    </row>
    <row r="9" spans="1:39" x14ac:dyDescent="0.3">
      <c r="A9" s="61" t="str">
        <f>'CALCULO DA MAQUINAS '!A9</f>
        <v>MicroBT Whatsminer M31S+</v>
      </c>
      <c r="B9" s="70">
        <f>'CALCULO DA MAQUINAS '!F9</f>
        <v>80</v>
      </c>
      <c r="C9" s="71">
        <v>3.36</v>
      </c>
      <c r="D9" s="63">
        <v>24</v>
      </c>
      <c r="E9" s="70">
        <v>30</v>
      </c>
      <c r="F9" s="69">
        <f>G9/E9</f>
        <v>6451.2</v>
      </c>
      <c r="G9" s="70">
        <f>B9*E9*D9*C9</f>
        <v>193536</v>
      </c>
      <c r="H9" s="62">
        <v>1</v>
      </c>
      <c r="J9" s="193">
        <f t="shared" si="0"/>
        <v>6790.7368421052633</v>
      </c>
      <c r="AG9" s="86"/>
    </row>
    <row r="10" spans="1:39" x14ac:dyDescent="0.3">
      <c r="AG10" s="180"/>
    </row>
    <row r="11" spans="1:39" x14ac:dyDescent="0.3">
      <c r="G11" s="72"/>
      <c r="AG11" s="181"/>
    </row>
    <row r="12" spans="1:39" x14ac:dyDescent="0.3">
      <c r="J12" s="195" t="s">
        <v>100</v>
      </c>
      <c r="AG12" s="181"/>
    </row>
    <row r="13" spans="1:39" x14ac:dyDescent="0.3">
      <c r="AG13" s="86"/>
    </row>
    <row r="14" spans="1:39" ht="46.8" x14ac:dyDescent="0.3">
      <c r="AG14" s="180"/>
      <c r="AL14" s="13" t="s">
        <v>38</v>
      </c>
      <c r="AM14" s="14" t="s">
        <v>39</v>
      </c>
    </row>
    <row r="15" spans="1:39" ht="18" customHeight="1" thickBot="1" x14ac:dyDescent="0.35">
      <c r="A15" s="33"/>
      <c r="B15" s="33"/>
      <c r="C15" s="33"/>
      <c r="F15" s="33"/>
      <c r="H15" s="33"/>
      <c r="AG15" s="181"/>
      <c r="AL15" s="10" t="e">
        <f>(#REF!*45)</f>
        <v>#REF!</v>
      </c>
      <c r="AM15" s="11" t="e">
        <f>#REF!</f>
        <v>#REF!</v>
      </c>
    </row>
    <row r="16" spans="1:39" ht="15.6" thickTop="1" thickBot="1" x14ac:dyDescent="0.35">
      <c r="AL16" s="4" t="s">
        <v>40</v>
      </c>
    </row>
    <row r="17" spans="11:38" ht="15.6" thickTop="1" thickBot="1" x14ac:dyDescent="0.35">
      <c r="K17" s="72"/>
      <c r="AL17" s="5" t="e">
        <f>#REF!</f>
        <v>#REF!</v>
      </c>
    </row>
    <row r="18" spans="11:38" ht="15" thickTop="1" x14ac:dyDescent="0.3"/>
    <row r="24" spans="11:38" ht="34.5" customHeight="1" x14ac:dyDescent="0.3"/>
    <row r="42" spans="1:23" x14ac:dyDescent="0.3">
      <c r="A42" s="30"/>
      <c r="B42" s="30"/>
      <c r="C42" s="30"/>
      <c r="D42" s="30"/>
      <c r="E42" s="30"/>
      <c r="F42" s="30"/>
      <c r="G42" s="30"/>
      <c r="H42" s="30"/>
      <c r="I42" s="30"/>
      <c r="J42" s="19"/>
      <c r="N42" s="18"/>
      <c r="O42" s="18"/>
      <c r="P42" s="3"/>
      <c r="Q42" s="3"/>
      <c r="R42" s="3"/>
      <c r="S42" s="3"/>
      <c r="T42" s="3"/>
      <c r="U42" s="3"/>
      <c r="V42" s="3"/>
      <c r="W42" s="3"/>
    </row>
    <row r="43" spans="1:23" x14ac:dyDescent="0.3">
      <c r="A43" s="30"/>
      <c r="B43" s="30"/>
      <c r="C43" s="30"/>
      <c r="D43" s="30"/>
      <c r="E43" s="30"/>
      <c r="F43" s="30"/>
      <c r="G43" s="30"/>
      <c r="H43" s="30"/>
      <c r="I43" s="30"/>
      <c r="J43" s="19"/>
      <c r="N43" s="18"/>
      <c r="O43" s="18"/>
      <c r="P43" s="3"/>
      <c r="Q43" s="3"/>
      <c r="R43" s="3"/>
      <c r="S43" s="3"/>
      <c r="T43" s="3"/>
      <c r="U43" s="3"/>
      <c r="V43" s="3"/>
      <c r="W43" s="3"/>
    </row>
    <row r="44" spans="1:23" x14ac:dyDescent="0.3">
      <c r="A44" s="30"/>
      <c r="B44" s="30"/>
      <c r="C44" s="30"/>
      <c r="D44" s="30"/>
      <c r="E44" s="30"/>
      <c r="F44" s="30"/>
      <c r="G44" s="30"/>
      <c r="H44" s="30"/>
      <c r="I44" s="30"/>
      <c r="J44" s="19"/>
      <c r="N44" s="18"/>
      <c r="O44" s="18"/>
      <c r="P44" s="3"/>
      <c r="Q44" s="3"/>
      <c r="R44" s="3"/>
      <c r="S44" s="3"/>
      <c r="T44" s="3"/>
      <c r="U44" s="3"/>
      <c r="V44" s="3"/>
      <c r="W44" s="3"/>
    </row>
    <row r="45" spans="1:23" ht="18" customHeight="1" x14ac:dyDescent="0.3">
      <c r="A45" s="33"/>
      <c r="B45" s="33"/>
      <c r="C45" s="33"/>
      <c r="D45" s="33"/>
      <c r="E45" s="33"/>
      <c r="F45" s="33"/>
      <c r="G45" s="33"/>
      <c r="H45" s="33"/>
      <c r="I45" s="33"/>
      <c r="J45" s="33"/>
      <c r="N45" s="33"/>
      <c r="O45" s="33"/>
      <c r="P45" s="3"/>
      <c r="Q45" s="3"/>
      <c r="R45" s="3"/>
      <c r="S45" s="3"/>
      <c r="T45" s="3"/>
      <c r="U45" s="3"/>
      <c r="V45" s="3"/>
      <c r="W45" s="3"/>
    </row>
    <row r="46" spans="1:23" ht="15.6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8"/>
      <c r="N46" s="27"/>
      <c r="O46" s="29"/>
      <c r="P46" s="22"/>
      <c r="Q46" s="15"/>
    </row>
    <row r="47" spans="1:23" ht="13.95" customHeight="1" x14ac:dyDescent="0.3">
      <c r="A47" s="30"/>
      <c r="B47" s="30"/>
      <c r="C47" s="30"/>
      <c r="D47" s="30"/>
      <c r="E47" s="30"/>
      <c r="F47" s="30"/>
      <c r="G47" s="30"/>
      <c r="H47" s="30"/>
      <c r="I47" s="30"/>
      <c r="J47" s="31"/>
      <c r="N47" s="18"/>
      <c r="O47" s="18"/>
      <c r="P47" s="23"/>
      <c r="Q47" s="24"/>
    </row>
    <row r="48" spans="1:23" x14ac:dyDescent="0.3">
      <c r="A48" s="30"/>
      <c r="B48" s="30"/>
      <c r="C48" s="30"/>
      <c r="D48" s="30"/>
      <c r="E48" s="30"/>
      <c r="F48" s="30"/>
      <c r="G48" s="30"/>
      <c r="H48" s="30"/>
      <c r="I48" s="30"/>
      <c r="J48" s="31"/>
      <c r="N48" s="18"/>
      <c r="O48" s="27"/>
      <c r="P48" s="25"/>
      <c r="Q48" s="17"/>
    </row>
    <row r="49" spans="1:17" x14ac:dyDescent="0.3">
      <c r="A49" s="30"/>
      <c r="B49" s="30"/>
      <c r="C49" s="30"/>
      <c r="D49" s="30"/>
      <c r="E49" s="30"/>
      <c r="F49" s="30"/>
      <c r="G49" s="30"/>
      <c r="H49" s="30"/>
      <c r="I49" s="30"/>
      <c r="J49" s="31"/>
      <c r="N49" s="18"/>
      <c r="O49" s="27"/>
      <c r="P49" s="26"/>
      <c r="Q49" s="17"/>
    </row>
    <row r="50" spans="1:17" x14ac:dyDescent="0.3">
      <c r="A50" s="30"/>
      <c r="B50" s="30"/>
      <c r="C50" s="30"/>
      <c r="D50" s="30"/>
      <c r="E50" s="30"/>
      <c r="F50" s="30"/>
      <c r="G50" s="30"/>
      <c r="O50" s="27"/>
      <c r="P50" s="3"/>
    </row>
    <row r="51" spans="1:17" x14ac:dyDescent="0.3">
      <c r="A51" s="30"/>
      <c r="B51" s="30"/>
      <c r="C51" s="30"/>
      <c r="D51" s="30"/>
      <c r="E51" s="30"/>
      <c r="F51" s="30"/>
      <c r="G51" s="30"/>
      <c r="O51" s="29"/>
      <c r="P51" s="3"/>
    </row>
    <row r="52" spans="1:17" x14ac:dyDescent="0.3">
      <c r="A52" s="30"/>
      <c r="B52" s="30"/>
      <c r="C52" s="30"/>
      <c r="D52" s="30"/>
      <c r="E52" s="30"/>
      <c r="F52" s="30"/>
      <c r="G52" s="30"/>
      <c r="O52" s="18"/>
      <c r="P52" s="3"/>
    </row>
    <row r="53" spans="1:17" x14ac:dyDescent="0.3">
      <c r="A53" s="30"/>
      <c r="B53" s="30"/>
      <c r="C53" s="30"/>
      <c r="D53" s="30"/>
      <c r="E53" s="30"/>
      <c r="F53" s="30"/>
      <c r="G53" s="30"/>
      <c r="O53" s="18"/>
      <c r="P53" s="3"/>
    </row>
    <row r="54" spans="1:17" x14ac:dyDescent="0.3">
      <c r="A54" s="30"/>
      <c r="B54" s="30"/>
      <c r="C54" s="30"/>
      <c r="D54" s="30"/>
      <c r="E54" s="30"/>
      <c r="F54" s="30"/>
      <c r="G54" s="30"/>
      <c r="O54" s="18"/>
      <c r="P54" s="3"/>
    </row>
    <row r="55" spans="1:17" x14ac:dyDescent="0.3">
      <c r="A55" s="30"/>
      <c r="B55" s="30"/>
      <c r="C55" s="30"/>
      <c r="D55" s="30"/>
      <c r="E55" s="30"/>
      <c r="F55" s="30"/>
      <c r="G55" s="30"/>
      <c r="O55" s="29"/>
      <c r="P55" s="3"/>
    </row>
    <row r="56" spans="1:17" x14ac:dyDescent="0.3">
      <c r="A56" s="30"/>
      <c r="B56" s="30"/>
      <c r="C56" s="30"/>
      <c r="D56" s="30"/>
      <c r="E56" s="30"/>
      <c r="F56" s="30"/>
      <c r="G56" s="30"/>
      <c r="O56" s="18"/>
      <c r="P56" s="3"/>
    </row>
    <row r="57" spans="1:17" x14ac:dyDescent="0.3">
      <c r="A57" s="30"/>
      <c r="B57" s="30"/>
      <c r="C57" s="30"/>
      <c r="D57" s="30"/>
      <c r="E57" s="30"/>
      <c r="F57" s="30"/>
      <c r="G57" s="30"/>
      <c r="O57" s="18"/>
      <c r="P57" s="3"/>
    </row>
    <row r="58" spans="1:17" x14ac:dyDescent="0.3">
      <c r="A58" s="30"/>
      <c r="B58" s="30"/>
      <c r="C58" s="30"/>
      <c r="D58" s="30"/>
      <c r="E58" s="30"/>
      <c r="F58" s="30"/>
      <c r="G58" s="30"/>
      <c r="O58" s="18"/>
      <c r="P58" s="3"/>
    </row>
    <row r="59" spans="1:17" x14ac:dyDescent="0.3">
      <c r="A59" s="30"/>
      <c r="B59" s="30"/>
      <c r="C59" s="30"/>
      <c r="D59" s="30"/>
      <c r="E59" s="30"/>
      <c r="F59" s="30"/>
      <c r="G59" s="30"/>
      <c r="O59" s="18"/>
      <c r="P59" s="3"/>
    </row>
    <row r="60" spans="1:17" ht="21" x14ac:dyDescent="0.4">
      <c r="A60" s="34"/>
      <c r="B60" s="34"/>
      <c r="C60" s="34"/>
      <c r="D60" s="34"/>
      <c r="E60" s="34"/>
      <c r="F60" s="34"/>
      <c r="G60" s="34"/>
      <c r="O60" s="34"/>
    </row>
    <row r="61" spans="1:17" ht="15.6" x14ac:dyDescent="0.3">
      <c r="A61" s="27"/>
      <c r="B61" s="27"/>
      <c r="C61" s="27"/>
      <c r="D61" s="27"/>
      <c r="E61" s="27"/>
      <c r="F61" s="27"/>
      <c r="G61" s="27"/>
      <c r="O61" s="29"/>
      <c r="P61" s="35"/>
      <c r="Q61" s="36"/>
    </row>
    <row r="62" spans="1:17" ht="24" customHeight="1" x14ac:dyDescent="0.3">
      <c r="A62" s="30"/>
      <c r="B62" s="30"/>
      <c r="C62" s="30"/>
      <c r="D62" s="30"/>
      <c r="E62" s="30"/>
      <c r="F62" s="30"/>
      <c r="G62" s="30"/>
      <c r="H62" s="30"/>
      <c r="I62" s="30"/>
      <c r="J62" s="32"/>
      <c r="K62" s="32"/>
      <c r="L62" s="18"/>
      <c r="M62" s="16"/>
      <c r="N62" s="18"/>
      <c r="O62" s="18"/>
      <c r="P62" s="37"/>
      <c r="Q62" s="38"/>
    </row>
    <row r="63" spans="1:17" x14ac:dyDescent="0.3">
      <c r="A63" s="30"/>
      <c r="B63" s="30"/>
      <c r="C63" s="30"/>
      <c r="D63" s="30"/>
      <c r="E63" s="30"/>
      <c r="F63" s="30"/>
      <c r="G63" s="30"/>
      <c r="H63" s="30"/>
      <c r="I63" s="30"/>
      <c r="J63" s="32"/>
      <c r="K63" s="32"/>
      <c r="L63" s="18"/>
      <c r="M63" s="16"/>
      <c r="N63" s="27"/>
      <c r="O63" s="27"/>
      <c r="P63" s="39"/>
      <c r="Q63" s="41"/>
    </row>
    <row r="64" spans="1:17" x14ac:dyDescent="0.3">
      <c r="A64" s="30"/>
      <c r="B64" s="30"/>
      <c r="C64" s="30"/>
      <c r="D64" s="30"/>
      <c r="E64" s="30"/>
      <c r="F64" s="30"/>
      <c r="G64" s="30"/>
      <c r="H64" s="30"/>
      <c r="I64" s="30"/>
      <c r="J64" s="32"/>
      <c r="K64" s="32"/>
      <c r="L64" s="18"/>
      <c r="M64" s="16"/>
      <c r="N64" s="27"/>
      <c r="O64" s="27"/>
      <c r="P64" s="40"/>
      <c r="Q64" s="41"/>
    </row>
    <row r="65" spans="1:16" x14ac:dyDescent="0.3">
      <c r="A65" s="30"/>
      <c r="B65" s="30"/>
      <c r="C65" s="30"/>
      <c r="D65" s="30"/>
      <c r="E65" s="30"/>
      <c r="F65" s="30"/>
      <c r="G65" s="30"/>
      <c r="H65" s="30"/>
      <c r="I65" s="30"/>
      <c r="J65" s="18"/>
      <c r="K65" s="18"/>
      <c r="L65" s="18"/>
      <c r="M65" s="27"/>
      <c r="N65" s="27"/>
      <c r="O65" s="27"/>
    </row>
    <row r="66" spans="1:16" ht="15.6" x14ac:dyDescent="0.3">
      <c r="A66" s="30"/>
      <c r="B66" s="30"/>
      <c r="C66" s="30"/>
      <c r="D66" s="30"/>
      <c r="E66" s="30"/>
      <c r="F66" s="30"/>
      <c r="G66" s="30"/>
      <c r="H66" s="30"/>
      <c r="I66" s="30"/>
      <c r="J66" s="32"/>
      <c r="K66" s="32"/>
      <c r="L66" s="18"/>
      <c r="M66" s="16"/>
      <c r="N66" s="27"/>
      <c r="O66" s="29"/>
      <c r="P66" s="7" t="s">
        <v>41</v>
      </c>
    </row>
    <row r="67" spans="1:16" ht="15.6" x14ac:dyDescent="0.3">
      <c r="A67" s="30"/>
      <c r="B67" s="30"/>
      <c r="C67" s="30"/>
      <c r="D67" s="30"/>
      <c r="E67" s="30"/>
      <c r="F67" s="30"/>
      <c r="G67" s="30"/>
      <c r="H67" s="30"/>
      <c r="I67" s="30"/>
      <c r="J67" s="32"/>
      <c r="K67" s="32"/>
      <c r="L67" s="18"/>
      <c r="M67" s="16"/>
      <c r="N67" s="27"/>
      <c r="O67" s="18"/>
      <c r="P67" s="8">
        <v>7000</v>
      </c>
    </row>
    <row r="68" spans="1:16" ht="15.6" x14ac:dyDescent="0.3">
      <c r="A68" s="30"/>
      <c r="B68" s="30"/>
      <c r="C68" s="30"/>
      <c r="D68" s="30"/>
      <c r="E68" s="30"/>
      <c r="F68" s="30"/>
      <c r="G68" s="30"/>
      <c r="H68" s="30"/>
      <c r="I68" s="30"/>
      <c r="J68" s="32"/>
      <c r="K68" s="32"/>
      <c r="L68" s="18"/>
      <c r="M68" s="16"/>
      <c r="N68" s="27"/>
      <c r="O68" s="18"/>
      <c r="P68" s="7" t="s">
        <v>42</v>
      </c>
    </row>
    <row r="69" spans="1:16" ht="15.75" customHeight="1" x14ac:dyDescent="0.3">
      <c r="A69" s="30"/>
      <c r="B69" s="30"/>
      <c r="C69" s="30"/>
      <c r="D69" s="30"/>
      <c r="E69" s="30"/>
      <c r="F69" s="30"/>
      <c r="G69" s="30"/>
      <c r="H69" s="30"/>
      <c r="I69" s="30"/>
      <c r="J69" s="32"/>
      <c r="K69" s="32"/>
      <c r="L69" s="18"/>
      <c r="M69" s="16"/>
      <c r="N69" s="27"/>
      <c r="O69" s="18"/>
      <c r="P69" s="12">
        <v>4191.0200000000004</v>
      </c>
    </row>
    <row r="70" spans="1:16" ht="15.75" customHeight="1" x14ac:dyDescent="0.3">
      <c r="A70" s="30"/>
      <c r="B70" s="30"/>
      <c r="C70" s="30"/>
      <c r="D70" s="30"/>
      <c r="E70" s="30"/>
      <c r="F70" s="30"/>
      <c r="G70" s="30"/>
      <c r="H70" s="30"/>
      <c r="I70" s="30"/>
      <c r="J70" s="20"/>
      <c r="K70" s="20"/>
      <c r="L70" s="18"/>
      <c r="M70" s="27"/>
      <c r="N70" s="27"/>
      <c r="O70" s="29"/>
      <c r="P70" s="12"/>
    </row>
    <row r="71" spans="1:16" ht="15.6" x14ac:dyDescent="0.3">
      <c r="A71" s="30"/>
      <c r="B71" s="30"/>
      <c r="C71" s="30"/>
      <c r="D71" s="30"/>
      <c r="E71" s="30"/>
      <c r="F71" s="30"/>
      <c r="G71" s="30"/>
      <c r="H71" s="30"/>
      <c r="I71" s="30"/>
      <c r="J71" s="20"/>
      <c r="K71" s="20"/>
      <c r="L71" s="18"/>
      <c r="M71" s="16"/>
      <c r="N71" s="27"/>
      <c r="O71" s="18"/>
      <c r="P71" s="7" t="s">
        <v>43</v>
      </c>
    </row>
    <row r="72" spans="1:16" ht="15.6" x14ac:dyDescent="0.3">
      <c r="A72" s="30"/>
      <c r="B72" s="30"/>
      <c r="C72" s="30"/>
      <c r="D72" s="30"/>
      <c r="E72" s="30"/>
      <c r="F72" s="30"/>
      <c r="G72" s="30"/>
      <c r="H72" s="30"/>
      <c r="I72" s="30"/>
      <c r="J72" s="20"/>
      <c r="K72" s="20"/>
      <c r="L72" s="18"/>
      <c r="M72" s="16"/>
      <c r="N72" s="27"/>
      <c r="O72" s="18"/>
      <c r="P72" s="8" t="e">
        <f>#REF!</f>
        <v>#REF!</v>
      </c>
    </row>
    <row r="73" spans="1:16" ht="15.6" x14ac:dyDescent="0.3">
      <c r="A73" s="30"/>
      <c r="B73" s="30"/>
      <c r="C73" s="30"/>
      <c r="D73" s="30"/>
      <c r="E73" s="30"/>
      <c r="F73" s="30"/>
      <c r="G73" s="30"/>
      <c r="H73" s="30"/>
      <c r="I73" s="30"/>
      <c r="J73" s="20"/>
      <c r="K73" s="20"/>
      <c r="L73" s="18"/>
      <c r="M73" s="16"/>
      <c r="N73" s="27"/>
      <c r="O73" s="18"/>
      <c r="P73" s="7"/>
    </row>
    <row r="74" spans="1:16" ht="15.6" x14ac:dyDescent="0.3">
      <c r="A74" s="30"/>
      <c r="B74" s="30"/>
      <c r="C74" s="30"/>
      <c r="D74" s="30"/>
      <c r="E74" s="30"/>
      <c r="F74" s="30"/>
      <c r="G74" s="30"/>
      <c r="H74" s="30"/>
      <c r="I74" s="30"/>
      <c r="J74" s="20"/>
      <c r="K74" s="20"/>
      <c r="L74" s="18"/>
      <c r="M74" s="16"/>
      <c r="N74" s="27"/>
      <c r="O74" s="18"/>
      <c r="P74" s="9">
        <v>0</v>
      </c>
    </row>
  </sheetData>
  <mergeCells count="4">
    <mergeCell ref="AG6:AG8"/>
    <mergeCell ref="AG10:AG12"/>
    <mergeCell ref="AG14:AG15"/>
    <mergeCell ref="A2:O2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31C4-DB06-476D-970E-7D449B58D2AB}">
  <dimension ref="A1:R4"/>
  <sheetViews>
    <sheetView topLeftCell="A4" workbookViewId="0">
      <selection activeCell="D29" sqref="D29"/>
    </sheetView>
  </sheetViews>
  <sheetFormatPr defaultColWidth="9.109375" defaultRowHeight="14.4" x14ac:dyDescent="0.3"/>
  <cols>
    <col min="1" max="1" width="9.109375" style="54"/>
    <col min="2" max="2" width="12" style="54" customWidth="1"/>
    <col min="3" max="3" width="13.5546875" style="54" customWidth="1"/>
    <col min="4" max="4" width="18.33203125" style="54" customWidth="1"/>
    <col min="5" max="7" width="9.109375" style="54"/>
    <col min="8" max="8" width="16.88671875" style="54" customWidth="1"/>
    <col min="9" max="9" width="16.33203125" style="54" customWidth="1"/>
    <col min="10" max="10" width="9.109375" style="54"/>
    <col min="11" max="11" width="11.44140625" style="54" customWidth="1"/>
    <col min="12" max="12" width="14.33203125" style="54" customWidth="1"/>
    <col min="13" max="13" width="11.33203125" style="54" customWidth="1"/>
    <col min="14" max="16" width="9.109375" style="54"/>
    <col min="17" max="17" width="16.88671875" style="54" customWidth="1"/>
    <col min="18" max="18" width="13.44140625" style="54" customWidth="1"/>
    <col min="19" max="16384" width="9.109375" style="54"/>
  </cols>
  <sheetData>
    <row r="1" spans="1:18" x14ac:dyDescent="0.3">
      <c r="A1" s="158" t="s">
        <v>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</row>
    <row r="2" spans="1:18" x14ac:dyDescent="0.3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</row>
    <row r="3" spans="1:18" ht="18" x14ac:dyDescent="0.3">
      <c r="A3" s="159" t="s">
        <v>1</v>
      </c>
      <c r="B3" s="159"/>
      <c r="C3" s="159"/>
      <c r="D3" s="159"/>
      <c r="E3" s="159"/>
      <c r="F3" s="159"/>
      <c r="G3" s="159"/>
      <c r="H3" s="159"/>
      <c r="I3" s="159"/>
      <c r="J3" s="160" t="s">
        <v>2</v>
      </c>
      <c r="K3" s="160"/>
      <c r="L3" s="160"/>
      <c r="M3" s="160"/>
      <c r="N3" s="160"/>
      <c r="O3" s="160"/>
      <c r="P3" s="160"/>
      <c r="Q3" s="160"/>
      <c r="R3" s="160"/>
    </row>
    <row r="4" spans="1:18" s="55" customFormat="1" ht="43.2" x14ac:dyDescent="0.3">
      <c r="A4" s="56" t="s">
        <v>3</v>
      </c>
      <c r="B4" s="56" t="s">
        <v>4</v>
      </c>
      <c r="C4" s="56" t="s">
        <v>5</v>
      </c>
      <c r="D4" s="56" t="s">
        <v>6</v>
      </c>
      <c r="E4" s="56" t="s">
        <v>7</v>
      </c>
      <c r="F4" s="56" t="s">
        <v>8</v>
      </c>
      <c r="G4" s="56" t="s">
        <v>9</v>
      </c>
      <c r="H4" s="56" t="s">
        <v>10</v>
      </c>
      <c r="I4" s="56" t="s">
        <v>11</v>
      </c>
      <c r="J4" s="56" t="s">
        <v>3</v>
      </c>
      <c r="K4" s="56" t="s">
        <v>4</v>
      </c>
      <c r="L4" s="56" t="s">
        <v>5</v>
      </c>
      <c r="M4" s="56" t="s">
        <v>6</v>
      </c>
      <c r="N4" s="56" t="s">
        <v>7</v>
      </c>
      <c r="O4" s="56" t="s">
        <v>8</v>
      </c>
      <c r="P4" s="56" t="s">
        <v>9</v>
      </c>
      <c r="Q4" s="56" t="s">
        <v>10</v>
      </c>
      <c r="R4" s="56" t="s">
        <v>11</v>
      </c>
    </row>
  </sheetData>
  <mergeCells count="3">
    <mergeCell ref="A1:R2"/>
    <mergeCell ref="A3:I3"/>
    <mergeCell ref="J3:R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443F-CCC2-45B7-B81E-AF014EBF39BB}">
  <sheetPr>
    <pageSetUpPr fitToPage="1"/>
  </sheetPr>
  <dimension ref="A1:AZ122"/>
  <sheetViews>
    <sheetView tabSelected="1" topLeftCell="A10" zoomScale="80" zoomScaleNormal="80" workbookViewId="0">
      <selection activeCell="B38" sqref="B38:B66"/>
    </sheetView>
  </sheetViews>
  <sheetFormatPr defaultRowHeight="40.049999999999997" customHeight="1" x14ac:dyDescent="0.3"/>
  <cols>
    <col min="1" max="1" width="7.6640625" bestFit="1" customWidth="1"/>
    <col min="2" max="2" width="7.6640625" customWidth="1"/>
    <col min="3" max="3" width="8.88671875" customWidth="1"/>
    <col min="4" max="4" width="23.109375" customWidth="1"/>
    <col min="5" max="5" width="30.33203125" customWidth="1"/>
    <col min="6" max="6" width="10.88671875" customWidth="1"/>
    <col min="7" max="7" width="10.33203125" bestFit="1" customWidth="1"/>
    <col min="8" max="8" width="18.109375" bestFit="1" customWidth="1"/>
    <col min="9" max="9" width="19.109375" bestFit="1" customWidth="1"/>
    <col min="10" max="10" width="14.88671875" bestFit="1" customWidth="1"/>
    <col min="11" max="11" width="18.5546875" bestFit="1" customWidth="1"/>
    <col min="12" max="12" width="20.5546875" bestFit="1" customWidth="1"/>
    <col min="14" max="14" width="15.88671875" bestFit="1" customWidth="1"/>
    <col min="15" max="15" width="16.33203125" customWidth="1"/>
    <col min="16" max="16" width="22" customWidth="1"/>
    <col min="27" max="27" width="3.88671875" hidden="1" customWidth="1"/>
    <col min="28" max="28" width="6.88671875" hidden="1" customWidth="1"/>
    <col min="29" max="29" width="0" hidden="1" customWidth="1"/>
    <col min="30" max="30" width="8" hidden="1" customWidth="1"/>
    <col min="31" max="31" width="4" style="206" hidden="1" customWidth="1"/>
    <col min="45" max="45" width="23.21875" customWidth="1"/>
    <col min="46" max="46" width="35.33203125" bestFit="1" customWidth="1"/>
    <col min="47" max="47" width="16.77734375" bestFit="1" customWidth="1"/>
    <col min="48" max="48" width="11.21875" bestFit="1" customWidth="1"/>
    <col min="49" max="49" width="23" bestFit="1" customWidth="1"/>
    <col min="50" max="50" width="27.21875" bestFit="1" customWidth="1"/>
    <col min="51" max="52" width="30.33203125" bestFit="1" customWidth="1"/>
  </cols>
  <sheetData>
    <row r="1" spans="1:31" ht="18" x14ac:dyDescent="0.3">
      <c r="A1" s="200" t="s">
        <v>102</v>
      </c>
      <c r="B1" s="200"/>
      <c r="C1" s="200"/>
      <c r="D1" s="200"/>
      <c r="E1" s="201" t="s">
        <v>103</v>
      </c>
      <c r="F1" s="202"/>
      <c r="G1" s="202"/>
      <c r="H1" s="202"/>
      <c r="I1" s="202"/>
      <c r="J1" s="202"/>
      <c r="K1" s="202"/>
      <c r="L1" s="202"/>
      <c r="M1" s="203" t="s">
        <v>104</v>
      </c>
      <c r="N1" s="203"/>
      <c r="O1" s="204" t="s">
        <v>105</v>
      </c>
      <c r="P1" s="204"/>
      <c r="AA1" s="205" t="s">
        <v>106</v>
      </c>
      <c r="AB1" s="205" t="s">
        <v>107</v>
      </c>
      <c r="AE1" s="206">
        <v>1</v>
      </c>
    </row>
    <row r="2" spans="1:31" ht="18" x14ac:dyDescent="0.3">
      <c r="A2" s="200"/>
      <c r="B2" s="200"/>
      <c r="C2" s="200"/>
      <c r="D2" s="200"/>
      <c r="E2" s="202"/>
      <c r="F2" s="202"/>
      <c r="G2" s="202"/>
      <c r="H2" s="202"/>
      <c r="I2" s="202"/>
      <c r="J2" s="202"/>
      <c r="K2" s="202"/>
      <c r="L2" s="202"/>
      <c r="M2" s="207"/>
      <c r="N2" s="207"/>
      <c r="O2" s="208"/>
      <c r="P2" s="208"/>
      <c r="AA2" s="205" t="s">
        <v>108</v>
      </c>
      <c r="AB2" s="209"/>
      <c r="AE2" s="206">
        <v>2</v>
      </c>
    </row>
    <row r="3" spans="1:31" ht="18" x14ac:dyDescent="0.3">
      <c r="A3" s="210" t="s">
        <v>109</v>
      </c>
      <c r="B3" s="210"/>
      <c r="C3" s="210"/>
      <c r="D3" s="210"/>
      <c r="E3" s="211" t="s">
        <v>110</v>
      </c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AA3" s="205" t="s">
        <v>111</v>
      </c>
      <c r="AB3" s="209"/>
      <c r="AE3" s="206">
        <v>3</v>
      </c>
    </row>
    <row r="4" spans="1:31" ht="18" x14ac:dyDescent="0.3">
      <c r="A4" s="210"/>
      <c r="B4" s="210"/>
      <c r="C4" s="210"/>
      <c r="D4" s="210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AA4" s="205" t="s">
        <v>112</v>
      </c>
      <c r="AB4" s="209"/>
      <c r="AE4" s="206">
        <v>4</v>
      </c>
    </row>
    <row r="5" spans="1:31" ht="18" x14ac:dyDescent="0.3">
      <c r="A5" s="212" t="s">
        <v>113</v>
      </c>
      <c r="B5" s="212"/>
      <c r="C5" s="212"/>
      <c r="D5" s="212" t="s">
        <v>114</v>
      </c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AA5" s="205" t="s">
        <v>115</v>
      </c>
      <c r="AB5" s="209"/>
      <c r="AE5" s="206">
        <v>5</v>
      </c>
    </row>
    <row r="6" spans="1:31" ht="18" x14ac:dyDescent="0.3">
      <c r="A6" s="212"/>
      <c r="B6" s="212"/>
      <c r="C6" s="212"/>
      <c r="D6" s="212"/>
      <c r="E6" s="295" t="s">
        <v>116</v>
      </c>
      <c r="F6" s="296">
        <v>0</v>
      </c>
      <c r="G6" s="296"/>
      <c r="H6" s="213" t="s">
        <v>117</v>
      </c>
      <c r="I6" s="213"/>
      <c r="J6" s="213"/>
      <c r="K6" s="213"/>
      <c r="L6" s="213"/>
      <c r="M6" s="214" t="s">
        <v>118</v>
      </c>
      <c r="N6" s="214"/>
      <c r="O6" s="214"/>
      <c r="P6" s="214"/>
      <c r="AA6" s="205" t="s">
        <v>119</v>
      </c>
      <c r="AB6" s="209"/>
      <c r="AE6" s="206">
        <v>6</v>
      </c>
    </row>
    <row r="7" spans="1:31" ht="18" x14ac:dyDescent="0.3">
      <c r="A7" s="212"/>
      <c r="B7" s="212"/>
      <c r="C7" s="212"/>
      <c r="D7" s="212"/>
      <c r="E7" s="295"/>
      <c r="F7" s="296"/>
      <c r="G7" s="296"/>
      <c r="H7" s="215"/>
      <c r="I7" s="215"/>
      <c r="J7" s="215"/>
      <c r="K7" s="215"/>
      <c r="L7" s="215"/>
      <c r="M7" s="216"/>
      <c r="N7" s="216"/>
      <c r="O7" s="216"/>
      <c r="P7" s="216"/>
      <c r="AA7" s="205" t="s">
        <v>120</v>
      </c>
      <c r="AB7" s="209"/>
      <c r="AE7" s="206">
        <v>7</v>
      </c>
    </row>
    <row r="8" spans="1:31" ht="18" x14ac:dyDescent="0.3">
      <c r="A8" s="217" t="s">
        <v>121</v>
      </c>
      <c r="B8" s="217"/>
      <c r="C8" s="217"/>
      <c r="D8" s="217"/>
      <c r="E8" s="294"/>
      <c r="F8" s="218"/>
      <c r="G8" s="218"/>
      <c r="H8" s="218"/>
      <c r="I8" s="218"/>
      <c r="J8" s="218"/>
      <c r="K8" s="218"/>
      <c r="L8" s="2"/>
      <c r="P8" s="219"/>
      <c r="AA8" s="205" t="s">
        <v>122</v>
      </c>
      <c r="AB8" s="209"/>
      <c r="AE8" s="206">
        <v>8</v>
      </c>
    </row>
    <row r="9" spans="1:31" ht="18" x14ac:dyDescent="0.3">
      <c r="A9" s="217" t="s">
        <v>123</v>
      </c>
      <c r="B9" s="312"/>
      <c r="C9" s="217" t="s">
        <v>124</v>
      </c>
      <c r="D9" s="217"/>
      <c r="E9" s="217"/>
      <c r="F9" s="218"/>
      <c r="G9" s="218"/>
      <c r="H9" s="218"/>
      <c r="I9" s="218"/>
      <c r="J9" s="218"/>
      <c r="K9" s="218"/>
      <c r="L9" s="2"/>
      <c r="P9" s="220"/>
      <c r="AA9" s="205" t="s">
        <v>125</v>
      </c>
      <c r="AB9" s="209"/>
      <c r="AE9" s="206">
        <v>9</v>
      </c>
    </row>
    <row r="10" spans="1:31" ht="18" x14ac:dyDescent="0.3">
      <c r="A10" s="217"/>
      <c r="B10" s="312"/>
      <c r="C10" s="217"/>
      <c r="D10" s="217"/>
      <c r="E10" s="217"/>
      <c r="F10" s="218"/>
      <c r="G10" s="218"/>
      <c r="H10" s="218"/>
      <c r="I10" s="218"/>
      <c r="J10" s="218"/>
      <c r="K10" s="218"/>
      <c r="L10" s="2"/>
      <c r="P10" s="220"/>
      <c r="AA10" s="205" t="s">
        <v>126</v>
      </c>
      <c r="AB10" s="209"/>
      <c r="AE10" s="206">
        <v>10</v>
      </c>
    </row>
    <row r="11" spans="1:31" ht="18.600000000000001" thickBot="1" x14ac:dyDescent="0.35">
      <c r="A11" s="221"/>
      <c r="B11" s="313"/>
      <c r="C11" s="221"/>
      <c r="D11" s="221"/>
      <c r="E11" s="221"/>
      <c r="F11" s="218"/>
      <c r="G11" s="218"/>
      <c r="H11" s="218"/>
      <c r="I11" s="218"/>
      <c r="J11" s="218"/>
      <c r="K11" s="218"/>
      <c r="P11" s="220"/>
      <c r="AE11" s="206">
        <v>11</v>
      </c>
    </row>
    <row r="12" spans="1:31" ht="40.049999999999997" customHeight="1" thickBot="1" x14ac:dyDescent="0.35">
      <c r="A12" s="301" t="s">
        <v>127</v>
      </c>
      <c r="B12" s="314" t="s">
        <v>44</v>
      </c>
      <c r="C12" s="302" t="s">
        <v>128</v>
      </c>
      <c r="D12" s="302"/>
      <c r="E12" s="302"/>
      <c r="F12" s="303" t="s">
        <v>129</v>
      </c>
      <c r="G12" s="303" t="s">
        <v>130</v>
      </c>
      <c r="H12" s="303" t="s">
        <v>131</v>
      </c>
      <c r="I12" s="303" t="s">
        <v>132</v>
      </c>
      <c r="J12" s="303" t="s">
        <v>208</v>
      </c>
      <c r="K12" s="304" t="s">
        <v>133</v>
      </c>
      <c r="L12" s="305" t="s">
        <v>134</v>
      </c>
      <c r="AE12" s="206">
        <v>12</v>
      </c>
    </row>
    <row r="13" spans="1:31" ht="40.049999999999997" customHeight="1" thickBot="1" x14ac:dyDescent="0.35">
      <c r="A13" s="288" t="s">
        <v>135</v>
      </c>
      <c r="B13" s="318">
        <v>1</v>
      </c>
      <c r="C13" s="289" t="s">
        <v>136</v>
      </c>
      <c r="D13" s="289"/>
      <c r="E13" s="289"/>
      <c r="F13" s="290" t="s">
        <v>126</v>
      </c>
      <c r="G13" s="224">
        <v>0</v>
      </c>
      <c r="H13" s="225">
        <v>3.6</v>
      </c>
      <c r="I13" s="300">
        <f>G13*H13</f>
        <v>0</v>
      </c>
      <c r="J13" s="306" t="str">
        <f>IF(1&lt;=(G13*H13),"OK","OFF")</f>
        <v>OFF</v>
      </c>
      <c r="K13" s="307">
        <f>SUM(I13:I87)</f>
        <v>8977.2799999999988</v>
      </c>
      <c r="L13" s="308">
        <f>(K13*F6)/100+K13</f>
        <v>8977.2799999999988</v>
      </c>
      <c r="AE13" s="206">
        <v>13</v>
      </c>
    </row>
    <row r="14" spans="1:31" ht="40.049999999999997" hidden="1" customHeight="1" thickBot="1" x14ac:dyDescent="0.35">
      <c r="A14" s="222" t="s">
        <v>135</v>
      </c>
      <c r="B14" s="318">
        <v>1</v>
      </c>
      <c r="C14" s="291" t="s">
        <v>137</v>
      </c>
      <c r="D14" s="291"/>
      <c r="E14" s="291"/>
      <c r="F14" s="290" t="s">
        <v>126</v>
      </c>
      <c r="G14" s="228">
        <v>0</v>
      </c>
      <c r="H14" s="229">
        <v>15</v>
      </c>
      <c r="I14" s="226">
        <f>G14*H14</f>
        <v>0</v>
      </c>
      <c r="J14" s="226" t="str">
        <f>IF(1&lt;=(G14*H14),"OK","OFF")</f>
        <v>OFF</v>
      </c>
      <c r="AE14" s="206">
        <v>14</v>
      </c>
    </row>
    <row r="15" spans="1:31" ht="40.049999999999997" hidden="1" customHeight="1" x14ac:dyDescent="0.3">
      <c r="A15" s="222" t="s">
        <v>135</v>
      </c>
      <c r="B15" s="318">
        <v>1</v>
      </c>
      <c r="C15" s="291" t="s">
        <v>138</v>
      </c>
      <c r="D15" s="291"/>
      <c r="E15" s="291"/>
      <c r="F15" s="290" t="s">
        <v>139</v>
      </c>
      <c r="G15" s="228">
        <v>0</v>
      </c>
      <c r="H15" s="229">
        <v>9</v>
      </c>
      <c r="I15" s="226">
        <f>G15*H15</f>
        <v>0</v>
      </c>
      <c r="J15" s="226" t="str">
        <f>IF(1&lt;=(G15*H15),"OK","OFF")</f>
        <v>OFF</v>
      </c>
      <c r="AE15" s="206">
        <v>15</v>
      </c>
    </row>
    <row r="16" spans="1:31" ht="40.049999999999997" hidden="1" customHeight="1" x14ac:dyDescent="0.3">
      <c r="A16" s="222" t="s">
        <v>135</v>
      </c>
      <c r="B16" s="318">
        <v>1</v>
      </c>
      <c r="C16" s="291" t="s">
        <v>140</v>
      </c>
      <c r="D16" s="291"/>
      <c r="E16" s="291"/>
      <c r="F16" s="290" t="s">
        <v>139</v>
      </c>
      <c r="G16" s="228">
        <f>G15*4</f>
        <v>0</v>
      </c>
      <c r="H16" s="229">
        <v>1.5</v>
      </c>
      <c r="I16" s="226">
        <f>G16*H16</f>
        <v>0</v>
      </c>
      <c r="J16" s="226" t="str">
        <f>IF(1&lt;=(G16*H16),"OK","OFF")</f>
        <v>OFF</v>
      </c>
      <c r="AE16" s="206">
        <v>16</v>
      </c>
    </row>
    <row r="17" spans="1:31" ht="40.049999999999997" hidden="1" customHeight="1" x14ac:dyDescent="0.3">
      <c r="A17" s="222" t="s">
        <v>135</v>
      </c>
      <c r="B17" s="318">
        <v>1</v>
      </c>
      <c r="C17" s="292" t="s">
        <v>141</v>
      </c>
      <c r="D17" s="292"/>
      <c r="E17" s="292"/>
      <c r="F17" s="290" t="s">
        <v>139</v>
      </c>
      <c r="G17" s="228">
        <v>0</v>
      </c>
      <c r="H17" s="229">
        <v>11</v>
      </c>
      <c r="I17" s="226">
        <f>G17*H17</f>
        <v>0</v>
      </c>
      <c r="J17" s="226" t="str">
        <f>IF(1&lt;=(G17*H17),"OK","OFF")</f>
        <v>OFF</v>
      </c>
      <c r="AE17" s="206">
        <v>17</v>
      </c>
    </row>
    <row r="18" spans="1:31" ht="40.049999999999997" hidden="1" customHeight="1" x14ac:dyDescent="0.3">
      <c r="A18" s="222" t="s">
        <v>135</v>
      </c>
      <c r="B18" s="318">
        <v>1</v>
      </c>
      <c r="C18" s="291" t="s">
        <v>142</v>
      </c>
      <c r="D18" s="291"/>
      <c r="E18" s="291"/>
      <c r="F18" s="290" t="s">
        <v>119</v>
      </c>
      <c r="G18" s="228">
        <f>G15*4</f>
        <v>0</v>
      </c>
      <c r="H18" s="229">
        <v>3.2</v>
      </c>
      <c r="I18" s="226">
        <f>G18*H18</f>
        <v>0</v>
      </c>
      <c r="J18" s="226" t="str">
        <f>IF(1&lt;=(G18*H18),"OK","OFF")</f>
        <v>OFF</v>
      </c>
      <c r="AE18" s="206">
        <v>18</v>
      </c>
    </row>
    <row r="19" spans="1:31" ht="40.049999999999997" hidden="1" customHeight="1" x14ac:dyDescent="0.3">
      <c r="A19" s="222" t="s">
        <v>135</v>
      </c>
      <c r="B19" s="318">
        <v>1</v>
      </c>
      <c r="C19" s="291" t="s">
        <v>175</v>
      </c>
      <c r="D19" s="291"/>
      <c r="E19" s="291"/>
      <c r="F19" s="290" t="s">
        <v>119</v>
      </c>
      <c r="G19" s="228">
        <v>0</v>
      </c>
      <c r="H19" s="229">
        <v>1278.72</v>
      </c>
      <c r="I19" s="226">
        <f>G19*H19</f>
        <v>0</v>
      </c>
      <c r="J19" s="226" t="str">
        <f>IF(1&lt;=(G19*H19),"OK","OFF")</f>
        <v>OFF</v>
      </c>
      <c r="AE19" s="206">
        <v>19</v>
      </c>
    </row>
    <row r="20" spans="1:31" ht="40.049999999999997" customHeight="1" x14ac:dyDescent="0.3">
      <c r="A20" s="222" t="s">
        <v>135</v>
      </c>
      <c r="B20" s="318">
        <v>2</v>
      </c>
      <c r="C20" s="291" t="s">
        <v>204</v>
      </c>
      <c r="D20" s="291"/>
      <c r="E20" s="291"/>
      <c r="F20" s="290" t="s">
        <v>119</v>
      </c>
      <c r="G20" s="228">
        <v>1</v>
      </c>
      <c r="H20" s="229">
        <v>700</v>
      </c>
      <c r="I20" s="226">
        <f>G20*H20</f>
        <v>700</v>
      </c>
      <c r="J20" s="226" t="str">
        <f>IF(1&lt;=(G20*H20),"OK","OFF")</f>
        <v>OK</v>
      </c>
    </row>
    <row r="21" spans="1:31" ht="40.049999999999997" customHeight="1" x14ac:dyDescent="0.3">
      <c r="A21" s="222" t="s">
        <v>135</v>
      </c>
      <c r="B21" s="318">
        <v>3</v>
      </c>
      <c r="C21" s="297" t="s">
        <v>203</v>
      </c>
      <c r="D21" s="298"/>
      <c r="E21" s="299"/>
      <c r="F21" s="290" t="s">
        <v>119</v>
      </c>
      <c r="G21" s="228">
        <v>1</v>
      </c>
      <c r="H21" s="229">
        <v>132</v>
      </c>
      <c r="I21" s="226">
        <f>G21*H21</f>
        <v>132</v>
      </c>
      <c r="J21" s="226" t="str">
        <f>IF(1&lt;=(G21*H21),"OK","OFF")</f>
        <v>OK</v>
      </c>
    </row>
    <row r="22" spans="1:31" ht="40.049999999999997" customHeight="1" x14ac:dyDescent="0.3">
      <c r="A22" s="222" t="s">
        <v>135</v>
      </c>
      <c r="B22" s="318">
        <v>4</v>
      </c>
      <c r="C22" s="291" t="s">
        <v>202</v>
      </c>
      <c r="D22" s="291"/>
      <c r="E22" s="291"/>
      <c r="F22" s="290" t="s">
        <v>119</v>
      </c>
      <c r="G22" s="228">
        <v>26</v>
      </c>
      <c r="H22" s="229">
        <v>34.28</v>
      </c>
      <c r="I22" s="226">
        <f>G22*H22</f>
        <v>891.28</v>
      </c>
      <c r="J22" s="226" t="str">
        <f>IF(1&lt;=(G22*H22),"OK","OFF")</f>
        <v>OK</v>
      </c>
    </row>
    <row r="23" spans="1:31" ht="40.049999999999997" customHeight="1" x14ac:dyDescent="0.3">
      <c r="A23" s="222" t="s">
        <v>135</v>
      </c>
      <c r="B23" s="318">
        <v>5</v>
      </c>
      <c r="C23" s="291" t="s">
        <v>176</v>
      </c>
      <c r="D23" s="291"/>
      <c r="E23" s="291"/>
      <c r="F23" s="290" t="s">
        <v>119</v>
      </c>
      <c r="G23" s="228">
        <v>0</v>
      </c>
      <c r="H23" s="229">
        <v>27</v>
      </c>
      <c r="I23" s="226">
        <f>G23*H23</f>
        <v>0</v>
      </c>
      <c r="J23" s="226" t="str">
        <f>IF(1&lt;=(G23*H23),"OK","OFF")</f>
        <v>OFF</v>
      </c>
      <c r="L23" s="231"/>
      <c r="AE23" s="206">
        <v>20</v>
      </c>
    </row>
    <row r="24" spans="1:31" ht="40.049999999999997" customHeight="1" x14ac:dyDescent="0.3">
      <c r="A24" s="222" t="s">
        <v>135</v>
      </c>
      <c r="B24" s="318">
        <v>6</v>
      </c>
      <c r="C24" s="291" t="s">
        <v>177</v>
      </c>
      <c r="D24" s="291"/>
      <c r="E24" s="291"/>
      <c r="F24" s="290" t="s">
        <v>119</v>
      </c>
      <c r="G24" s="228">
        <v>1</v>
      </c>
      <c r="H24" s="229">
        <v>130</v>
      </c>
      <c r="I24" s="226">
        <f>G24*H24</f>
        <v>130</v>
      </c>
      <c r="J24" s="226" t="str">
        <f>IF(1&lt;=(G24*H24),"OK","OFF")</f>
        <v>OK</v>
      </c>
      <c r="AE24" s="206">
        <v>21</v>
      </c>
    </row>
    <row r="25" spans="1:31" ht="40.049999999999997" hidden="1" customHeight="1" x14ac:dyDescent="0.3">
      <c r="A25" s="222" t="s">
        <v>135</v>
      </c>
      <c r="B25" s="318">
        <v>7</v>
      </c>
      <c r="C25" s="291" t="s">
        <v>178</v>
      </c>
      <c r="D25" s="291"/>
      <c r="E25" s="291"/>
      <c r="F25" s="290" t="s">
        <v>119</v>
      </c>
      <c r="G25" s="228">
        <v>0</v>
      </c>
      <c r="H25" s="229">
        <v>1044</v>
      </c>
      <c r="I25" s="226">
        <f>G25*H25</f>
        <v>0</v>
      </c>
      <c r="J25" s="226" t="str">
        <f>IF(1&lt;=(G25*H25),"OK","OFF")</f>
        <v>OFF</v>
      </c>
      <c r="O25" s="232"/>
      <c r="AE25" s="206">
        <v>22</v>
      </c>
    </row>
    <row r="26" spans="1:31" ht="40.049999999999997" hidden="1" customHeight="1" x14ac:dyDescent="0.3">
      <c r="A26" s="222" t="s">
        <v>135</v>
      </c>
      <c r="B26" s="318">
        <v>8</v>
      </c>
      <c r="C26" s="291" t="s">
        <v>182</v>
      </c>
      <c r="D26" s="291"/>
      <c r="E26" s="291"/>
      <c r="F26" s="290" t="s">
        <v>119</v>
      </c>
      <c r="G26" s="228">
        <v>0</v>
      </c>
      <c r="H26" s="229">
        <v>57</v>
      </c>
      <c r="I26" s="226">
        <f>G26*H26</f>
        <v>0</v>
      </c>
      <c r="J26" s="226" t="str">
        <f>IF(1&lt;=(G26*H26),"OK","OFF")</f>
        <v>OFF</v>
      </c>
      <c r="O26" s="232"/>
    </row>
    <row r="27" spans="1:31" ht="40.049999999999997" hidden="1" customHeight="1" x14ac:dyDescent="0.3">
      <c r="A27" s="222" t="s">
        <v>135</v>
      </c>
      <c r="B27" s="318">
        <v>9</v>
      </c>
      <c r="C27" s="291" t="s">
        <v>179</v>
      </c>
      <c r="D27" s="291"/>
      <c r="E27" s="291"/>
      <c r="F27" s="290" t="s">
        <v>119</v>
      </c>
      <c r="G27" s="228">
        <v>0</v>
      </c>
      <c r="H27" s="229">
        <v>991.99</v>
      </c>
      <c r="I27" s="226">
        <f>G27*H27</f>
        <v>0</v>
      </c>
      <c r="J27" s="226" t="str">
        <f>IF(1&lt;=(G27*H27),"OK","OFF")</f>
        <v>OFF</v>
      </c>
      <c r="O27" s="232"/>
    </row>
    <row r="28" spans="1:31" ht="40.049999999999997" hidden="1" customHeight="1" x14ac:dyDescent="0.3">
      <c r="A28" s="222" t="s">
        <v>135</v>
      </c>
      <c r="B28" s="318">
        <v>10</v>
      </c>
      <c r="C28" s="291" t="s">
        <v>181</v>
      </c>
      <c r="D28" s="291"/>
      <c r="E28" s="291"/>
      <c r="F28" s="290" t="s">
        <v>119</v>
      </c>
      <c r="G28" s="228">
        <v>0</v>
      </c>
      <c r="H28" s="229">
        <v>7745.51</v>
      </c>
      <c r="I28" s="226">
        <f>G28*H28</f>
        <v>0</v>
      </c>
      <c r="J28" s="226" t="str">
        <f>IF(1&lt;=(G28*H28),"OK","OFF")</f>
        <v>OFF</v>
      </c>
      <c r="O28" s="232"/>
    </row>
    <row r="29" spans="1:31" ht="40.049999999999997" hidden="1" customHeight="1" x14ac:dyDescent="0.3">
      <c r="A29" s="222" t="s">
        <v>135</v>
      </c>
      <c r="B29" s="318">
        <v>11</v>
      </c>
      <c r="C29" s="291" t="s">
        <v>183</v>
      </c>
      <c r="D29" s="291"/>
      <c r="E29" s="291"/>
      <c r="F29" s="290" t="s">
        <v>126</v>
      </c>
      <c r="G29" s="228">
        <v>0</v>
      </c>
      <c r="H29" s="229">
        <v>25.9</v>
      </c>
      <c r="I29" s="226">
        <f>G29*H29</f>
        <v>0</v>
      </c>
      <c r="J29" s="226" t="str">
        <f>IF(1&lt;=(G29*H29),"OK","OFF")</f>
        <v>OFF</v>
      </c>
      <c r="O29" s="232"/>
    </row>
    <row r="30" spans="1:31" ht="40.049999999999997" hidden="1" customHeight="1" x14ac:dyDescent="0.3">
      <c r="A30" s="227" t="s">
        <v>135</v>
      </c>
      <c r="B30" s="318">
        <v>12</v>
      </c>
      <c r="C30" s="230" t="s">
        <v>180</v>
      </c>
      <c r="D30" s="230"/>
      <c r="E30" s="230"/>
      <c r="F30" s="290" t="s">
        <v>119</v>
      </c>
      <c r="G30" s="228">
        <v>0</v>
      </c>
      <c r="H30" s="229">
        <v>390</v>
      </c>
      <c r="I30" s="226">
        <f>G30*H30</f>
        <v>0</v>
      </c>
      <c r="J30" s="226" t="str">
        <f>IF(1&lt;=(G30*H30),"OK","OFF")</f>
        <v>OFF</v>
      </c>
      <c r="O30" s="232"/>
    </row>
    <row r="31" spans="1:31" ht="40.049999999999997" hidden="1" customHeight="1" x14ac:dyDescent="0.3">
      <c r="A31" s="227" t="s">
        <v>184</v>
      </c>
      <c r="B31" s="318">
        <v>13</v>
      </c>
      <c r="C31" s="230" t="s">
        <v>185</v>
      </c>
      <c r="D31" s="230"/>
      <c r="E31" s="230"/>
      <c r="F31" s="223" t="s">
        <v>126</v>
      </c>
      <c r="G31" s="228">
        <v>0</v>
      </c>
      <c r="H31" s="229">
        <v>85</v>
      </c>
      <c r="I31" s="226">
        <f>G31*H31</f>
        <v>0</v>
      </c>
      <c r="J31" s="226" t="str">
        <f>IF(1&lt;=(G31*H31),"OK","OFF")</f>
        <v>OFF</v>
      </c>
      <c r="O31" s="232"/>
    </row>
    <row r="32" spans="1:31" ht="40.049999999999997" hidden="1" customHeight="1" x14ac:dyDescent="0.3">
      <c r="A32" s="227" t="s">
        <v>135</v>
      </c>
      <c r="B32" s="318">
        <v>14</v>
      </c>
      <c r="C32" s="230" t="s">
        <v>186</v>
      </c>
      <c r="D32" s="230"/>
      <c r="E32" s="230"/>
      <c r="F32" s="223" t="s">
        <v>126</v>
      </c>
      <c r="G32" s="228">
        <v>0</v>
      </c>
      <c r="H32" s="229">
        <v>85</v>
      </c>
      <c r="I32" s="226">
        <f>G32*H32</f>
        <v>0</v>
      </c>
      <c r="J32" s="226" t="str">
        <f>IF(1&lt;=(G32*H32),"OK","OFF")</f>
        <v>OFF</v>
      </c>
      <c r="O32" s="232"/>
    </row>
    <row r="33" spans="1:31" ht="40.049999999999997" hidden="1" customHeight="1" x14ac:dyDescent="0.3">
      <c r="A33" s="227" t="s">
        <v>135</v>
      </c>
      <c r="B33" s="318">
        <v>15</v>
      </c>
      <c r="C33" s="230" t="s">
        <v>187</v>
      </c>
      <c r="D33" s="230"/>
      <c r="E33" s="230"/>
      <c r="F33" s="223" t="s">
        <v>126</v>
      </c>
      <c r="G33" s="228">
        <v>0</v>
      </c>
      <c r="H33" s="229">
        <v>85</v>
      </c>
      <c r="I33" s="226">
        <f>G33*H33</f>
        <v>0</v>
      </c>
      <c r="J33" s="226" t="str">
        <f>IF(1&lt;=(G33*H33),"OK","OFF")</f>
        <v>OFF</v>
      </c>
      <c r="O33" s="232"/>
    </row>
    <row r="34" spans="1:31" ht="40.049999999999997" hidden="1" customHeight="1" x14ac:dyDescent="0.3">
      <c r="A34" s="227" t="s">
        <v>135</v>
      </c>
      <c r="B34" s="318">
        <v>16</v>
      </c>
      <c r="C34" s="230" t="s">
        <v>188</v>
      </c>
      <c r="D34" s="230"/>
      <c r="E34" s="230"/>
      <c r="F34" s="223" t="s">
        <v>126</v>
      </c>
      <c r="G34" s="228">
        <v>0</v>
      </c>
      <c r="H34" s="229">
        <v>60</v>
      </c>
      <c r="I34" s="226">
        <f>G34*H34</f>
        <v>0</v>
      </c>
      <c r="J34" s="226" t="str">
        <f>IF(1&lt;=(G34*H34),"OK","OFF")</f>
        <v>OFF</v>
      </c>
      <c r="AE34" s="206">
        <v>23</v>
      </c>
    </row>
    <row r="35" spans="1:31" ht="40.049999999999997" hidden="1" customHeight="1" x14ac:dyDescent="0.3">
      <c r="A35" s="227" t="s">
        <v>135</v>
      </c>
      <c r="B35" s="318">
        <v>17</v>
      </c>
      <c r="C35" s="230" t="s">
        <v>189</v>
      </c>
      <c r="D35" s="230"/>
      <c r="E35" s="230"/>
      <c r="F35" s="223" t="s">
        <v>126</v>
      </c>
      <c r="G35" s="228">
        <v>0</v>
      </c>
      <c r="H35" s="229">
        <v>289</v>
      </c>
      <c r="I35" s="226">
        <f>G35*H35</f>
        <v>0</v>
      </c>
      <c r="J35" s="226" t="str">
        <f>IF(1&lt;=(G35*H35),"OK","OFF")</f>
        <v>OFF</v>
      </c>
    </row>
    <row r="36" spans="1:31" ht="40.049999999999997" hidden="1" customHeight="1" x14ac:dyDescent="0.3">
      <c r="A36" s="227" t="s">
        <v>135</v>
      </c>
      <c r="B36" s="318">
        <v>18</v>
      </c>
      <c r="C36" s="230" t="s">
        <v>190</v>
      </c>
      <c r="D36" s="230"/>
      <c r="E36" s="230"/>
      <c r="F36" s="223" t="s">
        <v>126</v>
      </c>
      <c r="G36" s="228">
        <v>0</v>
      </c>
      <c r="H36" s="229">
        <v>1172</v>
      </c>
      <c r="I36" s="226">
        <f>G36*H36</f>
        <v>0</v>
      </c>
      <c r="J36" s="226" t="str">
        <f>IF(1&lt;=(G36*H36),"OK","OFF")</f>
        <v>OFF</v>
      </c>
    </row>
    <row r="37" spans="1:31" ht="40.049999999999997" customHeight="1" x14ac:dyDescent="0.3">
      <c r="A37" s="227" t="s">
        <v>135</v>
      </c>
      <c r="B37" s="318">
        <v>19</v>
      </c>
      <c r="C37" s="230" t="s">
        <v>210</v>
      </c>
      <c r="D37" s="230"/>
      <c r="E37" s="230"/>
      <c r="F37" s="223" t="s">
        <v>126</v>
      </c>
      <c r="G37" s="228">
        <v>100</v>
      </c>
      <c r="H37" s="229">
        <v>3</v>
      </c>
      <c r="I37" s="226">
        <f>G37*H37</f>
        <v>300</v>
      </c>
      <c r="J37" s="226" t="str">
        <f>IF(1&lt;=(G37*H37),"OK","OFF")</f>
        <v>OK</v>
      </c>
    </row>
    <row r="38" spans="1:31" ht="40.049999999999997" customHeight="1" x14ac:dyDescent="0.3">
      <c r="A38" s="227" t="s">
        <v>135</v>
      </c>
      <c r="B38" s="318">
        <v>20</v>
      </c>
      <c r="C38" s="230" t="s">
        <v>211</v>
      </c>
      <c r="D38" s="230"/>
      <c r="E38" s="230"/>
      <c r="F38" s="223" t="s">
        <v>126</v>
      </c>
      <c r="G38" s="228">
        <v>1</v>
      </c>
      <c r="H38" s="229">
        <v>40</v>
      </c>
      <c r="I38" s="226">
        <f>G38*H38</f>
        <v>40</v>
      </c>
      <c r="J38" s="226" t="str">
        <f>IF(1&lt;=(G38*H38),"OK","OFF")</f>
        <v>OK</v>
      </c>
    </row>
    <row r="39" spans="1:31" ht="40.049999999999997" customHeight="1" x14ac:dyDescent="0.3">
      <c r="A39" s="227" t="s">
        <v>135</v>
      </c>
      <c r="B39" s="318">
        <v>21</v>
      </c>
      <c r="C39" s="230" t="s">
        <v>212</v>
      </c>
      <c r="D39" s="230"/>
      <c r="E39" s="230"/>
      <c r="F39" s="223" t="s">
        <v>126</v>
      </c>
      <c r="G39" s="228">
        <v>1</v>
      </c>
      <c r="H39" s="229">
        <v>12</v>
      </c>
      <c r="I39" s="226">
        <f>G39*H39</f>
        <v>12</v>
      </c>
      <c r="J39" s="226" t="str">
        <f>IF(1&lt;=(G39*H39),"OK","OFF")</f>
        <v>OK</v>
      </c>
    </row>
    <row r="40" spans="1:31" ht="40.049999999999997" customHeight="1" x14ac:dyDescent="0.3">
      <c r="A40" s="227" t="s">
        <v>135</v>
      </c>
      <c r="B40" s="318">
        <v>22</v>
      </c>
      <c r="C40" s="230" t="s">
        <v>213</v>
      </c>
      <c r="D40" s="230"/>
      <c r="E40" s="230"/>
      <c r="F40" s="223" t="s">
        <v>126</v>
      </c>
      <c r="G40" s="228">
        <v>4</v>
      </c>
      <c r="H40" s="229">
        <v>5</v>
      </c>
      <c r="I40" s="226">
        <f>G40*H40</f>
        <v>20</v>
      </c>
      <c r="J40" s="226" t="str">
        <f>IF(1&lt;=(G40*H40),"OK","OFF")</f>
        <v>OK</v>
      </c>
    </row>
    <row r="41" spans="1:31" ht="40.049999999999997" customHeight="1" x14ac:dyDescent="0.3">
      <c r="A41" s="227" t="s">
        <v>135</v>
      </c>
      <c r="B41" s="318">
        <v>23</v>
      </c>
      <c r="C41" s="230" t="s">
        <v>214</v>
      </c>
      <c r="D41" s="230"/>
      <c r="E41" s="230"/>
      <c r="F41" s="223" t="s">
        <v>119</v>
      </c>
      <c r="G41" s="228">
        <v>5</v>
      </c>
      <c r="H41" s="229">
        <v>220</v>
      </c>
      <c r="I41" s="226">
        <f>G41*H41</f>
        <v>1100</v>
      </c>
      <c r="J41" s="226" t="str">
        <f>IF(1&lt;=(G41*H41),"OK","OFF")</f>
        <v>OK</v>
      </c>
    </row>
    <row r="42" spans="1:31" ht="40.049999999999997" customHeight="1" x14ac:dyDescent="0.3">
      <c r="A42" s="227" t="s">
        <v>135</v>
      </c>
      <c r="B42" s="318">
        <v>24</v>
      </c>
      <c r="C42" s="230" t="s">
        <v>215</v>
      </c>
      <c r="D42" s="230"/>
      <c r="E42" s="230"/>
      <c r="F42" s="223" t="s">
        <v>119</v>
      </c>
      <c r="G42" s="228">
        <v>6</v>
      </c>
      <c r="H42" s="229">
        <v>18</v>
      </c>
      <c r="I42" s="226">
        <f>G42*H42</f>
        <v>108</v>
      </c>
      <c r="J42" s="226" t="str">
        <f>IF(1&lt;=(G42*H42),"OK","OFF")</f>
        <v>OK</v>
      </c>
    </row>
    <row r="43" spans="1:31" ht="40.049999999999997" customHeight="1" x14ac:dyDescent="0.3">
      <c r="A43" s="227" t="s">
        <v>135</v>
      </c>
      <c r="B43" s="318">
        <v>25</v>
      </c>
      <c r="C43" s="230" t="s">
        <v>216</v>
      </c>
      <c r="D43" s="230"/>
      <c r="E43" s="230"/>
      <c r="F43" s="223" t="s">
        <v>119</v>
      </c>
      <c r="G43" s="228">
        <v>2</v>
      </c>
      <c r="H43" s="229">
        <v>495</v>
      </c>
      <c r="I43" s="226">
        <f>G43*H43</f>
        <v>990</v>
      </c>
      <c r="J43" s="226" t="str">
        <f>IF(1&lt;=(G43*H43),"OK","OFF")</f>
        <v>OK</v>
      </c>
    </row>
    <row r="44" spans="1:31" ht="40.049999999999997" customHeight="1" x14ac:dyDescent="0.3">
      <c r="A44" s="227" t="s">
        <v>135</v>
      </c>
      <c r="B44" s="318">
        <v>26</v>
      </c>
      <c r="C44" s="230" t="s">
        <v>217</v>
      </c>
      <c r="D44" s="230"/>
      <c r="E44" s="230"/>
      <c r="F44" s="223" t="s">
        <v>119</v>
      </c>
      <c r="G44" s="228">
        <v>1</v>
      </c>
      <c r="H44" s="229">
        <v>210</v>
      </c>
      <c r="I44" s="226">
        <f>G44*H44</f>
        <v>210</v>
      </c>
      <c r="J44" s="226" t="str">
        <f>IF(1&lt;=(G44*H44),"OK","OFF")</f>
        <v>OK</v>
      </c>
    </row>
    <row r="45" spans="1:31" ht="40.049999999999997" customHeight="1" x14ac:dyDescent="0.3">
      <c r="A45" s="227" t="s">
        <v>135</v>
      </c>
      <c r="B45" s="318">
        <v>27</v>
      </c>
      <c r="C45" s="230" t="s">
        <v>218</v>
      </c>
      <c r="D45" s="230"/>
      <c r="E45" s="230"/>
      <c r="F45" s="223" t="s">
        <v>119</v>
      </c>
      <c r="G45" s="228">
        <v>1</v>
      </c>
      <c r="H45" s="229">
        <v>60</v>
      </c>
      <c r="I45" s="226">
        <f>G45*H45</f>
        <v>60</v>
      </c>
      <c r="J45" s="226" t="str">
        <f>IF(1&lt;=(G45*H45),"OK","OFF")</f>
        <v>OK</v>
      </c>
    </row>
    <row r="46" spans="1:31" ht="40.049999999999997" customHeight="1" x14ac:dyDescent="0.3">
      <c r="A46" s="227" t="s">
        <v>135</v>
      </c>
      <c r="B46" s="318">
        <v>28</v>
      </c>
      <c r="C46" s="230" t="s">
        <v>220</v>
      </c>
      <c r="D46" s="230"/>
      <c r="E46" s="230"/>
      <c r="F46" s="223" t="s">
        <v>126</v>
      </c>
      <c r="G46" s="228">
        <v>4</v>
      </c>
      <c r="H46" s="229">
        <v>6</v>
      </c>
      <c r="I46" s="226">
        <f>G46*H46</f>
        <v>24</v>
      </c>
      <c r="J46" s="226" t="str">
        <f>IF(1&lt;=(G46*H46),"OK","OFF")</f>
        <v>OK</v>
      </c>
    </row>
    <row r="47" spans="1:31" ht="40.049999999999997" customHeight="1" x14ac:dyDescent="0.3">
      <c r="A47" s="227" t="s">
        <v>135</v>
      </c>
      <c r="B47" s="318">
        <v>29</v>
      </c>
      <c r="C47" s="230" t="s">
        <v>219</v>
      </c>
      <c r="D47" s="230"/>
      <c r="E47" s="230"/>
      <c r="F47" s="223" t="s">
        <v>115</v>
      </c>
      <c r="G47" s="228">
        <v>10</v>
      </c>
      <c r="H47" s="229">
        <v>220</v>
      </c>
      <c r="I47" s="226">
        <f>G47*H47</f>
        <v>2200</v>
      </c>
      <c r="J47" s="226" t="str">
        <f>IF(1&lt;=(G47*H47),"OK","OFF")</f>
        <v>OK</v>
      </c>
    </row>
    <row r="48" spans="1:31" ht="40.049999999999997" customHeight="1" x14ac:dyDescent="0.3">
      <c r="A48" s="227" t="s">
        <v>135</v>
      </c>
      <c r="B48" s="318">
        <v>30</v>
      </c>
      <c r="C48" s="230" t="s">
        <v>191</v>
      </c>
      <c r="D48" s="230"/>
      <c r="E48" s="230"/>
      <c r="F48" s="223" t="s">
        <v>126</v>
      </c>
      <c r="G48" s="228">
        <v>10</v>
      </c>
      <c r="H48" s="229">
        <v>8</v>
      </c>
      <c r="I48" s="226">
        <f>G48*H48</f>
        <v>80</v>
      </c>
      <c r="J48" s="226" t="str">
        <f>IF(1&lt;=(G48*H48),"OK","OFF")</f>
        <v>OK</v>
      </c>
    </row>
    <row r="49" spans="1:31" ht="40.049999999999997" customHeight="1" x14ac:dyDescent="0.3">
      <c r="A49" s="227" t="s">
        <v>135</v>
      </c>
      <c r="B49" s="318">
        <v>31</v>
      </c>
      <c r="C49" s="230" t="s">
        <v>209</v>
      </c>
      <c r="D49" s="230"/>
      <c r="E49" s="230"/>
      <c r="F49" s="223" t="s">
        <v>126</v>
      </c>
      <c r="G49" s="228">
        <v>26</v>
      </c>
      <c r="H49" s="229">
        <v>8</v>
      </c>
      <c r="I49" s="226">
        <f>G49*H49</f>
        <v>208</v>
      </c>
      <c r="J49" s="226" t="str">
        <f>IF(1&lt;=(G49*H49),"OK","OFF")</f>
        <v>OK</v>
      </c>
    </row>
    <row r="50" spans="1:31" ht="40.049999999999997" customHeight="1" x14ac:dyDescent="0.3">
      <c r="A50" s="227" t="s">
        <v>135</v>
      </c>
      <c r="B50" s="318">
        <v>32</v>
      </c>
      <c r="C50" s="230" t="s">
        <v>192</v>
      </c>
      <c r="D50" s="230"/>
      <c r="E50" s="230"/>
      <c r="F50" s="223" t="s">
        <v>126</v>
      </c>
      <c r="G50" s="228">
        <v>4</v>
      </c>
      <c r="H50" s="229">
        <v>3.5</v>
      </c>
      <c r="I50" s="226">
        <f>G50*H50</f>
        <v>14</v>
      </c>
      <c r="J50" s="226" t="str">
        <f>IF(1&lt;=(G50*H50),"OK","OFF")</f>
        <v>OK</v>
      </c>
    </row>
    <row r="51" spans="1:31" ht="40.049999999999997" customHeight="1" x14ac:dyDescent="0.3">
      <c r="A51" s="227" t="s">
        <v>135</v>
      </c>
      <c r="B51" s="318">
        <v>33</v>
      </c>
      <c r="C51" s="230" t="s">
        <v>193</v>
      </c>
      <c r="D51" s="230"/>
      <c r="E51" s="230"/>
      <c r="F51" s="223" t="s">
        <v>126</v>
      </c>
      <c r="G51" s="228">
        <v>2</v>
      </c>
      <c r="H51" s="229">
        <v>116</v>
      </c>
      <c r="I51" s="226">
        <f>G51*H51</f>
        <v>232</v>
      </c>
      <c r="J51" s="226" t="str">
        <f>IF(1&lt;=(G51*H51),"OK","OFF")</f>
        <v>OK</v>
      </c>
    </row>
    <row r="52" spans="1:31" ht="40.049999999999997" customHeight="1" x14ac:dyDescent="0.3">
      <c r="A52" s="227" t="s">
        <v>135</v>
      </c>
      <c r="B52" s="318">
        <v>34</v>
      </c>
      <c r="C52" s="230" t="s">
        <v>207</v>
      </c>
      <c r="D52" s="230"/>
      <c r="E52" s="230"/>
      <c r="F52" s="223" t="s">
        <v>126</v>
      </c>
      <c r="G52" s="228">
        <v>4</v>
      </c>
      <c r="H52" s="229">
        <v>27</v>
      </c>
      <c r="I52" s="226">
        <f>G52*H52</f>
        <v>108</v>
      </c>
      <c r="J52" s="226" t="str">
        <f>IF(1&lt;=(G52*H52),"OK","OFF")</f>
        <v>OK</v>
      </c>
      <c r="Q52" s="293"/>
      <c r="R52" s="293"/>
      <c r="S52" s="293"/>
      <c r="T52" s="293"/>
      <c r="U52" s="293"/>
    </row>
    <row r="53" spans="1:31" ht="40.049999999999997" customHeight="1" x14ac:dyDescent="0.3">
      <c r="A53" s="227" t="s">
        <v>135</v>
      </c>
      <c r="B53" s="318">
        <v>35</v>
      </c>
      <c r="C53" s="230" t="s">
        <v>221</v>
      </c>
      <c r="D53" s="230"/>
      <c r="E53" s="230"/>
      <c r="F53" s="223" t="s">
        <v>126</v>
      </c>
      <c r="G53" s="228">
        <v>2</v>
      </c>
      <c r="H53" s="229">
        <v>600</v>
      </c>
      <c r="I53" s="226">
        <f>G53*H53</f>
        <v>1200</v>
      </c>
      <c r="J53" s="226" t="str">
        <f>IF(1&lt;=(G53*H53),"OK","OFF")</f>
        <v>OK</v>
      </c>
      <c r="Q53" s="293"/>
      <c r="R53" s="293"/>
      <c r="S53" s="293"/>
      <c r="T53" s="293"/>
      <c r="U53" s="293"/>
    </row>
    <row r="54" spans="1:31" ht="40.049999999999997" hidden="1" customHeight="1" x14ac:dyDescent="0.3">
      <c r="A54" s="227" t="s">
        <v>135</v>
      </c>
      <c r="B54" s="318">
        <v>36</v>
      </c>
      <c r="C54" s="230" t="s">
        <v>206</v>
      </c>
      <c r="D54" s="230"/>
      <c r="E54" s="230"/>
      <c r="F54" s="223" t="s">
        <v>126</v>
      </c>
      <c r="G54" s="228">
        <v>0</v>
      </c>
      <c r="H54" s="229">
        <v>49.5</v>
      </c>
      <c r="I54" s="226"/>
      <c r="J54" s="226" t="str">
        <f>IF(1&lt;=(G54*H54),"OK","OFF")</f>
        <v>OFF</v>
      </c>
      <c r="Q54" s="293"/>
      <c r="R54" s="293"/>
      <c r="S54" s="293"/>
      <c r="T54" s="293"/>
      <c r="U54" s="293"/>
    </row>
    <row r="55" spans="1:31" ht="40.049999999999997" hidden="1" customHeight="1" x14ac:dyDescent="0.3">
      <c r="A55" s="227" t="s">
        <v>135</v>
      </c>
      <c r="B55" s="318">
        <v>37</v>
      </c>
      <c r="C55" s="230" t="s">
        <v>205</v>
      </c>
      <c r="D55" s="230"/>
      <c r="E55" s="230"/>
      <c r="F55" s="223" t="s">
        <v>126</v>
      </c>
      <c r="G55" s="228">
        <v>0</v>
      </c>
      <c r="H55" s="229">
        <v>28.5</v>
      </c>
      <c r="I55" s="226"/>
      <c r="J55" s="226" t="str">
        <f>IF(1&lt;=(G55*H55),"OK","OFF")</f>
        <v>OFF</v>
      </c>
      <c r="Q55" s="293"/>
      <c r="R55" s="293"/>
      <c r="S55" s="293"/>
      <c r="T55" s="293"/>
      <c r="U55" s="293"/>
    </row>
    <row r="56" spans="1:31" ht="40.049999999999997" hidden="1" customHeight="1" x14ac:dyDescent="0.3">
      <c r="A56" s="227" t="s">
        <v>135</v>
      </c>
      <c r="B56" s="318">
        <v>38</v>
      </c>
      <c r="C56" s="230" t="s">
        <v>194</v>
      </c>
      <c r="D56" s="230"/>
      <c r="E56" s="230"/>
      <c r="F56" s="223" t="s">
        <v>126</v>
      </c>
      <c r="G56" s="228">
        <v>0</v>
      </c>
      <c r="H56" s="229">
        <v>26</v>
      </c>
      <c r="I56" s="226"/>
      <c r="J56" s="226" t="str">
        <f>IF(1&lt;=(G56*H56),"OK","OFF")</f>
        <v>OFF</v>
      </c>
      <c r="Q56" s="293"/>
      <c r="R56" s="293"/>
      <c r="S56" s="293"/>
      <c r="T56" s="293"/>
      <c r="U56" s="293"/>
    </row>
    <row r="57" spans="1:31" ht="40.049999999999997" hidden="1" customHeight="1" x14ac:dyDescent="0.3">
      <c r="A57" s="227" t="s">
        <v>135</v>
      </c>
      <c r="B57" s="318">
        <v>39</v>
      </c>
      <c r="C57" s="230" t="s">
        <v>195</v>
      </c>
      <c r="D57" s="230"/>
      <c r="E57" s="230"/>
      <c r="F57" s="223" t="s">
        <v>126</v>
      </c>
      <c r="G57" s="228">
        <v>0</v>
      </c>
      <c r="H57" s="229">
        <v>14.3</v>
      </c>
      <c r="I57" s="226">
        <f>G57*H57</f>
        <v>0</v>
      </c>
      <c r="J57" s="226" t="str">
        <f>IF(1&lt;=(G57*H57),"OK","OFF")</f>
        <v>OFF</v>
      </c>
      <c r="Q57" s="293"/>
      <c r="R57" s="293"/>
      <c r="S57" s="293"/>
      <c r="T57" s="293"/>
      <c r="U57" s="293"/>
    </row>
    <row r="58" spans="1:31" ht="40.049999999999997" hidden="1" customHeight="1" x14ac:dyDescent="0.3">
      <c r="A58" s="227" t="s">
        <v>135</v>
      </c>
      <c r="B58" s="318">
        <v>40</v>
      </c>
      <c r="C58" s="230" t="s">
        <v>196</v>
      </c>
      <c r="D58" s="230"/>
      <c r="E58" s="230"/>
      <c r="F58" s="223" t="s">
        <v>126</v>
      </c>
      <c r="G58" s="228">
        <v>0</v>
      </c>
      <c r="H58" s="229">
        <v>10</v>
      </c>
      <c r="I58" s="226">
        <f>G58*H58</f>
        <v>0</v>
      </c>
      <c r="J58" s="226" t="str">
        <f>IF(1&lt;=(G58*H58),"OK","OFF")</f>
        <v>OFF</v>
      </c>
    </row>
    <row r="59" spans="1:31" ht="40.049999999999997" hidden="1" customHeight="1" x14ac:dyDescent="0.3">
      <c r="A59" s="227" t="s">
        <v>135</v>
      </c>
      <c r="B59" s="318">
        <v>41</v>
      </c>
      <c r="C59" s="230" t="s">
        <v>143</v>
      </c>
      <c r="D59" s="230"/>
      <c r="E59" s="230"/>
      <c r="F59" s="223" t="s">
        <v>126</v>
      </c>
      <c r="G59" s="228">
        <v>0</v>
      </c>
      <c r="H59" s="229">
        <v>6</v>
      </c>
      <c r="I59" s="226">
        <f>G59*H59</f>
        <v>0</v>
      </c>
      <c r="J59" s="226" t="str">
        <f>IF(1&lt;=(G59*H59),"OK","OFF")</f>
        <v>OFF</v>
      </c>
      <c r="AE59" s="206">
        <v>24</v>
      </c>
    </row>
    <row r="60" spans="1:31" ht="40.049999999999997" hidden="1" customHeight="1" x14ac:dyDescent="0.3">
      <c r="A60" s="227" t="s">
        <v>135</v>
      </c>
      <c r="B60" s="318">
        <v>42</v>
      </c>
      <c r="C60" s="230" t="s">
        <v>144</v>
      </c>
      <c r="D60" s="230"/>
      <c r="E60" s="230"/>
      <c r="F60" s="223" t="s">
        <v>126</v>
      </c>
      <c r="G60" s="228">
        <v>0</v>
      </c>
      <c r="H60" s="229">
        <v>4</v>
      </c>
      <c r="I60" s="226">
        <f>G60*H60</f>
        <v>0</v>
      </c>
      <c r="J60" s="226" t="str">
        <f>IF(1&lt;=(G60*H60),"OK","OFF")</f>
        <v>OFF</v>
      </c>
      <c r="AE60" s="206">
        <v>25</v>
      </c>
    </row>
    <row r="61" spans="1:31" ht="40.049999999999997" hidden="1" customHeight="1" x14ac:dyDescent="0.3">
      <c r="A61" s="227" t="s">
        <v>135</v>
      </c>
      <c r="B61" s="318">
        <v>43</v>
      </c>
      <c r="C61" s="230" t="s">
        <v>145</v>
      </c>
      <c r="D61" s="230"/>
      <c r="E61" s="230"/>
      <c r="F61" s="223" t="s">
        <v>126</v>
      </c>
      <c r="G61" s="228">
        <v>0</v>
      </c>
      <c r="H61" s="229">
        <v>4</v>
      </c>
      <c r="I61" s="226">
        <f>G61*H61</f>
        <v>0</v>
      </c>
      <c r="J61" s="226" t="str">
        <f>IF(1&lt;=(G61*H61),"OK","OFF")</f>
        <v>OFF</v>
      </c>
      <c r="AE61" s="206">
        <v>26</v>
      </c>
    </row>
    <row r="62" spans="1:31" ht="40.049999999999997" customHeight="1" x14ac:dyDescent="0.3">
      <c r="A62" s="227" t="s">
        <v>135</v>
      </c>
      <c r="B62" s="318">
        <v>44</v>
      </c>
      <c r="C62" s="230" t="s">
        <v>146</v>
      </c>
      <c r="D62" s="230"/>
      <c r="E62" s="230"/>
      <c r="F62" s="223" t="s">
        <v>126</v>
      </c>
      <c r="G62" s="228">
        <v>1</v>
      </c>
      <c r="H62" s="229">
        <v>160</v>
      </c>
      <c r="I62" s="226">
        <f>G62*H62</f>
        <v>160</v>
      </c>
      <c r="J62" s="226" t="str">
        <f>IF(1&lt;=(G62*H62),"OK","OFF")</f>
        <v>OK</v>
      </c>
      <c r="AE62" s="206">
        <v>27</v>
      </c>
    </row>
    <row r="63" spans="1:31" ht="40.049999999999997" customHeight="1" x14ac:dyDescent="0.3">
      <c r="A63" s="227" t="s">
        <v>135</v>
      </c>
      <c r="B63" s="318">
        <v>45</v>
      </c>
      <c r="C63" s="230" t="s">
        <v>147</v>
      </c>
      <c r="D63" s="230"/>
      <c r="E63" s="230"/>
      <c r="F63" s="223" t="s">
        <v>126</v>
      </c>
      <c r="G63" s="228">
        <v>1</v>
      </c>
      <c r="H63" s="229">
        <v>15</v>
      </c>
      <c r="I63" s="226">
        <f>G63*H63</f>
        <v>15</v>
      </c>
      <c r="J63" s="226" t="str">
        <f>IF(1&lt;=(G63*H63),"OK","OFF")</f>
        <v>OK</v>
      </c>
    </row>
    <row r="64" spans="1:31" ht="40.049999999999997" customHeight="1" x14ac:dyDescent="0.3">
      <c r="A64" s="227" t="s">
        <v>135</v>
      </c>
      <c r="B64" s="318">
        <v>46</v>
      </c>
      <c r="C64" s="230" t="s">
        <v>148</v>
      </c>
      <c r="D64" s="230"/>
      <c r="E64" s="230"/>
      <c r="F64" s="223" t="s">
        <v>126</v>
      </c>
      <c r="G64" s="228">
        <v>1</v>
      </c>
      <c r="H64" s="229">
        <v>27</v>
      </c>
      <c r="I64" s="226">
        <f>G64*H64</f>
        <v>27</v>
      </c>
      <c r="J64" s="226" t="str">
        <f>IF(1&lt;=(G64*H64),"OK","OFF")</f>
        <v>OK</v>
      </c>
    </row>
    <row r="65" spans="1:31" ht="40.049999999999997" customHeight="1" x14ac:dyDescent="0.3">
      <c r="A65" s="227" t="s">
        <v>135</v>
      </c>
      <c r="B65" s="318">
        <v>47</v>
      </c>
      <c r="C65" s="230" t="s">
        <v>149</v>
      </c>
      <c r="D65" s="230"/>
      <c r="E65" s="230"/>
      <c r="F65" s="223" t="s">
        <v>126</v>
      </c>
      <c r="G65" s="228">
        <v>2</v>
      </c>
      <c r="H65" s="229">
        <v>4</v>
      </c>
      <c r="I65" s="226">
        <f>G65*H65</f>
        <v>8</v>
      </c>
      <c r="J65" s="226" t="str">
        <f>IF(1&lt;=(G65*H65),"OK","OFF")</f>
        <v>OK</v>
      </c>
    </row>
    <row r="66" spans="1:31" ht="40.049999999999997" customHeight="1" x14ac:dyDescent="0.3">
      <c r="A66" s="227" t="s">
        <v>135</v>
      </c>
      <c r="B66" s="318">
        <v>48</v>
      </c>
      <c r="C66" s="230" t="s">
        <v>149</v>
      </c>
      <c r="D66" s="230"/>
      <c r="E66" s="230"/>
      <c r="F66" s="223" t="s">
        <v>126</v>
      </c>
      <c r="G66" s="228">
        <v>2</v>
      </c>
      <c r="H66" s="229">
        <v>4</v>
      </c>
      <c r="I66" s="226">
        <f>G66*H66</f>
        <v>8</v>
      </c>
      <c r="J66" s="226" t="str">
        <f>IF(1&lt;=(G66*H66),"OK","OFF")</f>
        <v>OK</v>
      </c>
    </row>
    <row r="67" spans="1:31" ht="72.599999999999994" hidden="1" customHeight="1" x14ac:dyDescent="0.3">
      <c r="A67" s="227" t="s">
        <v>135</v>
      </c>
      <c r="B67" s="227"/>
      <c r="C67" s="230" t="s">
        <v>197</v>
      </c>
      <c r="D67" s="230"/>
      <c r="E67" s="230"/>
      <c r="F67" s="223" t="s">
        <v>119</v>
      </c>
      <c r="G67" s="228">
        <v>0</v>
      </c>
      <c r="H67" s="229">
        <v>2900</v>
      </c>
      <c r="I67" s="226">
        <f t="shared" ref="I67:I72" si="0">G67*H67</f>
        <v>0</v>
      </c>
      <c r="J67" s="226" t="str">
        <f t="shared" ref="J67:J86" si="1">IF(1&lt;=(G67*H67),"OK","OFF")</f>
        <v>OFF</v>
      </c>
    </row>
    <row r="68" spans="1:31" ht="40.049999999999997" hidden="1" customHeight="1" x14ac:dyDescent="0.3">
      <c r="A68" s="227" t="s">
        <v>135</v>
      </c>
      <c r="B68" s="227"/>
      <c r="C68" s="230" t="s">
        <v>198</v>
      </c>
      <c r="D68" s="230"/>
      <c r="E68" s="230"/>
      <c r="F68" s="223" t="s">
        <v>119</v>
      </c>
      <c r="G68" s="228">
        <v>0</v>
      </c>
      <c r="H68" s="229">
        <v>6000</v>
      </c>
      <c r="I68" s="226">
        <f t="shared" si="0"/>
        <v>0</v>
      </c>
      <c r="J68" s="226" t="str">
        <f t="shared" si="1"/>
        <v>OFF</v>
      </c>
    </row>
    <row r="69" spans="1:31" ht="40.049999999999997" hidden="1" customHeight="1" x14ac:dyDescent="0.3">
      <c r="A69" s="227" t="s">
        <v>135</v>
      </c>
      <c r="B69" s="227"/>
      <c r="C69" s="230" t="s">
        <v>199</v>
      </c>
      <c r="D69" s="230"/>
      <c r="E69" s="230"/>
      <c r="F69" s="223" t="s">
        <v>115</v>
      </c>
      <c r="G69" s="228">
        <v>0</v>
      </c>
      <c r="H69" s="229">
        <v>300</v>
      </c>
      <c r="I69" s="226">
        <f t="shared" si="0"/>
        <v>0</v>
      </c>
      <c r="J69" s="226" t="str">
        <f t="shared" si="1"/>
        <v>OFF</v>
      </c>
    </row>
    <row r="70" spans="1:31" ht="40.049999999999997" hidden="1" customHeight="1" x14ac:dyDescent="0.3">
      <c r="A70" s="227" t="s">
        <v>135</v>
      </c>
      <c r="B70" s="227"/>
      <c r="C70" s="230" t="s">
        <v>200</v>
      </c>
      <c r="D70" s="230"/>
      <c r="E70" s="230"/>
      <c r="F70" s="223" t="s">
        <v>122</v>
      </c>
      <c r="G70" s="228">
        <v>0</v>
      </c>
      <c r="H70" s="229">
        <v>2000</v>
      </c>
      <c r="I70" s="226">
        <f t="shared" si="0"/>
        <v>0</v>
      </c>
      <c r="J70" s="226" t="str">
        <f t="shared" si="1"/>
        <v>OFF</v>
      </c>
    </row>
    <row r="71" spans="1:31" ht="40.049999999999997" hidden="1" customHeight="1" x14ac:dyDescent="0.3">
      <c r="A71" s="227" t="s">
        <v>135</v>
      </c>
      <c r="B71" s="227"/>
      <c r="C71" s="230" t="s">
        <v>201</v>
      </c>
      <c r="D71" s="230"/>
      <c r="E71" s="230"/>
      <c r="F71" s="223" t="s">
        <v>119</v>
      </c>
      <c r="G71" s="228">
        <v>0</v>
      </c>
      <c r="H71" s="229">
        <v>180</v>
      </c>
      <c r="I71" s="226">
        <f t="shared" si="0"/>
        <v>0</v>
      </c>
      <c r="J71" s="226" t="str">
        <f t="shared" si="1"/>
        <v>OFF</v>
      </c>
    </row>
    <row r="72" spans="1:31" ht="40.049999999999997" hidden="1" customHeight="1" x14ac:dyDescent="0.3">
      <c r="A72" s="227" t="s">
        <v>135</v>
      </c>
      <c r="B72" s="227"/>
      <c r="C72" s="230" t="s">
        <v>150</v>
      </c>
      <c r="D72" s="230"/>
      <c r="E72" s="230"/>
      <c r="F72" s="223" t="s">
        <v>119</v>
      </c>
      <c r="G72" s="228">
        <v>0</v>
      </c>
      <c r="H72" s="229">
        <v>90</v>
      </c>
      <c r="I72" s="226">
        <f t="shared" si="0"/>
        <v>0</v>
      </c>
      <c r="J72" s="226" t="str">
        <f t="shared" si="1"/>
        <v>OFF</v>
      </c>
    </row>
    <row r="73" spans="1:31" ht="40.049999999999997" hidden="1" customHeight="1" x14ac:dyDescent="0.3">
      <c r="A73" s="227" t="s">
        <v>135</v>
      </c>
      <c r="B73" s="227"/>
      <c r="C73" s="230" t="s">
        <v>150</v>
      </c>
      <c r="D73" s="230"/>
      <c r="E73" s="230"/>
      <c r="F73" s="223" t="s">
        <v>119</v>
      </c>
      <c r="G73" s="228">
        <v>0</v>
      </c>
      <c r="H73" s="229">
        <v>90</v>
      </c>
      <c r="I73" s="226">
        <f>G73*H73</f>
        <v>0</v>
      </c>
      <c r="J73" s="226" t="str">
        <f t="shared" si="1"/>
        <v>OFF</v>
      </c>
    </row>
    <row r="74" spans="1:31" ht="40.049999999999997" hidden="1" customHeight="1" x14ac:dyDescent="0.3">
      <c r="A74" s="227" t="s">
        <v>135</v>
      </c>
      <c r="B74" s="315"/>
      <c r="C74" s="233" t="s">
        <v>151</v>
      </c>
      <c r="D74" s="234"/>
      <c r="E74" s="235"/>
      <c r="F74" s="223" t="s">
        <v>126</v>
      </c>
      <c r="G74" s="228">
        <v>0</v>
      </c>
      <c r="H74" s="229">
        <v>1.55</v>
      </c>
      <c r="I74" s="226">
        <f>G74*H74</f>
        <v>0</v>
      </c>
      <c r="J74" s="226" t="str">
        <f t="shared" si="1"/>
        <v>OFF</v>
      </c>
    </row>
    <row r="75" spans="1:31" ht="40.049999999999997" hidden="1" customHeight="1" x14ac:dyDescent="0.3">
      <c r="A75" s="236" t="s">
        <v>135</v>
      </c>
      <c r="B75" s="236"/>
      <c r="C75" s="237" t="s">
        <v>152</v>
      </c>
      <c r="D75" s="237"/>
      <c r="E75" s="237"/>
      <c r="F75" s="238" t="s">
        <v>119</v>
      </c>
      <c r="G75" s="239">
        <v>0</v>
      </c>
      <c r="H75" s="240">
        <v>700</v>
      </c>
      <c r="I75" s="241">
        <f t="shared" ref="I75:I79" si="2">G75*H75</f>
        <v>0</v>
      </c>
      <c r="J75" s="226" t="str">
        <f t="shared" si="1"/>
        <v>OFF</v>
      </c>
      <c r="AE75" s="206">
        <v>28</v>
      </c>
    </row>
    <row r="76" spans="1:31" ht="40.049999999999997" hidden="1" customHeight="1" x14ac:dyDescent="0.3">
      <c r="A76" s="236" t="s">
        <v>135</v>
      </c>
      <c r="B76" s="236"/>
      <c r="C76" s="237" t="s">
        <v>153</v>
      </c>
      <c r="D76" s="237"/>
      <c r="E76" s="237"/>
      <c r="F76" s="238" t="s">
        <v>119</v>
      </c>
      <c r="G76" s="239">
        <v>0</v>
      </c>
      <c r="H76" s="240">
        <v>1300</v>
      </c>
      <c r="I76" s="241">
        <f t="shared" si="2"/>
        <v>0</v>
      </c>
      <c r="J76" s="226" t="str">
        <f t="shared" si="1"/>
        <v>OFF</v>
      </c>
    </row>
    <row r="77" spans="1:31" ht="40.049999999999997" hidden="1" customHeight="1" x14ac:dyDescent="0.3">
      <c r="A77" s="236" t="s">
        <v>135</v>
      </c>
      <c r="B77" s="236"/>
      <c r="C77" s="237" t="s">
        <v>154</v>
      </c>
      <c r="D77" s="237"/>
      <c r="E77" s="237"/>
      <c r="F77" s="238" t="s">
        <v>119</v>
      </c>
      <c r="G77" s="239">
        <v>0</v>
      </c>
      <c r="H77" s="240">
        <v>1900</v>
      </c>
      <c r="I77" s="241">
        <f t="shared" si="2"/>
        <v>0</v>
      </c>
      <c r="J77" s="226" t="str">
        <f t="shared" si="1"/>
        <v>OFF</v>
      </c>
    </row>
    <row r="78" spans="1:31" ht="40.049999999999997" hidden="1" customHeight="1" x14ac:dyDescent="0.3">
      <c r="A78" s="236" t="s">
        <v>135</v>
      </c>
      <c r="B78" s="236"/>
      <c r="C78" s="237" t="s">
        <v>155</v>
      </c>
      <c r="D78" s="237"/>
      <c r="E78" s="237"/>
      <c r="F78" s="238" t="s">
        <v>119</v>
      </c>
      <c r="G78" s="239">
        <v>0</v>
      </c>
      <c r="H78" s="240">
        <v>2800</v>
      </c>
      <c r="I78" s="241">
        <f t="shared" si="2"/>
        <v>0</v>
      </c>
      <c r="J78" s="226" t="str">
        <f t="shared" si="1"/>
        <v>OFF</v>
      </c>
    </row>
    <row r="79" spans="1:31" ht="40.049999999999997" hidden="1" customHeight="1" x14ac:dyDescent="0.3">
      <c r="A79" s="236" t="s">
        <v>135</v>
      </c>
      <c r="B79" s="236"/>
      <c r="C79" s="237" t="s">
        <v>156</v>
      </c>
      <c r="D79" s="237"/>
      <c r="E79" s="237"/>
      <c r="F79" s="238" t="s">
        <v>119</v>
      </c>
      <c r="G79" s="239">
        <v>0</v>
      </c>
      <c r="H79" s="240">
        <v>3400</v>
      </c>
      <c r="I79" s="241">
        <f t="shared" si="2"/>
        <v>0</v>
      </c>
      <c r="J79" s="226" t="str">
        <f t="shared" si="1"/>
        <v>OFF</v>
      </c>
    </row>
    <row r="80" spans="1:31" ht="40.049999999999997" hidden="1" customHeight="1" x14ac:dyDescent="0.3">
      <c r="A80" s="242" t="s">
        <v>135</v>
      </c>
      <c r="B80" s="316"/>
      <c r="C80" s="243" t="s">
        <v>157</v>
      </c>
      <c r="D80" s="243"/>
      <c r="E80" s="243"/>
      <c r="F80" s="244" t="s">
        <v>119</v>
      </c>
      <c r="G80" s="245">
        <v>0</v>
      </c>
      <c r="H80" s="246">
        <f>AY112+AZ114+AZ116+AY118+AZ120+AZ122</f>
        <v>309.61032000000006</v>
      </c>
      <c r="I80" s="247">
        <f>G80*H80</f>
        <v>0</v>
      </c>
      <c r="J80" s="226" t="str">
        <f t="shared" si="1"/>
        <v>OFF</v>
      </c>
    </row>
    <row r="81" spans="1:31" ht="40.049999999999997" hidden="1" customHeight="1" x14ac:dyDescent="0.3">
      <c r="A81" s="248" t="s">
        <v>135</v>
      </c>
      <c r="B81" s="248"/>
      <c r="C81" s="249" t="s">
        <v>158</v>
      </c>
      <c r="D81" s="249"/>
      <c r="E81" s="249"/>
      <c r="F81" s="223" t="s">
        <v>126</v>
      </c>
      <c r="G81" s="228">
        <v>0</v>
      </c>
      <c r="H81" s="229">
        <v>26000</v>
      </c>
      <c r="I81" s="226">
        <f t="shared" ref="I81:I86" si="3">G81*H81</f>
        <v>0</v>
      </c>
      <c r="J81" s="226" t="str">
        <f t="shared" si="1"/>
        <v>OFF</v>
      </c>
    </row>
    <row r="82" spans="1:31" ht="40.049999999999997" hidden="1" customHeight="1" x14ac:dyDescent="0.3">
      <c r="A82" s="248" t="s">
        <v>135</v>
      </c>
      <c r="B82" s="248"/>
      <c r="C82" s="249" t="s">
        <v>159</v>
      </c>
      <c r="D82" s="249"/>
      <c r="E82" s="249"/>
      <c r="F82" s="223" t="s">
        <v>126</v>
      </c>
      <c r="G82" s="228">
        <v>0</v>
      </c>
      <c r="H82" s="229">
        <v>3800</v>
      </c>
      <c r="I82" s="226">
        <f t="shared" si="3"/>
        <v>0</v>
      </c>
      <c r="J82" s="226" t="str">
        <f t="shared" si="1"/>
        <v>OFF</v>
      </c>
    </row>
    <row r="83" spans="1:31" ht="40.049999999999997" hidden="1" customHeight="1" x14ac:dyDescent="0.3">
      <c r="A83" s="248" t="s">
        <v>135</v>
      </c>
      <c r="B83" s="248"/>
      <c r="C83" s="249" t="s">
        <v>160</v>
      </c>
      <c r="D83" s="249"/>
      <c r="E83" s="249"/>
      <c r="F83" s="223" t="s">
        <v>126</v>
      </c>
      <c r="G83" s="228">
        <v>0</v>
      </c>
      <c r="H83" s="229">
        <v>4000</v>
      </c>
      <c r="I83" s="226">
        <f t="shared" si="3"/>
        <v>0</v>
      </c>
      <c r="J83" s="226" t="str">
        <f t="shared" si="1"/>
        <v>OFF</v>
      </c>
      <c r="AE83" s="206">
        <v>29</v>
      </c>
    </row>
    <row r="84" spans="1:31" ht="40.049999999999997" hidden="1" customHeight="1" x14ac:dyDescent="0.3">
      <c r="A84" s="248" t="s">
        <v>135</v>
      </c>
      <c r="B84" s="248"/>
      <c r="C84" s="249" t="s">
        <v>161</v>
      </c>
      <c r="D84" s="249"/>
      <c r="E84" s="249"/>
      <c r="F84" s="223" t="s">
        <v>126</v>
      </c>
      <c r="G84" s="228">
        <v>0</v>
      </c>
      <c r="H84" s="229">
        <v>4800</v>
      </c>
      <c r="I84" s="226">
        <f t="shared" si="3"/>
        <v>0</v>
      </c>
      <c r="J84" s="226" t="str">
        <f t="shared" si="1"/>
        <v>OFF</v>
      </c>
      <c r="AE84" s="206">
        <v>30</v>
      </c>
    </row>
    <row r="85" spans="1:31" ht="40.049999999999997" hidden="1" customHeight="1" x14ac:dyDescent="0.3">
      <c r="A85" s="248" t="s">
        <v>135</v>
      </c>
      <c r="B85" s="248"/>
      <c r="C85" s="249" t="s">
        <v>162</v>
      </c>
      <c r="D85" s="249"/>
      <c r="E85" s="249"/>
      <c r="F85" s="223" t="s">
        <v>126</v>
      </c>
      <c r="G85" s="228">
        <v>0</v>
      </c>
      <c r="H85" s="229">
        <v>5580</v>
      </c>
      <c r="I85" s="226">
        <f t="shared" si="3"/>
        <v>0</v>
      </c>
      <c r="J85" s="226" t="str">
        <f>IF(1&lt;(G85*H85),"OK","OFF")</f>
        <v>OFF</v>
      </c>
      <c r="AE85" s="206">
        <v>31</v>
      </c>
    </row>
    <row r="86" spans="1:31" ht="40.049999999999997" hidden="1" customHeight="1" x14ac:dyDescent="0.3">
      <c r="A86" s="248" t="s">
        <v>135</v>
      </c>
      <c r="B86" s="248"/>
      <c r="C86" s="249" t="s">
        <v>163</v>
      </c>
      <c r="D86" s="249"/>
      <c r="E86" s="249"/>
      <c r="F86" s="223" t="s">
        <v>126</v>
      </c>
      <c r="G86" s="228">
        <v>0</v>
      </c>
      <c r="H86" s="229">
        <v>12000</v>
      </c>
      <c r="I86" s="226">
        <f t="shared" si="3"/>
        <v>0</v>
      </c>
      <c r="J86" s="226" t="str">
        <f t="shared" si="1"/>
        <v>OFF</v>
      </c>
      <c r="AE86" s="206">
        <v>32</v>
      </c>
    </row>
    <row r="87" spans="1:31" ht="40.049999999999997" hidden="1" customHeight="1" x14ac:dyDescent="0.3">
      <c r="A87" s="248" t="s">
        <v>135</v>
      </c>
      <c r="B87" s="317"/>
      <c r="C87" s="309" t="s">
        <v>163</v>
      </c>
      <c r="D87" s="310"/>
      <c r="E87" s="311"/>
      <c r="F87" s="223" t="s">
        <v>126</v>
      </c>
      <c r="G87" s="228">
        <v>0</v>
      </c>
      <c r="H87" s="229">
        <v>12000</v>
      </c>
      <c r="I87" s="226">
        <f t="shared" ref="I87" si="4">G87*H87</f>
        <v>0</v>
      </c>
      <c r="J87" s="226" t="str">
        <f>IF(1&lt;=(G87*H87),"OK","OFF")</f>
        <v>OFF</v>
      </c>
    </row>
    <row r="88" spans="1:31" ht="40.049999999999997" customHeight="1" x14ac:dyDescent="0.3">
      <c r="AE88" s="206">
        <v>34</v>
      </c>
    </row>
    <row r="89" spans="1:31" ht="40.049999999999997" customHeight="1" x14ac:dyDescent="0.3">
      <c r="AE89" s="206">
        <v>35</v>
      </c>
    </row>
    <row r="90" spans="1:31" ht="40.049999999999997" customHeight="1" x14ac:dyDescent="0.3">
      <c r="AE90" s="206">
        <v>36</v>
      </c>
    </row>
    <row r="104" spans="30:51" ht="40.049999999999997" customHeight="1" x14ac:dyDescent="0.3">
      <c r="AD104" s="92" t="s">
        <v>106</v>
      </c>
      <c r="AE104" s="286"/>
    </row>
    <row r="105" spans="30:51" ht="40.049999999999997" customHeight="1" x14ac:dyDescent="0.3">
      <c r="AD105" s="92" t="s">
        <v>108</v>
      </c>
      <c r="AE105" s="287"/>
    </row>
    <row r="106" spans="30:51" ht="40.049999999999997" customHeight="1" x14ac:dyDescent="0.3">
      <c r="AD106" s="92" t="s">
        <v>111</v>
      </c>
      <c r="AE106" s="287"/>
    </row>
    <row r="107" spans="30:51" ht="40.049999999999997" customHeight="1" x14ac:dyDescent="0.3">
      <c r="AD107" s="92" t="s">
        <v>112</v>
      </c>
      <c r="AE107" s="287"/>
    </row>
    <row r="108" spans="30:51" ht="40.049999999999997" customHeight="1" x14ac:dyDescent="0.3">
      <c r="AD108" s="92" t="s">
        <v>115</v>
      </c>
      <c r="AE108" s="287"/>
    </row>
    <row r="109" spans="30:51" ht="40.049999999999997" customHeight="1" x14ac:dyDescent="0.3">
      <c r="AD109" s="92" t="s">
        <v>119</v>
      </c>
      <c r="AE109" s="287"/>
    </row>
    <row r="110" spans="30:51" ht="40.049999999999997" customHeight="1" x14ac:dyDescent="0.3">
      <c r="AD110" s="92" t="s">
        <v>120</v>
      </c>
      <c r="AE110" s="287"/>
    </row>
    <row r="111" spans="30:51" ht="40.049999999999997" hidden="1" customHeight="1" x14ac:dyDescent="0.3">
      <c r="AD111" s="92" t="s">
        <v>122</v>
      </c>
      <c r="AE111" s="287"/>
      <c r="AP111" s="250" t="s">
        <v>164</v>
      </c>
      <c r="AQ111" s="251" t="s">
        <v>165</v>
      </c>
      <c r="AR111" s="251"/>
      <c r="AS111" s="252"/>
      <c r="AT111" s="253" t="s">
        <v>166</v>
      </c>
      <c r="AU111" s="254" t="s">
        <v>115</v>
      </c>
      <c r="AV111" s="254" t="s">
        <v>111</v>
      </c>
      <c r="AW111" s="254" t="s">
        <v>112</v>
      </c>
      <c r="AX111" s="254" t="s">
        <v>167</v>
      </c>
      <c r="AY111" s="255" t="s">
        <v>168</v>
      </c>
    </row>
    <row r="112" spans="30:51" ht="40.049999999999997" hidden="1" customHeight="1" x14ac:dyDescent="0.3">
      <c r="AD112" s="92" t="s">
        <v>125</v>
      </c>
      <c r="AE112" s="287"/>
      <c r="AP112" s="256"/>
      <c r="AQ112" s="257"/>
      <c r="AR112" s="257"/>
      <c r="AS112" s="258"/>
      <c r="AT112" s="259">
        <v>2</v>
      </c>
      <c r="AU112" s="260">
        <v>7.0680000000000007E-2</v>
      </c>
      <c r="AV112" s="260">
        <v>2</v>
      </c>
      <c r="AW112" s="260">
        <f>AU112*AV112</f>
        <v>0.14136000000000001</v>
      </c>
      <c r="AX112" s="261">
        <v>331</v>
      </c>
      <c r="AY112" s="262">
        <f>(AW112*AX112)*AT112</f>
        <v>93.580320000000015</v>
      </c>
    </row>
    <row r="113" spans="30:52" ht="40.049999999999997" hidden="1" customHeight="1" x14ac:dyDescent="0.3">
      <c r="AD113" s="92" t="s">
        <v>126</v>
      </c>
      <c r="AE113" s="287"/>
      <c r="AP113" s="250" t="s">
        <v>164</v>
      </c>
      <c r="AQ113" s="251" t="s">
        <v>169</v>
      </c>
      <c r="AR113" s="251"/>
      <c r="AS113" s="251"/>
      <c r="AT113" s="254" t="s">
        <v>170</v>
      </c>
      <c r="AU113" s="254" t="s">
        <v>126</v>
      </c>
      <c r="AV113" s="254" t="s">
        <v>171</v>
      </c>
      <c r="AW113" s="254" t="s">
        <v>172</v>
      </c>
      <c r="AX113" s="254" t="s">
        <v>120</v>
      </c>
      <c r="AY113" s="254" t="s">
        <v>167</v>
      </c>
      <c r="AZ113" s="255" t="s">
        <v>168</v>
      </c>
    </row>
    <row r="114" spans="30:52" ht="40.049999999999997" hidden="1" customHeight="1" x14ac:dyDescent="0.3">
      <c r="AD114" s="92" t="s">
        <v>139</v>
      </c>
      <c r="AP114" s="256"/>
      <c r="AQ114" s="257"/>
      <c r="AR114" s="257"/>
      <c r="AS114" s="257"/>
      <c r="AT114" s="263">
        <v>2</v>
      </c>
      <c r="AU114" s="260">
        <v>2</v>
      </c>
      <c r="AV114" s="260">
        <v>0.4</v>
      </c>
      <c r="AW114" s="263">
        <v>4</v>
      </c>
      <c r="AX114" s="260">
        <f>((AU114*AW114)*AV114)*AT114</f>
        <v>6.4</v>
      </c>
      <c r="AY114" s="261">
        <v>11.9</v>
      </c>
      <c r="AZ114" s="262">
        <f>(AX114*AY114)</f>
        <v>76.160000000000011</v>
      </c>
    </row>
    <row r="115" spans="30:52" ht="40.049999999999997" hidden="1" customHeight="1" x14ac:dyDescent="0.3">
      <c r="AP115" s="264" t="s">
        <v>164</v>
      </c>
      <c r="AQ115" s="265" t="s">
        <v>173</v>
      </c>
      <c r="AR115" s="265"/>
      <c r="AS115" s="266"/>
      <c r="AT115" s="267" t="s">
        <v>170</v>
      </c>
      <c r="AU115" s="268" t="s">
        <v>126</v>
      </c>
      <c r="AV115" s="268" t="s">
        <v>171</v>
      </c>
      <c r="AW115" s="268" t="s">
        <v>172</v>
      </c>
      <c r="AX115" s="268" t="s">
        <v>120</v>
      </c>
      <c r="AY115" s="268" t="s">
        <v>167</v>
      </c>
      <c r="AZ115" s="269" t="s">
        <v>168</v>
      </c>
    </row>
    <row r="116" spans="30:52" ht="40.049999999999997" hidden="1" customHeight="1" x14ac:dyDescent="0.3">
      <c r="AP116" s="256"/>
      <c r="AQ116" s="257"/>
      <c r="AR116" s="257"/>
      <c r="AS116" s="270"/>
      <c r="AT116" s="263">
        <f>$G$80*2*0</f>
        <v>0</v>
      </c>
      <c r="AU116" s="260">
        <v>2</v>
      </c>
      <c r="AV116" s="260">
        <v>0.63</v>
      </c>
      <c r="AW116" s="263">
        <v>4</v>
      </c>
      <c r="AX116" s="260">
        <f>((AU116*AW116)*AV116)*AT116</f>
        <v>0</v>
      </c>
      <c r="AY116" s="261">
        <v>11.9</v>
      </c>
      <c r="AZ116" s="262">
        <f>(AX116*AY116)</f>
        <v>0</v>
      </c>
    </row>
    <row r="117" spans="30:52" ht="40.049999999999997" hidden="1" customHeight="1" x14ac:dyDescent="0.3">
      <c r="AP117" s="271" t="s">
        <v>164</v>
      </c>
      <c r="AQ117" s="272" t="s">
        <v>174</v>
      </c>
      <c r="AR117" s="272"/>
      <c r="AS117" s="273"/>
      <c r="AT117" s="274" t="s">
        <v>166</v>
      </c>
      <c r="AU117" s="275" t="s">
        <v>115</v>
      </c>
      <c r="AV117" s="275" t="s">
        <v>111</v>
      </c>
      <c r="AW117" s="275" t="s">
        <v>112</v>
      </c>
      <c r="AX117" s="275" t="s">
        <v>167</v>
      </c>
      <c r="AY117" s="276" t="s">
        <v>168</v>
      </c>
    </row>
    <row r="118" spans="30:52" ht="40.049999999999997" hidden="1" customHeight="1" x14ac:dyDescent="0.3">
      <c r="AP118" s="277"/>
      <c r="AQ118" s="278"/>
      <c r="AR118" s="278"/>
      <c r="AS118" s="279"/>
      <c r="AT118" s="263">
        <v>2</v>
      </c>
      <c r="AU118" s="280">
        <v>0.25</v>
      </c>
      <c r="AV118" s="280">
        <v>0.5</v>
      </c>
      <c r="AW118" s="280">
        <f>AU118*AV118</f>
        <v>0.125</v>
      </c>
      <c r="AX118" s="281">
        <v>331</v>
      </c>
      <c r="AY118" s="282">
        <f>(AW118*AX118)*AT118</f>
        <v>82.75</v>
      </c>
    </row>
    <row r="119" spans="30:52" ht="40.049999999999997" hidden="1" customHeight="1" x14ac:dyDescent="0.3">
      <c r="AP119" s="271" t="s">
        <v>164</v>
      </c>
      <c r="AQ119" s="272" t="s">
        <v>169</v>
      </c>
      <c r="AR119" s="272"/>
      <c r="AS119" s="283"/>
      <c r="AT119" s="284" t="s">
        <v>170</v>
      </c>
      <c r="AU119" s="275" t="s">
        <v>126</v>
      </c>
      <c r="AV119" s="275" t="s">
        <v>171</v>
      </c>
      <c r="AW119" s="275" t="s">
        <v>172</v>
      </c>
      <c r="AX119" s="275" t="s">
        <v>120</v>
      </c>
      <c r="AY119" s="275" t="s">
        <v>167</v>
      </c>
      <c r="AZ119" s="276" t="s">
        <v>168</v>
      </c>
    </row>
    <row r="120" spans="30:52" ht="40.049999999999997" hidden="1" customHeight="1" x14ac:dyDescent="0.3">
      <c r="AP120" s="277"/>
      <c r="AQ120" s="278"/>
      <c r="AR120" s="278"/>
      <c r="AS120" s="285"/>
      <c r="AT120" s="263">
        <v>2</v>
      </c>
      <c r="AU120" s="260">
        <v>2</v>
      </c>
      <c r="AV120" s="260">
        <v>0.4</v>
      </c>
      <c r="AW120" s="263">
        <v>3</v>
      </c>
      <c r="AX120" s="260">
        <f>((AU120*AW120)*AV120)*AT120</f>
        <v>4.8000000000000007</v>
      </c>
      <c r="AY120" s="261">
        <v>11.9</v>
      </c>
      <c r="AZ120" s="262">
        <f>(AX120*AY120)</f>
        <v>57.120000000000012</v>
      </c>
    </row>
    <row r="121" spans="30:52" ht="40.049999999999997" hidden="1" customHeight="1" x14ac:dyDescent="0.3">
      <c r="AP121" s="271" t="s">
        <v>164</v>
      </c>
      <c r="AQ121" s="272" t="s">
        <v>173</v>
      </c>
      <c r="AR121" s="272"/>
      <c r="AS121" s="283"/>
      <c r="AT121" s="284" t="s">
        <v>170</v>
      </c>
      <c r="AU121" s="275" t="s">
        <v>126</v>
      </c>
      <c r="AV121" s="275" t="s">
        <v>171</v>
      </c>
      <c r="AW121" s="275" t="s">
        <v>172</v>
      </c>
      <c r="AX121" s="275" t="s">
        <v>120</v>
      </c>
      <c r="AY121" s="275" t="s">
        <v>167</v>
      </c>
      <c r="AZ121" s="276" t="s">
        <v>168</v>
      </c>
    </row>
    <row r="122" spans="30:52" ht="40.049999999999997" hidden="1" customHeight="1" x14ac:dyDescent="0.3">
      <c r="AP122" s="277"/>
      <c r="AQ122" s="278"/>
      <c r="AR122" s="278"/>
      <c r="AS122" s="285"/>
      <c r="AT122" s="263">
        <f>$G$80*2*0</f>
        <v>0</v>
      </c>
      <c r="AU122" s="260">
        <v>2</v>
      </c>
      <c r="AV122" s="260">
        <v>0.63</v>
      </c>
      <c r="AW122" s="263">
        <v>3</v>
      </c>
      <c r="AX122" s="260">
        <f>((AU122*AW122)*AV122)*AT122</f>
        <v>0</v>
      </c>
      <c r="AY122" s="261">
        <v>11.9</v>
      </c>
      <c r="AZ122" s="262">
        <f>(AX122*AY122)</f>
        <v>0</v>
      </c>
    </row>
  </sheetData>
  <mergeCells count="107">
    <mergeCell ref="C43:E43"/>
    <mergeCell ref="C44:E44"/>
    <mergeCell ref="C45:E45"/>
    <mergeCell ref="C47:E47"/>
    <mergeCell ref="C46:E46"/>
    <mergeCell ref="C53:E53"/>
    <mergeCell ref="C37:E37"/>
    <mergeCell ref="C38:E38"/>
    <mergeCell ref="C39:E39"/>
    <mergeCell ref="C40:E40"/>
    <mergeCell ref="C41:E41"/>
    <mergeCell ref="C42:E42"/>
    <mergeCell ref="F6:G7"/>
    <mergeCell ref="C22:E22"/>
    <mergeCell ref="C21:E21"/>
    <mergeCell ref="C20:E20"/>
    <mergeCell ref="C48:E48"/>
    <mergeCell ref="C50:E50"/>
    <mergeCell ref="C51:E51"/>
    <mergeCell ref="C52:E52"/>
    <mergeCell ref="C57:E57"/>
    <mergeCell ref="C58:E58"/>
    <mergeCell ref="C54:E54"/>
    <mergeCell ref="C55:E55"/>
    <mergeCell ref="C56:E56"/>
    <mergeCell ref="C49:E49"/>
    <mergeCell ref="C26:E26"/>
    <mergeCell ref="C27:E27"/>
    <mergeCell ref="C28:E28"/>
    <mergeCell ref="C30:E30"/>
    <mergeCell ref="C29:E29"/>
    <mergeCell ref="C31:E31"/>
    <mergeCell ref="C87:E87"/>
    <mergeCell ref="AP119:AP120"/>
    <mergeCell ref="AQ119:AS120"/>
    <mergeCell ref="AP121:AP122"/>
    <mergeCell ref="AQ121:AS122"/>
    <mergeCell ref="AP115:AP116"/>
    <mergeCell ref="AQ115:AS116"/>
    <mergeCell ref="C65:E65"/>
    <mergeCell ref="AP117:AP118"/>
    <mergeCell ref="AQ117:AS118"/>
    <mergeCell ref="C71:E71"/>
    <mergeCell ref="C72:E72"/>
    <mergeCell ref="AP111:AP112"/>
    <mergeCell ref="AQ111:AS112"/>
    <mergeCell ref="AP113:AP114"/>
    <mergeCell ref="AQ113:AS114"/>
    <mergeCell ref="C81:E81"/>
    <mergeCell ref="C82:E82"/>
    <mergeCell ref="C83:E83"/>
    <mergeCell ref="C84:E84"/>
    <mergeCell ref="C85:E85"/>
    <mergeCell ref="C86:E86"/>
    <mergeCell ref="C75:E75"/>
    <mergeCell ref="C76:E76"/>
    <mergeCell ref="C77:E77"/>
    <mergeCell ref="C78:E78"/>
    <mergeCell ref="C79:E79"/>
    <mergeCell ref="C80:E80"/>
    <mergeCell ref="C62:E62"/>
    <mergeCell ref="C63:E63"/>
    <mergeCell ref="C64:E64"/>
    <mergeCell ref="C66:E66"/>
    <mergeCell ref="C73:E73"/>
    <mergeCell ref="C74:E74"/>
    <mergeCell ref="C67:E67"/>
    <mergeCell ref="C68:E68"/>
    <mergeCell ref="C69:E69"/>
    <mergeCell ref="C70:E70"/>
    <mergeCell ref="C24:E24"/>
    <mergeCell ref="C25:E25"/>
    <mergeCell ref="C34:E34"/>
    <mergeCell ref="C59:E59"/>
    <mergeCell ref="C60:E60"/>
    <mergeCell ref="C61:E61"/>
    <mergeCell ref="C32:E32"/>
    <mergeCell ref="C33:E33"/>
    <mergeCell ref="C35:E35"/>
    <mergeCell ref="C36:E36"/>
    <mergeCell ref="C15:E15"/>
    <mergeCell ref="C16:E16"/>
    <mergeCell ref="C17:E17"/>
    <mergeCell ref="C18:E18"/>
    <mergeCell ref="C19:E19"/>
    <mergeCell ref="C23:E23"/>
    <mergeCell ref="A8:E8"/>
    <mergeCell ref="A9:A11"/>
    <mergeCell ref="C9:E11"/>
    <mergeCell ref="C12:E12"/>
    <mergeCell ref="C13:E13"/>
    <mergeCell ref="C14:E14"/>
    <mergeCell ref="A3:D4"/>
    <mergeCell ref="E3:P5"/>
    <mergeCell ref="A5:C7"/>
    <mergeCell ref="D5:D7"/>
    <mergeCell ref="H6:L6"/>
    <mergeCell ref="M6:P6"/>
    <mergeCell ref="H7:L7"/>
    <mergeCell ref="M7:P7"/>
    <mergeCell ref="E6:E7"/>
    <mergeCell ref="A1:D2"/>
    <mergeCell ref="E1:L2"/>
    <mergeCell ref="M1:N1"/>
    <mergeCell ref="O1:P1"/>
    <mergeCell ref="M2:N2"/>
    <mergeCell ref="O2:P2"/>
  </mergeCells>
  <phoneticPr fontId="3" type="noConversion"/>
  <conditionalFormatting sqref="A13:J87">
    <cfRule type="expression" dxfId="2" priority="4">
      <formula>$J13="OK"</formula>
    </cfRule>
    <cfRule type="expression" dxfId="1" priority="5">
      <formula>$J13="OFF"</formula>
    </cfRule>
    <cfRule type="cellIs" dxfId="0" priority="6" operator="lessThan">
      <formula>$G13</formula>
    </cfRule>
  </conditionalFormatting>
  <dataValidations count="1">
    <dataValidation type="list" allowBlank="1" showInputMessage="1" showErrorMessage="1" sqref="AA1:AA10 AU121 AD104:AD114 AU111:AW111 AU113 AX113 AU115 AX115 AX121 AU117:AW117 AU119 AX119 F13:F87" xr:uid="{4BFEB00F-6F49-45C4-85D2-481930210352}">
      <formula1>$AD$104:$AD$114</formula1>
    </dataValidation>
  </dataValidations>
  <pageMargins left="0.25" right="0.25" top="0.75" bottom="0.75" header="0.3" footer="0.3"/>
  <pageSetup paperSize="9" scale="3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VRM</vt:lpstr>
      <vt:lpstr>CALCULO DA MAQUINAS </vt:lpstr>
      <vt:lpstr>CALCULO TRANSFORMADOR</vt:lpstr>
      <vt:lpstr>ANALIZE MINERADORA </vt:lpstr>
      <vt:lpstr>Planilha1</vt:lpstr>
      <vt:lpstr>Planilha1!Area_de_impressao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</dc:creator>
  <cp:keywords/>
  <dc:description/>
  <cp:lastModifiedBy>Thiago Esteves</cp:lastModifiedBy>
  <cp:revision/>
  <cp:lastPrinted>2022-04-12T20:39:47Z</cp:lastPrinted>
  <dcterms:created xsi:type="dcterms:W3CDTF">2021-06-15T10:26:05Z</dcterms:created>
  <dcterms:modified xsi:type="dcterms:W3CDTF">2022-04-14T14:15:21Z</dcterms:modified>
  <cp:category/>
  <cp:contentStatus/>
</cp:coreProperties>
</file>