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Ex6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7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8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9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Ex10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11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12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13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4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3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3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3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Ex14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charts/chartEx15.xml" ContentType="application/vnd.ms-office.chartex+xml"/>
  <Override PartName="/xl/charts/style52.xml" ContentType="application/vnd.ms-office.chartstyle+xml"/>
  <Override PartName="/xl/charts/colors52.xml" ContentType="application/vnd.ms-office.chartcolorstyle+xml"/>
  <Override PartName="/xl/charts/chartEx16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17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charts/chart38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0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41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42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43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44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45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Ex18.xml" ContentType="application/vnd.ms-office.chartex+xml"/>
  <Override PartName="/xl/charts/style63.xml" ContentType="application/vnd.ms-office.chartstyle+xml"/>
  <Override PartName="/xl/charts/colors63.xml" ContentType="application/vnd.ms-office.chartcolorstyle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4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4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4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5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5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5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5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5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Ex19.xml" ContentType="application/vnd.ms-office.chartex+xml"/>
  <Override PartName="/xl/charts/style74.xml" ContentType="application/vnd.ms-office.chartstyle+xml"/>
  <Override PartName="/xl/charts/colors7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\OneDrive\Área de Trabalho\pos\Projetos_R\estatistica\lista de exercicios\"/>
    </mc:Choice>
  </mc:AlternateContent>
  <xr:revisionPtr revIDLastSave="0" documentId="13_ncr:1_{8FAC9563-B6FC-4D1F-B6C9-E9319F411635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Empresa!$C$1</definedName>
    <definedName name="_xlchart.v1.1" hidden="1">Empresa!$C$2:$C$22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16" hidden="1">Perfil!$E$2:$E$21</definedName>
    <definedName name="_xlchart.v1.17" hidden="1">Perfil!$D$2:$D$21</definedName>
    <definedName name="_xlchart.v1.18" hidden="1">Perfil!$C$2:$C$21</definedName>
    <definedName name="_xlchart.v1.19" hidden="1">Perfil!$B$2:$B$21</definedName>
    <definedName name="_xlchart.v1.2" hidden="1">Empresa!$E$1</definedName>
    <definedName name="_xlchart.v1.20" hidden="1">Empresas!$D$2:$D$21</definedName>
    <definedName name="_xlchart.v1.21" hidden="1">Empresas!$E$2:$E$21</definedName>
    <definedName name="_xlchart.v1.22" hidden="1">Empresas!$B$2:$B$21</definedName>
    <definedName name="_xlchart.v1.23" hidden="1">Empresas!$C$2:$C$21</definedName>
    <definedName name="_xlchart.v1.24" hidden="1">'e-commerce'!$B$1</definedName>
    <definedName name="_xlchart.v1.25" hidden="1">'e-commerce'!$B$2:$B$21</definedName>
    <definedName name="_xlchart.v1.26" hidden="1">'e-commerce'!$D$1</definedName>
    <definedName name="_xlchart.v1.27" hidden="1">'e-commerce'!$D$2:$D$21</definedName>
    <definedName name="_xlchart.v1.28" hidden="1">'e-commerce'!$C$1</definedName>
    <definedName name="_xlchart.v1.29" hidden="1">'e-commerce'!$C$2:$C$21</definedName>
    <definedName name="_xlchart.v1.3" hidden="1">Empresa!$E$2:$E$21</definedName>
    <definedName name="_xlchart.v1.30" hidden="1">'e-commerce'!$E$1</definedName>
    <definedName name="_xlchart.v1.31" hidden="1">'e-commerce'!$E$2:$E$21</definedName>
    <definedName name="_xlchart.v1.32" hidden="1">Produtos!$B$1</definedName>
    <definedName name="_xlchart.v1.33" hidden="1">Produtos!$B$2:$B$37</definedName>
    <definedName name="_xlchart.v1.34" hidden="1">Produtos!$C$1</definedName>
    <definedName name="_xlchart.v1.35" hidden="1">Produtos!$C$2:$C$37</definedName>
    <definedName name="_xlchart.v1.36" hidden="1">Produtos!$D$1</definedName>
    <definedName name="_xlchart.v1.37" hidden="1">Produtos!$D$2:$D$37</definedName>
    <definedName name="_xlchart.v1.38" hidden="1">Produtos!$E$1</definedName>
    <definedName name="_xlchart.v1.39" hidden="1">Produtos!$E$2:$E$37</definedName>
    <definedName name="_xlchart.v1.4" hidden="1">Empresa!$D$1</definedName>
    <definedName name="_xlchart.v1.40" hidden="1">Produtos!$F$1</definedName>
    <definedName name="_xlchart.v1.41" hidden="1">Produtos!$F$2:$F$37</definedName>
    <definedName name="_xlchart.v1.42" hidden="1">Carros!$D$1</definedName>
    <definedName name="_xlchart.v1.43" hidden="1">Carros!$D$2:$D$21</definedName>
    <definedName name="_xlchart.v1.44" hidden="1">Carros!$E$1</definedName>
    <definedName name="_xlchart.v1.45" hidden="1">Carros!$E$2:$E$21</definedName>
    <definedName name="_xlchart.v1.46" hidden="1">Carros!$D$1</definedName>
    <definedName name="_xlchart.v1.47" hidden="1">Carros!$D$2:$D$21</definedName>
    <definedName name="_xlchart.v1.48" hidden="1">Carros!$E$1</definedName>
    <definedName name="_xlchart.v1.49" hidden="1">Carros!$E$2:$E$21</definedName>
    <definedName name="_xlchart.v1.5" hidden="1">Empresa!$D$2:$D$21</definedName>
    <definedName name="_xlchart.v1.6" hidden="1">Empresa!$B$1</definedName>
    <definedName name="_xlchart.v1.7" hidden="1">Empresa!$B$2:$B$22</definedName>
    <definedName name="_xlchart.v1.8" hidden="1">Satisfação!$B$1</definedName>
    <definedName name="_xlchart.v1.9" hidden="1">Satisfação!$B$2:$B$21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9" l="1"/>
  <c r="P13" i="9"/>
  <c r="P12" i="9"/>
  <c r="Q3" i="9"/>
  <c r="Q4" i="9"/>
  <c r="Q5" i="9"/>
  <c r="Q6" i="9"/>
  <c r="Q7" i="9"/>
  <c r="Q8" i="9"/>
  <c r="Q9" i="9"/>
  <c r="Q10" i="9"/>
  <c r="Q2" i="9"/>
  <c r="P3" i="9"/>
  <c r="P4" i="9"/>
  <c r="P5" i="9"/>
  <c r="P6" i="9"/>
  <c r="P7" i="9"/>
  <c r="P8" i="9"/>
  <c r="P9" i="9"/>
  <c r="P10" i="9"/>
  <c r="P2" i="9"/>
  <c r="L7" i="9"/>
  <c r="K2" i="9"/>
  <c r="L2" i="9"/>
  <c r="M2" i="9" s="1"/>
  <c r="K3" i="9"/>
  <c r="L3" i="9"/>
  <c r="M3" i="9"/>
  <c r="K4" i="9"/>
  <c r="M4" i="9" s="1"/>
  <c r="L4" i="9"/>
  <c r="K5" i="9"/>
  <c r="M5" i="9" s="1"/>
  <c r="L5" i="9"/>
  <c r="K6" i="9"/>
  <c r="L6" i="9"/>
  <c r="M6" i="9" s="1"/>
  <c r="K7" i="9"/>
  <c r="K8" i="9"/>
  <c r="M8" i="9" s="1"/>
  <c r="L8" i="9"/>
  <c r="K9" i="9"/>
  <c r="L9" i="9"/>
  <c r="M9" i="9"/>
  <c r="K10" i="9"/>
  <c r="L10" i="9"/>
  <c r="M10" i="9" s="1"/>
  <c r="H14" i="9"/>
  <c r="G14" i="9"/>
  <c r="H10" i="9"/>
  <c r="H11" i="9"/>
  <c r="H12" i="9"/>
  <c r="H13" i="9"/>
  <c r="G13" i="9"/>
  <c r="G12" i="9"/>
  <c r="G11" i="9"/>
  <c r="G10" i="9"/>
  <c r="H1" i="8"/>
  <c r="M5" i="8"/>
  <c r="L5" i="8"/>
  <c r="K5" i="8"/>
  <c r="J5" i="8"/>
  <c r="O6" i="8"/>
  <c r="O5" i="8"/>
  <c r="M4" i="8"/>
  <c r="L4" i="8"/>
  <c r="K4" i="8"/>
  <c r="J4" i="8"/>
  <c r="M1" i="8"/>
  <c r="L1" i="8"/>
  <c r="K1" i="8"/>
  <c r="J1" i="8"/>
  <c r="H5" i="8"/>
  <c r="M3" i="8" s="1"/>
  <c r="H4" i="8"/>
  <c r="L3" i="8" s="1"/>
  <c r="H3" i="8"/>
  <c r="K3" i="8" s="1"/>
  <c r="H2" i="8"/>
  <c r="J3" i="8" s="1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H16" i="7"/>
  <c r="H15" i="7"/>
  <c r="H14" i="7"/>
  <c r="H13" i="7"/>
  <c r="H12" i="7"/>
  <c r="I7" i="7"/>
  <c r="J7" i="7"/>
  <c r="K7" i="7"/>
  <c r="L7" i="7"/>
  <c r="I8" i="7"/>
  <c r="J8" i="7"/>
  <c r="K8" i="7"/>
  <c r="L8" i="7"/>
  <c r="H8" i="7"/>
  <c r="H7" i="7"/>
  <c r="M7" i="9" l="1"/>
  <c r="K13" i="9" s="1"/>
  <c r="K12" i="9"/>
  <c r="J2" i="8"/>
  <c r="K2" i="8"/>
  <c r="L2" i="8"/>
  <c r="M2" i="8"/>
  <c r="H11" i="6"/>
  <c r="I11" i="6"/>
  <c r="J11" i="6"/>
  <c r="H12" i="6"/>
  <c r="I12" i="6"/>
  <c r="J12" i="6"/>
  <c r="H13" i="6"/>
  <c r="I13" i="6"/>
  <c r="J13" i="6"/>
  <c r="H14" i="6"/>
  <c r="I14" i="6"/>
  <c r="J14" i="6"/>
  <c r="G14" i="6"/>
  <c r="G13" i="6"/>
  <c r="G12" i="6"/>
  <c r="G11" i="6"/>
  <c r="H7" i="6"/>
  <c r="I7" i="6"/>
  <c r="J7" i="6"/>
  <c r="H8" i="6"/>
  <c r="I8" i="6"/>
  <c r="J8" i="6"/>
  <c r="G8" i="6"/>
  <c r="G7" i="6"/>
  <c r="H7" i="5"/>
  <c r="I7" i="5"/>
  <c r="J7" i="5"/>
  <c r="H8" i="5"/>
  <c r="I8" i="5"/>
  <c r="J8" i="5"/>
  <c r="G8" i="5"/>
  <c r="G7" i="5"/>
  <c r="H10" i="5"/>
  <c r="I10" i="5"/>
  <c r="J10" i="5"/>
  <c r="H11" i="5"/>
  <c r="I11" i="5"/>
  <c r="J11" i="5"/>
  <c r="H12" i="5"/>
  <c r="I12" i="5"/>
  <c r="J12" i="5"/>
  <c r="H13" i="5"/>
  <c r="I13" i="5"/>
  <c r="J13" i="5"/>
  <c r="G13" i="5"/>
  <c r="G12" i="5"/>
  <c r="G11" i="5"/>
  <c r="G10" i="5"/>
  <c r="H15" i="4"/>
  <c r="I15" i="4"/>
  <c r="J15" i="4"/>
  <c r="G15" i="4"/>
  <c r="H14" i="4"/>
  <c r="I14" i="4"/>
  <c r="J14" i="4"/>
  <c r="G14" i="4"/>
  <c r="H13" i="4"/>
  <c r="I13" i="4"/>
  <c r="J13" i="4"/>
  <c r="G13" i="4"/>
  <c r="H12" i="4"/>
  <c r="I12" i="4"/>
  <c r="J12" i="4"/>
  <c r="G12" i="4"/>
  <c r="H7" i="4" l="1"/>
  <c r="I7" i="4"/>
  <c r="J7" i="4"/>
  <c r="H8" i="4"/>
  <c r="I8" i="4"/>
  <c r="J8" i="4"/>
  <c r="G8" i="4"/>
  <c r="G7" i="4"/>
  <c r="H8" i="3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<sst xmlns="http://schemas.openxmlformats.org/spreadsheetml/2006/main" count="492" uniqueCount="319">
  <si>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</si>
  <si>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</si>
  <si>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</si>
  <si>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</si>
  <si>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</si>
  <si>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</si>
  <si>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</si>
  <si>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</si>
  <si>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</si>
  <si>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</si>
  <si>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</si>
  <si>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</si>
  <si>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</si>
  <si>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</si>
  <si>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</si>
  <si>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</si>
  <si>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</si>
  <si>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</si>
  <si>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</si>
  <si>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</si>
  <si>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</si>
  <si>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</si>
  <si>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</si>
  <si>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</si>
  <si>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</si>
  <si>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</si>
  <si>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</si>
  <si>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</si>
  <si>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</si>
  <si>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</si>
  <si>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</si>
  <si>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</si>
  <si>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</si>
  <si>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</si>
  <si>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</si>
  <si>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</si>
  <si>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</si>
  <si>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</si>
  <si>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</si>
  <si>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</si>
  <si>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</si>
  <si>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</si>
  <si>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</si>
  <si>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</si>
  <si>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</si>
  <si>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</si>
  <si>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</si>
  <si>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</si>
  <si>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</si>
  <si>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</si>
  <si>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</si>
  <si>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</si>
  <si>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</si>
  <si>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</si>
  <si>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</si>
  <si>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</si>
  <si>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</si>
  <si>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</si>
  <si>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</si>
  <si>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</si>
  <si>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</si>
  <si>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</si>
  <si>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</si>
  <si>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</si>
  <si>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</si>
  <si>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</si>
  <si>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</si>
  <si>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</si>
  <si>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</si>
  <si>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</si>
  <si>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</si>
  <si>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</si>
  <si>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</si>
  <si>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</si>
  <si>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</si>
  <si>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</si>
  <si>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</si>
  <si>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</si>
  <si>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</si>
  <si>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</si>
  <si>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</si>
  <si>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</si>
  <si>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</si>
  <si>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</si>
  <si>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</si>
  <si>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</si>
  <si>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</si>
  <si>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</si>
  <si>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</si>
  <si>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</si>
  <si>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</si>
  <si>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</si>
  <si>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</si>
  <si>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</si>
  <si>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</si>
  <si>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</si>
  <si>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</si>
  <si>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</si>
  <si>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</si>
  <si>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</si>
  <si>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</si>
  <si>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</si>
  <si>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</si>
  <si>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</si>
  <si>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</si>
  <si>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</si>
  <si>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</si>
  <si>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</si>
  <si>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</si>
  <si>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</si>
  <si>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</si>
  <si>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</si>
  <si>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</si>
  <si>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</si>
  <si>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</si>
  <si>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</si>
  <si>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</si>
  <si>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</si>
  <si>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</si>
  <si>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</si>
  <si>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</si>
  <si>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</si>
  <si>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</si>
  <si>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</si>
  <si>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</si>
  <si>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</si>
  <si>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</si>
  <si>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</si>
  <si>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</si>
  <si>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</si>
  <si>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</si>
  <si>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</si>
  <si>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</si>
  <si>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</si>
  <si>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</si>
  <si>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</si>
  <si>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</si>
  <si>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</si>
  <si>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</si>
  <si>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</si>
  <si>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</si>
  <si>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</si>
  <si>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</si>
  <si>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</si>
  <si>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</si>
  <si>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</si>
  <si>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</si>
  <si>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</si>
  <si>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</si>
  <si>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</si>
  <si>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</si>
  <si>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</si>
  <si>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</si>
  <si>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</si>
  <si>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</si>
  <si>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</si>
  <si>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</si>
  <si>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</si>
  <si>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</si>
  <si>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</si>
  <si>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</si>
  <si>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</si>
  <si>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</si>
  <si>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</si>
  <si>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</si>
  <si>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</si>
  <si>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</si>
  <si>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</si>
  <si>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</si>
  <si>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</si>
  <si>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</si>
  <si>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</si>
  <si>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</si>
  <si>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</si>
  <si>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</si>
  <si>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</si>
  <si>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</si>
  <si>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</si>
  <si>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</si>
  <si>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</si>
  <si>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</si>
  <si>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</si>
  <si>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</si>
  <si>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</si>
  <si>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</si>
  <si>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</si>
  <si>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</si>
  <si>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</si>
  <si>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</si>
  <si>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</si>
  <si>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</si>
  <si>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</si>
  <si>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</si>
  <si>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</si>
  <si>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</si>
  <si>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</si>
  <si>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</si>
  <si>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</si>
  <si>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</si>
  <si>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</si>
  <si>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</si>
  <si>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</si>
  <si>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</si>
  <si>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</si>
  <si>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</si>
  <si>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</si>
  <si>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</si>
  <si>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</si>
  <si>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</si>
  <si>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</si>
  <si>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</si>
  <si>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</si>
  <si>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</si>
  <si>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</si>
  <si>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</si>
  <si>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</si>
  <si>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</si>
  <si>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</si>
  <si>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</si>
  <si>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</si>
  <si>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</si>
  <si>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</si>
  <si>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</si>
  <si>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</si>
  <si>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</si>
  <si>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</si>
  <si>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</si>
  <si>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</si>
  <si>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</si>
  <si>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</si>
  <si>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</si>
  <si>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</si>
  <si>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</si>
  <si>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</si>
  <si>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</si>
  <si>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2) Qual a média de preço por marca</t>
  </si>
  <si>
    <t>3) Qual a marca tem a média de preço mais cara e mais barata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</si>
  <si>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</si>
  <si>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</si>
  <si>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</si>
  <si>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</si>
  <si>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</si>
  <si>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</si>
  <si>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</si>
  <si>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</si>
  <si>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</si>
  <si>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</si>
  <si>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</si>
  <si>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</si>
  <si>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</si>
  <si>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</si>
  <si>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</si>
  <si>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</si>
  <si>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</si>
  <si>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</si>
  <si>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</si>
  <si>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</si>
  <si>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</si>
  <si>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</si>
  <si>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</si>
  <si>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</si>
  <si>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</si>
  <si>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</si>
  <si>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</si>
  <si>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</si>
  <si>
    <t>CORRELAÇÃO</t>
  </si>
  <si>
    <t>IDADE</t>
  </si>
  <si>
    <t>RENDA</t>
  </si>
  <si>
    <t>NIVEL DE EDUCAÇAO</t>
  </si>
  <si>
    <t>NUMERO DE FILHOS</t>
  </si>
  <si>
    <t>NIVEL DE EDUCAÇÃO</t>
  </si>
  <si>
    <t>Eficiencia</t>
  </si>
  <si>
    <t>Qualidade</t>
  </si>
  <si>
    <t>Tempo de Resposta</t>
  </si>
  <si>
    <t>Satisfação</t>
  </si>
  <si>
    <t>COMPRAS</t>
  </si>
  <si>
    <t>PEDIDOS</t>
  </si>
  <si>
    <t>VALOR MEDIO</t>
  </si>
  <si>
    <t>AVALIACAO</t>
  </si>
  <si>
    <t>CORRELAÇÕES</t>
  </si>
  <si>
    <t>FONE DE OUVIDO</t>
  </si>
  <si>
    <t>CAFETEIRA ELETRICA</t>
  </si>
  <si>
    <t>MALA DE VIAGEM</t>
  </si>
  <si>
    <t>NOTEBOOK</t>
  </si>
  <si>
    <t>JOGO DE PANELAS</t>
  </si>
  <si>
    <t xml:space="preserve"> ELETRONICOS</t>
  </si>
  <si>
    <t>ACESSÓRIOS</t>
  </si>
  <si>
    <t>FOTOGRAFIA</t>
  </si>
  <si>
    <t>COMPONENTES</t>
  </si>
  <si>
    <t>MÉDIA DE AVALIAÇÕES</t>
  </si>
  <si>
    <t>MÉDIA DE PREÇO</t>
  </si>
  <si>
    <t>Disponiveis</t>
  </si>
  <si>
    <t>Indisponiveis</t>
  </si>
  <si>
    <t>Disponiveis Total</t>
  </si>
  <si>
    <t>Indisponiveis Total</t>
  </si>
  <si>
    <t>Correlação Preço vs Avaliação</t>
  </si>
  <si>
    <t>MÉDIA</t>
  </si>
  <si>
    <t>1) Qual a média de preço geral? A média geral é R$ 58150,00</t>
  </si>
  <si>
    <t>4) Qual a média de  KM geral? A média geral  dos KM é 27850</t>
  </si>
  <si>
    <t>GERAL</t>
  </si>
  <si>
    <t>Média Chevrolet</t>
  </si>
  <si>
    <t>MÉDIA TOYOTA</t>
  </si>
  <si>
    <t>MÉDIA VOLKSWAGEM</t>
  </si>
  <si>
    <t>MÉDIA FORD</t>
  </si>
  <si>
    <t>MÉDIA FIAT</t>
  </si>
  <si>
    <t>MÉDIA HYUNDAI</t>
  </si>
  <si>
    <t>MÉDIA HONDA</t>
  </si>
  <si>
    <t>MÉDIA RENAULT</t>
  </si>
  <si>
    <t>MÉDIA NISSAN</t>
  </si>
  <si>
    <t>SOMA PREÇO</t>
  </si>
  <si>
    <t>QUANTIDADE PREÇO</t>
  </si>
  <si>
    <t>MÉDIA PREÇO</t>
  </si>
  <si>
    <t>SOMA QUILOMETRAGEM</t>
  </si>
  <si>
    <t>MÉDIA QUILOMETRAGEM</t>
  </si>
  <si>
    <t>MAIOR MÉDIA DOS VALORES</t>
  </si>
  <si>
    <t>MENOR MÉDOA DOS VALORES</t>
  </si>
  <si>
    <t>MAIOR MÉDIA DOS KMS</t>
  </si>
  <si>
    <t>MENOR MÉDIA DOS KMS</t>
  </si>
  <si>
    <t>Correlação Preço vs Quilometragem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</si>
</sst>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1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39893112662701E-3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59-4EEE-AA98-EBF474CB046B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59-4EEE-AA98-EBF474CB046B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59-4EEE-AA98-EBF474CB046B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2378759094213301"/>
                  <c:y val="-0.271565087198844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59-4EEE-AA98-EBF474CB046B}"/>
                </c:ext>
              </c:extLst>
            </c:dLbl>
            <c:dLbl>
              <c:idx val="1"/>
              <c:layout>
                <c:manualLayout>
                  <c:x val="0.21035072322709081"/>
                  <c:y val="-0.283121806634886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Perfil!$G$2:$G$3</c:f>
              <c:numCache>
                <c:formatCode>0.0</c:formatCode>
                <c:ptCount val="2"/>
                <c:pt idx="0">
                  <c:v>39.75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9-4EEE-AA98-EBF474CB046B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59-4EEE-AA98-EBF474CB046B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Perfil!$G$7</c:f>
              <c:numCache>
                <c:formatCode>0.0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9-4EEE-AA98-EBF474CB046B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2585983966899405"/>
                  <c:y val="-0.3246877588242959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Perfil!$G$8</c:f>
              <c:numCache>
                <c:formatCode>0.0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479786225325403E-3"/>
                  <c:y val="-6.6006576155736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3B-41CD-A8AF-C7BF890185E6}"/>
                </c:ext>
              </c:extLst>
            </c:dLbl>
            <c:dLbl>
              <c:idx val="13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B-41CD-A8AF-C7BF890185E6}"/>
                </c:ext>
              </c:extLst>
            </c:dLbl>
            <c:dLbl>
              <c:idx val="17"/>
              <c:layout>
                <c:manualLayout>
                  <c:x val="-6.8959572450650805E-3"/>
                  <c:y val="-1.885902175878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B-41CD-A8AF-C7BF8901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7583828980260322E-2"/>
                  <c:y val="-0.2828853263817296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355B8366-E386-4025-A681-D2AC5EAF2BF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3B-41CD-A8AF-C7BF890185E6}"/>
                </c:ext>
              </c:extLst>
            </c:dLbl>
            <c:dLbl>
              <c:idx val="1"/>
              <c:layout>
                <c:manualLayout>
                  <c:x val="4.8271700715455564E-2"/>
                  <c:y val="-0.19330497302751523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MEDANA</a:t>
                    </a:r>
                    <a:r>
                      <a:rPr lang="en-US" baseline="0"/>
                      <a:t>; </a:t>
                    </a:r>
                    <a:fld id="{3DEB4773-E016-4F0C-83BC-6C8F3875FB6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Perfil!$H$2:$H$3</c:f>
              <c:numCache>
                <c:formatCode>0.0</c:formatCode>
                <c:ptCount val="2"/>
                <c:pt idx="0">
                  <c:v>6060</c:v>
                </c:pt>
                <c:pt idx="1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B-41CD-A8AF-C7BF890185E6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3095422808378583E-2"/>
                  <c:y val="-0.231023016545079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B-41CD-A8AF-C7BF890185E6}"/>
                </c:ext>
              </c:extLst>
            </c:dLbl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Perfil!$H$7</c:f>
              <c:numCache>
                <c:formatCode>0.0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B-41CD-A8AF-C7BF890185E6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137832945435738"/>
                  <c:y val="3.3003288077868453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Perfil!$H$8</c:f>
              <c:numCache>
                <c:formatCode>0.0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</a:t>
            </a:r>
            <a:r>
              <a:rPr lang="pt-BR" baseline="0"/>
              <a:t> RENDA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070128"/>
        <c:axId val="971273440"/>
      </c:barChart>
      <c:lineChart>
        <c:grouping val="standard"/>
        <c:varyColors val="0"/>
        <c:ser>
          <c:idx val="1"/>
          <c:order val="1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98528"/>
        <c:axId val="971278432"/>
      </c:lineChart>
      <c:catAx>
        <c:axId val="9700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273440"/>
        <c:crosses val="autoZero"/>
        <c:auto val="1"/>
        <c:lblAlgn val="ctr"/>
        <c:lblOffset val="100"/>
        <c:noMultiLvlLbl val="0"/>
      </c:catAx>
      <c:valAx>
        <c:axId val="9712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0128"/>
        <c:crosses val="autoZero"/>
        <c:crossBetween val="between"/>
      </c:valAx>
      <c:valAx>
        <c:axId val="971278432"/>
        <c:scaling>
          <c:orientation val="minMax"/>
        </c:scaling>
        <c:delete val="0"/>
        <c:axPos val="r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98528"/>
        <c:crosses val="max"/>
        <c:crossBetween val="between"/>
      </c:valAx>
      <c:catAx>
        <c:axId val="97009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27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EDUCAÇÃO</a:t>
            </a:r>
            <a:r>
              <a:rPr lang="pt-BR" baseline="0"/>
              <a:t> VS NUMERO DE FILHOS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603744"/>
        <c:axId val="1049993296"/>
      </c:barChart>
      <c:lineChart>
        <c:grouping val="standard"/>
        <c:varyColors val="0"/>
        <c:ser>
          <c:idx val="1"/>
          <c:order val="1"/>
          <c:tx>
            <c:strRef>
              <c:f>Perfil!$E$1</c:f>
              <c:strCache>
                <c:ptCount val="1"/>
                <c:pt idx="0">
                  <c:v>Número de Filhos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Perfil!$E$2:$E$21</c:f>
              <c:numCache>
                <c:formatCode>0.0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89744"/>
        <c:axId val="1049988720"/>
      </c:lineChart>
      <c:catAx>
        <c:axId val="1044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93296"/>
        <c:crosses val="autoZero"/>
        <c:auto val="1"/>
        <c:lblAlgn val="ctr"/>
        <c:lblOffset val="100"/>
        <c:noMultiLvlLbl val="0"/>
      </c:catAx>
      <c:valAx>
        <c:axId val="104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03744"/>
        <c:crosses val="autoZero"/>
        <c:crossBetween val="between"/>
      </c:valAx>
      <c:valAx>
        <c:axId val="104998872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89744"/>
        <c:crosses val="max"/>
        <c:crossBetween val="between"/>
      </c:valAx>
      <c:catAx>
        <c:axId val="104458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8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Perfil!$G$10:$G$11</c:f>
              <c:strCache>
                <c:ptCount val="2"/>
                <c:pt idx="0">
                  <c:v>CORRELAÇÃO</c:v>
                </c:pt>
                <c:pt idx="1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Perfil!$G$12:$G$15</c:f>
              <c:numCache>
                <c:formatCode>0.00</c:formatCode>
                <c:ptCount val="4"/>
                <c:pt idx="0">
                  <c:v>1</c:v>
                </c:pt>
                <c:pt idx="1">
                  <c:v>0.9098249489708462</c:v>
                </c:pt>
                <c:pt idx="2">
                  <c:v>0.91116437101707137</c:v>
                </c:pt>
                <c:pt idx="3">
                  <c:v>0.85133368332781745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2F6-9564-5EE9853035EE}"/>
            </c:ext>
          </c:extLst>
        </c:ser>
        <c:ser>
          <c:idx val="1"/>
          <c:order val="1"/>
          <c:tx>
            <c:strRef>
              <c:f>Perfil!$H$10:$H$11</c:f>
              <c:strCache>
                <c:ptCount val="2"/>
                <c:pt idx="0">
                  <c:v>CORRELAÇÃO</c:v>
                </c:pt>
                <c:pt idx="1">
                  <c:v>RENDA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Perfil!$H$12:$H$15</c:f>
              <c:numCache>
                <c:formatCode>0.00</c:formatCode>
                <c:ptCount val="4"/>
                <c:pt idx="0">
                  <c:v>0.9098249489708462</c:v>
                </c:pt>
                <c:pt idx="1">
                  <c:v>1.0000000000000002</c:v>
                </c:pt>
                <c:pt idx="2">
                  <c:v>0.9168957160991692</c:v>
                </c:pt>
                <c:pt idx="3">
                  <c:v>0.91113121079346693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2F6-9564-5EE9853035EE}"/>
            </c:ext>
          </c:extLst>
        </c:ser>
        <c:ser>
          <c:idx val="2"/>
          <c:order val="2"/>
          <c:tx>
            <c:strRef>
              <c:f>Perfil!$I$10:$I$11</c:f>
              <c:strCache>
                <c:ptCount val="2"/>
                <c:pt idx="0">
                  <c:v>CORRELAÇÃO</c:v>
                </c:pt>
                <c:pt idx="1">
                  <c:v>NIVEL DE EDUCAÇAO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Perfil!$I$12:$I$15</c:f>
              <c:numCache>
                <c:formatCode>0.00</c:formatCode>
                <c:ptCount val="4"/>
                <c:pt idx="0">
                  <c:v>0.91116437101707137</c:v>
                </c:pt>
                <c:pt idx="1">
                  <c:v>0.9168957160991692</c:v>
                </c:pt>
                <c:pt idx="2">
                  <c:v>1</c:v>
                </c:pt>
                <c:pt idx="3">
                  <c:v>0.85568962375661217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2F6-9564-5EE9853035EE}"/>
            </c:ext>
          </c:extLst>
        </c:ser>
        <c:ser>
          <c:idx val="3"/>
          <c:order val="3"/>
          <c:tx>
            <c:strRef>
              <c:f>Perfil!$J$10:$J$11</c:f>
              <c:strCache>
                <c:ptCount val="2"/>
                <c:pt idx="0">
                  <c:v>CORRELAÇÃO</c:v>
                </c:pt>
                <c:pt idx="1">
                  <c:v>NUMERO DE FILHOS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Perfil!$J$12:$J$15</c:f>
              <c:numCache>
                <c:formatCode>0.00</c:formatCode>
                <c:ptCount val="4"/>
                <c:pt idx="0">
                  <c:v>0.85133368332781745</c:v>
                </c:pt>
                <c:pt idx="1">
                  <c:v>0.91113121079346693</c:v>
                </c:pt>
                <c:pt idx="2">
                  <c:v>0.85568962375661217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2F6-9564-5EE985303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6117664"/>
        <c:axId val="1053189568"/>
      </c:barChart>
      <c:catAx>
        <c:axId val="10661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189568"/>
        <c:crosses val="autoZero"/>
        <c:auto val="1"/>
        <c:lblAlgn val="ctr"/>
        <c:lblOffset val="100"/>
        <c:noMultiLvlLbl val="0"/>
      </c:catAx>
      <c:valAx>
        <c:axId val="105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Empresas!$F$10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Empresas!$G$10:$J$10</c:f>
              <c:numCache>
                <c:formatCode>0.00</c:formatCode>
                <c:ptCount val="4"/>
                <c:pt idx="0">
                  <c:v>1</c:v>
                </c:pt>
                <c:pt idx="1">
                  <c:v>0.18040269106446355</c:v>
                </c:pt>
                <c:pt idx="2">
                  <c:v>-1</c:v>
                </c:pt>
                <c:pt idx="3">
                  <c:v>0.94173216750584732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C99-BB5C-6E4D97E28D4D}"/>
            </c:ext>
          </c:extLst>
        </c:ser>
        <c:ser>
          <c:idx val="1"/>
          <c:order val="1"/>
          <c:tx>
            <c:strRef>
              <c:f>Empresas!$F$11</c:f>
              <c:strCache>
                <c:ptCount val="1"/>
                <c:pt idx="0">
                  <c:v>Qualidade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Empresas!$G$11:$J$11</c:f>
              <c:numCache>
                <c:formatCode>0.00</c:formatCode>
                <c:ptCount val="4"/>
                <c:pt idx="0">
                  <c:v>0.18040269106446355</c:v>
                </c:pt>
                <c:pt idx="1">
                  <c:v>1</c:v>
                </c:pt>
                <c:pt idx="2">
                  <c:v>-0.18040269106446358</c:v>
                </c:pt>
                <c:pt idx="3">
                  <c:v>0.50072153545428155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92817192"/>
        <c:axId val="492814568"/>
      </c:barChart>
      <c:lineChart>
        <c:grouping val="standard"/>
        <c:varyColors val="0"/>
        <c:ser>
          <c:idx val="2"/>
          <c:order val="2"/>
          <c:tx>
            <c:strRef>
              <c:f>Empresas!$F$12</c:f>
              <c:strCache>
                <c:ptCount val="1"/>
                <c:pt idx="0">
                  <c:v>Tempo de Resposta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Empresas!$G$12:$J$12</c:f>
              <c:numCache>
                <c:formatCode>0.00</c:formatCode>
                <c:ptCount val="4"/>
                <c:pt idx="0">
                  <c:v>-1</c:v>
                </c:pt>
                <c:pt idx="1">
                  <c:v>-0.18040269106446358</c:v>
                </c:pt>
                <c:pt idx="2">
                  <c:v>1</c:v>
                </c:pt>
                <c:pt idx="3">
                  <c:v>-0.94173216750584732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C99-BB5C-6E4D97E28D4D}"/>
            </c:ext>
          </c:extLst>
        </c:ser>
        <c:ser>
          <c:idx val="3"/>
          <c:order val="3"/>
          <c:tx>
            <c:strRef>
              <c:f>Empresas!$F$13</c:f>
              <c:strCache>
                <c:ptCount val="1"/>
                <c:pt idx="0">
                  <c:v>Satisfação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Empresas!$G$13:$J$13</c:f>
              <c:numCache>
                <c:formatCode>0.00</c:formatCode>
                <c:ptCount val="4"/>
                <c:pt idx="0">
                  <c:v>0.94173216750584732</c:v>
                </c:pt>
                <c:pt idx="1">
                  <c:v>0.50072153545428155</c:v>
                </c:pt>
                <c:pt idx="2">
                  <c:v>-0.94173216750584732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17192"/>
        <c:axId val="492814568"/>
      </c:lineChart>
      <c:catAx>
        <c:axId val="4928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4568"/>
        <c:crosses val="autoZero"/>
        <c:auto val="1"/>
        <c:lblAlgn val="ctr"/>
        <c:lblOffset val="100"/>
        <c:noMultiLvlLbl val="0"/>
      </c:catAx>
      <c:valAx>
        <c:axId val="4928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Representação dos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Empresas!$B$1</c:f>
              <c:strCache>
                <c:ptCount val="1"/>
                <c:pt idx="0">
                  <c:v>Eficiência (0-10)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Empresas!$B$2:$B$21</c:f>
              <c:numCache>
                <c:formatCode>0.0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3AA-B847-A8DB62D09C50}"/>
            </c:ext>
          </c:extLst>
        </c:ser>
        <c:ser>
          <c:idx val="1"/>
          <c:order val="1"/>
          <c:tx>
            <c:strRef>
              <c:f>Empresas!$C$1</c:f>
              <c:strCache>
                <c:ptCount val="1"/>
                <c:pt idx="0">
                  <c:v>Qualidade (0-10)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Empresas!$C$2:$C$21</c:f>
              <c:numCache>
                <c:formatCode>0.0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06078520"/>
        <c:axId val="606078848"/>
      </c:barChart>
      <c:lineChart>
        <c:grouping val="standard"/>
        <c:varyColors val="0"/>
        <c:ser>
          <c:idx val="2"/>
          <c:order val="2"/>
          <c:tx>
            <c:strRef>
              <c:f>Empresas!$D$1</c:f>
              <c:strCache>
                <c:ptCount val="1"/>
                <c:pt idx="0">
                  <c:v>Tempo de Resposta (em horas)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Empresas!$D$2:$D$21</c:f>
              <c:numCache>
                <c:formatCode>0.0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3AA-B847-A8DB62D09C50}"/>
            </c:ext>
          </c:extLst>
        </c:ser>
        <c:ser>
          <c:idx val="3"/>
          <c:order val="3"/>
          <c:tx>
            <c:strRef>
              <c:f>Empresas!$E$1</c:f>
              <c:strCache>
                <c:ptCount val="1"/>
                <c:pt idx="0">
                  <c:v>Satisfação Geral (0-10)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Empresas!$E$2:$E$21</c:f>
              <c:numCache>
                <c:formatCode>0.0</c:formatCode>
                <c:ptCount val="20"/>
                <c:pt idx="0">
                  <c:v>8.33</c:v>
                </c:pt>
                <c:pt idx="1">
                  <c:v>7.33</c:v>
                </c:pt>
                <c:pt idx="2">
                  <c:v>8.33</c:v>
                </c:pt>
                <c:pt idx="3">
                  <c:v>8.33</c:v>
                </c:pt>
                <c:pt idx="4">
                  <c:v>6.33</c:v>
                </c:pt>
                <c:pt idx="5">
                  <c:v>7.33</c:v>
                </c:pt>
                <c:pt idx="6">
                  <c:v>8.67</c:v>
                </c:pt>
                <c:pt idx="7">
                  <c:v>7.67</c:v>
                </c:pt>
                <c:pt idx="8">
                  <c:v>7.67</c:v>
                </c:pt>
                <c:pt idx="9">
                  <c:v>8.67</c:v>
                </c:pt>
                <c:pt idx="10">
                  <c:v>8.33</c:v>
                </c:pt>
                <c:pt idx="11">
                  <c:v>6.33</c:v>
                </c:pt>
                <c:pt idx="12">
                  <c:v>7.33</c:v>
                </c:pt>
                <c:pt idx="13">
                  <c:v>8.33</c:v>
                </c:pt>
                <c:pt idx="14">
                  <c:v>8.33</c:v>
                </c:pt>
                <c:pt idx="15">
                  <c:v>6.33</c:v>
                </c:pt>
                <c:pt idx="16">
                  <c:v>7.33</c:v>
                </c:pt>
                <c:pt idx="17">
                  <c:v>8.33</c:v>
                </c:pt>
                <c:pt idx="18">
                  <c:v>8.33</c:v>
                </c:pt>
                <c:pt idx="1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78520"/>
        <c:axId val="606078848"/>
      </c:lineChart>
      <c:catAx>
        <c:axId val="60607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848"/>
        <c:crosses val="autoZero"/>
        <c:auto val="1"/>
        <c:lblAlgn val="ctr"/>
        <c:lblOffset val="100"/>
        <c:noMultiLvlLbl val="0"/>
      </c:catAx>
      <c:valAx>
        <c:axId val="6060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Medidas de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Empresas!$F$2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Empresas!$G$2:$J$2</c:f>
              <c:numCache>
                <c:formatCode>0.0</c:formatCode>
                <c:ptCount val="4"/>
                <c:pt idx="0">
                  <c:v>7.6</c:v>
                </c:pt>
                <c:pt idx="1">
                  <c:v>7.9</c:v>
                </c:pt>
                <c:pt idx="2">
                  <c:v>2.4</c:v>
                </c:pt>
                <c:pt idx="3">
                  <c:v>7.6980000000000022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F95-9806-CD926DBDA1F2}"/>
            </c:ext>
          </c:extLst>
        </c:ser>
        <c:ser>
          <c:idx val="1"/>
          <c:order val="1"/>
          <c:tx>
            <c:strRef>
              <c:f>Empresas!$F$3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Empresas!$G$3:$J$3</c:f>
              <c:numCache>
                <c:formatCode>0.0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F95-9806-CD926DBDA1F2}"/>
            </c:ext>
          </c:extLst>
        </c:ser>
        <c:ser>
          <c:idx val="2"/>
          <c:order val="2"/>
          <c:tx>
            <c:strRef>
              <c:f>Empresas!$F$4</c:f>
              <c:strCache>
                <c:ptCount val="1"/>
                <c:pt idx="0">
                  <c:v>MODA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Empresas!$G$4:$J$4</c:f>
              <c:numCache>
                <c:formatCode>0.0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F95-9806-CD926DBDA1F2}"/>
            </c:ext>
          </c:extLst>
        </c:ser>
        <c:ser>
          <c:idx val="3"/>
          <c:order val="3"/>
          <c:tx>
            <c:strRef>
              <c:f>Empresas!$F$5</c:f>
              <c:strCache>
                <c:ptCount val="1"/>
                <c:pt idx="0">
                  <c:v>VARIANCIA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Empresas!$G$5:$J$5</c:f>
              <c:numCache>
                <c:formatCode>0.0</c:formatCode>
                <c:ptCount val="4"/>
                <c:pt idx="0">
                  <c:v>1.1399999999999999</c:v>
                </c:pt>
                <c:pt idx="1">
                  <c:v>0.69</c:v>
                </c:pt>
                <c:pt idx="2">
                  <c:v>1.1399999999999999</c:v>
                </c:pt>
                <c:pt idx="3">
                  <c:v>0.65569599999997086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9-4F95-9806-CD926DBDA1F2}"/>
            </c:ext>
          </c:extLst>
        </c:ser>
        <c:ser>
          <c:idx val="4"/>
          <c:order val="4"/>
          <c:tx>
            <c:strRef>
              <c:f>Empresas!$F$6</c:f>
              <c:strCache>
                <c:ptCount val="1"/>
                <c:pt idx="0">
                  <c:v>DESVIO PADRAO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Empresas!$G$6:$J$6</c:f>
              <c:numCache>
                <c:formatCode>0.0</c:formatCode>
                <c:ptCount val="4"/>
                <c:pt idx="0">
                  <c:v>1.0677078252031311</c:v>
                </c:pt>
                <c:pt idx="1">
                  <c:v>0.83066238629180744</c:v>
                </c:pt>
                <c:pt idx="2">
                  <c:v>1.0677078252031311</c:v>
                </c:pt>
                <c:pt idx="3">
                  <c:v>0.80975057888214619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9-4F95-9806-CD926DBDA1F2}"/>
            </c:ext>
          </c:extLst>
        </c:ser>
        <c:ser>
          <c:idx val="5"/>
          <c:order val="5"/>
          <c:tx>
            <c:strRef>
              <c:f>Empresas!$F$8</c:f>
              <c:strCache>
                <c:ptCount val="1"/>
                <c:pt idx="0">
                  <c:v>MENOR VALOR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Empresas!$G$8:$J$8</c:f>
              <c:numCache>
                <c:formatCode>0.0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19-4F95-9806-CD926DBDA1F2}"/>
            </c:ext>
          </c:extLst>
        </c:ser>
        <c:ser>
          <c:idx val="6"/>
          <c:order val="6"/>
          <c:tx>
            <c:strRef>
              <c:f>Empresas!$F$7</c:f>
              <c:strCache>
                <c:ptCount val="1"/>
                <c:pt idx="0">
                  <c:v>MAIOR 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Empresas!$G$7:$J$7</c:f>
              <c:numCache>
                <c:formatCode>0.0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19-4F95-9806-CD926DBDA1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774608"/>
        <c:axId val="575771656"/>
      </c:barChart>
      <c:catAx>
        <c:axId val="575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1656"/>
        <c:crosses val="autoZero"/>
        <c:auto val="1"/>
        <c:lblAlgn val="ctr"/>
        <c:lblOffset val="100"/>
        <c:noMultiLvlLbl val="0"/>
      </c:catAx>
      <c:valAx>
        <c:axId val="5757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COMPRAS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557170155955474E-2"/>
                  <c:y val="1.4710155714227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D-48BC-852E-8F27184C0126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D-48BC-852E-8F27184C0126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D-48BC-852E-8F27184C0126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399440026733372E-2"/>
                  <c:y val="-0.34775540016670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61D-48BC-852E-8F27184C0126}"/>
                </c:ext>
              </c:extLst>
            </c:dLbl>
            <c:dLbl>
              <c:idx val="1"/>
              <c:layout>
                <c:manualLayout>
                  <c:x val="0.12794448283581364"/>
                  <c:y val="-0.345026492303527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'e-commerce'!$G$2:$G$3</c:f>
              <c:numCache>
                <c:formatCode>"R$"\ #,##0.00</c:formatCode>
                <c:ptCount val="2"/>
                <c:pt idx="0">
                  <c:v>2540</c:v>
                </c:pt>
                <c:pt idx="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D-48BC-852E-8F27184C0126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61D-48BC-852E-8F27184C0126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AF86B6-9692-4789-A046-682D784E0D2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61D-48BC-852E-8F27184C0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'e-commerce'!$G$7</c:f>
              <c:numCache>
                <c:formatCode>"R$"\ #,##0.00</c:formatCode>
                <c:ptCount val="1"/>
                <c:pt idx="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1D-48BC-852E-8F27184C0126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5147023803730339"/>
                  <c:y val="-0.39135455892217513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'e-commerce'!$G$8</c:f>
              <c:numCache>
                <c:formatCode>"R$"\ 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PEDIDOS</a:t>
            </a:r>
            <a:endParaRPr lang="pt-BR"/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481252575195716E-2"/>
                  <c:y val="-4.365027303211915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3020189534404614"/>
                  <c:y val="-0.390476044065975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2BF301AC-457F-48EB-ABF1-306C6D22799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4FF-4756-AB1B-463BA8ADC7A1}"/>
                </c:ext>
              </c:extLst>
            </c:dLbl>
            <c:dLbl>
              <c:idx val="1"/>
              <c:layout>
                <c:manualLayout>
                  <c:x val="6.7573135558302425E-2"/>
                  <c:y val="-0.299999887514102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33FA9E93-0269-434D-B998-D867E40C088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'e-commerce'!$H$2:$H$3</c:f>
              <c:numCache>
                <c:formatCode>"R$"\ #,##0.00</c:formatCode>
                <c:ptCount val="2"/>
                <c:pt idx="0">
                  <c:v>6.3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F-4756-AB1B-463BA8ADC7A1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4276885043263288E-2"/>
                  <c:y val="-0.1809523131037446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'e-commerce'!$H$7</c:f>
              <c:numCache>
                <c:formatCode>"R$"\ #,##0.00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FF-4756-AB1B-463BA8ADC7A1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4668314791924184"/>
                  <c:y val="-0.3476189172782462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'e-commerce'!$H$8</c:f>
              <c:numCache>
                <c:formatCode>"R$"\ #,##0.00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em Compras VS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8456"/>
        <c:axId val="614239768"/>
      </c:areaChar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97896"/>
        <c:axId val="397199536"/>
      </c:barChart>
      <c:catAx>
        <c:axId val="3971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9536"/>
        <c:crosses val="autoZero"/>
        <c:auto val="1"/>
        <c:lblAlgn val="ctr"/>
        <c:lblOffset val="100"/>
        <c:noMultiLvlLbl val="0"/>
      </c:catAx>
      <c:valAx>
        <c:axId val="397199536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7896"/>
        <c:crosses val="autoZero"/>
        <c:crossBetween val="between"/>
      </c:valAx>
      <c:valAx>
        <c:axId val="61423976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238456"/>
        <c:crosses val="max"/>
        <c:crossBetween val="between"/>
      </c:valAx>
      <c:catAx>
        <c:axId val="614238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239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vs Numero Pedidos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59952"/>
        <c:axId val="696856672"/>
      </c:areaChart>
      <c:barChart>
        <c:barDir val="col"/>
        <c:grouping val="clustered"/>
        <c:varyColors val="0"/>
        <c:ser>
          <c:idx val="1"/>
          <c:order val="1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58799496"/>
        <c:axId val="658795232"/>
      </c:barChart>
      <c:catAx>
        <c:axId val="65879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5232"/>
        <c:crosses val="autoZero"/>
        <c:auto val="1"/>
        <c:lblAlgn val="ctr"/>
        <c:lblOffset val="100"/>
        <c:noMultiLvlLbl val="0"/>
      </c:catAx>
      <c:valAx>
        <c:axId val="658795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9496"/>
        <c:crosses val="autoZero"/>
        <c:crossBetween val="between"/>
      </c:valAx>
      <c:valAx>
        <c:axId val="696856672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859952"/>
        <c:crosses val="max"/>
        <c:crossBetween val="between"/>
      </c:valAx>
      <c:catAx>
        <c:axId val="69685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68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Médio VS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118400"/>
        <c:axId val="691113808"/>
      </c:barChart>
      <c:lineChart>
        <c:grouping val="standard"/>
        <c:varyColors val="0"/>
        <c:ser>
          <c:idx val="1"/>
          <c:order val="1"/>
          <c:tx>
            <c:strRef>
              <c:f>'e-commerce'!$E$1</c:f>
              <c:strCache>
                <c:ptCount val="1"/>
                <c:pt idx="0">
                  <c:v>Avaliação do Produto (0-5)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'e-commerce'!$E$2:$E$21</c:f>
              <c:numCache>
                <c:formatCode>0.0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</c:v>
                </c:pt>
                <c:pt idx="5">
                  <c:v>4.7</c:v>
                </c:pt>
                <c:pt idx="6">
                  <c:v>4.9000000000000004</c:v>
                </c:pt>
                <c:pt idx="7">
                  <c:v>4.3</c:v>
                </c:pt>
                <c:pt idx="8">
                  <c:v>4.8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4.3</c:v>
                </c:pt>
                <c:pt idx="14">
                  <c:v>4.9000000000000004</c:v>
                </c:pt>
                <c:pt idx="15">
                  <c:v>4.2</c:v>
                </c:pt>
                <c:pt idx="16">
                  <c:v>4.7</c:v>
                </c:pt>
                <c:pt idx="17">
                  <c:v>4.5</c:v>
                </c:pt>
                <c:pt idx="18">
                  <c:v>4.8</c:v>
                </c:pt>
                <c:pt idx="1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23320"/>
        <c:axId val="691119056"/>
      </c:lineChart>
      <c:catAx>
        <c:axId val="6911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3808"/>
        <c:crosses val="autoZero"/>
        <c:auto val="1"/>
        <c:lblAlgn val="ctr"/>
        <c:lblOffset val="100"/>
        <c:noMultiLvlLbl val="0"/>
      </c:catAx>
      <c:valAx>
        <c:axId val="691113808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8400"/>
        <c:crosses val="autoZero"/>
        <c:crossBetween val="between"/>
      </c:valAx>
      <c:valAx>
        <c:axId val="69111905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23320"/>
        <c:crosses val="max"/>
        <c:crossBetween val="between"/>
      </c:valAx>
      <c:catAx>
        <c:axId val="69112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111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'e-commerce'!$F$11</c:f>
              <c:strCache>
                <c:ptCount val="1"/>
                <c:pt idx="0">
                  <c:v>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'e-commerce'!$G$11:$J$11</c:f>
              <c:numCache>
                <c:formatCode>#,##0.00</c:formatCode>
                <c:ptCount val="4"/>
                <c:pt idx="0">
                  <c:v>1.0000000000000002</c:v>
                </c:pt>
                <c:pt idx="1">
                  <c:v>0.96930781766713492</c:v>
                </c:pt>
                <c:pt idx="2">
                  <c:v>0.520099093086417</c:v>
                </c:pt>
                <c:pt idx="3">
                  <c:v>0.8126483068808692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034-934E-3FC0083A8072}"/>
            </c:ext>
          </c:extLst>
        </c:ser>
        <c:ser>
          <c:idx val="1"/>
          <c:order val="1"/>
          <c:tx>
            <c:strRef>
              <c:f>'e-commerce'!$F$12</c:f>
              <c:strCache>
                <c:ptCount val="1"/>
                <c:pt idx="0">
                  <c:v>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'e-commerce'!$G$12:$J$12</c:f>
              <c:numCache>
                <c:formatCode>#,##0.00</c:formatCode>
                <c:ptCount val="4"/>
                <c:pt idx="0">
                  <c:v>0.96930781766713492</c:v>
                </c:pt>
                <c:pt idx="1">
                  <c:v>1</c:v>
                </c:pt>
                <c:pt idx="2">
                  <c:v>0.30062301020975074</c:v>
                </c:pt>
                <c:pt idx="3">
                  <c:v>0.86642364672601679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66168936"/>
        <c:axId val="666171232"/>
      </c:barChart>
      <c:lineChart>
        <c:grouping val="standard"/>
        <c:varyColors val="0"/>
        <c:ser>
          <c:idx val="2"/>
          <c:order val="2"/>
          <c:tx>
            <c:strRef>
              <c:f>'e-commerce'!$F$13</c:f>
              <c:strCache>
                <c:ptCount val="1"/>
                <c:pt idx="0">
                  <c:v>VALOR MEDIO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'e-commerce'!$G$13:$J$13</c:f>
              <c:numCache>
                <c:formatCode>#,##0.00</c:formatCode>
                <c:ptCount val="4"/>
                <c:pt idx="0">
                  <c:v>0.520099093086417</c:v>
                </c:pt>
                <c:pt idx="1">
                  <c:v>0.30062301020975074</c:v>
                </c:pt>
                <c:pt idx="2">
                  <c:v>1</c:v>
                </c:pt>
                <c:pt idx="3">
                  <c:v>0.16421333854255471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1-4034-934E-3FC0083A8072}"/>
            </c:ext>
          </c:extLst>
        </c:ser>
        <c:ser>
          <c:idx val="3"/>
          <c:order val="3"/>
          <c:tx>
            <c:strRef>
              <c:f>'e-commerce'!$F$14</c:f>
              <c:strCache>
                <c:ptCount val="1"/>
                <c:pt idx="0">
                  <c:v>AVALIACAO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'e-commerce'!$G$14:$J$14</c:f>
              <c:numCache>
                <c:formatCode>#,##0.00</c:formatCode>
                <c:ptCount val="4"/>
                <c:pt idx="0">
                  <c:v>0.8126483068808692</c:v>
                </c:pt>
                <c:pt idx="1">
                  <c:v>0.86642364672601679</c:v>
                </c:pt>
                <c:pt idx="2">
                  <c:v>0.16421333854255471</c:v>
                </c:pt>
                <c:pt idx="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55768"/>
        <c:axId val="626258392"/>
      </c:lineChart>
      <c:catAx>
        <c:axId val="6661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71232"/>
        <c:crosses val="autoZero"/>
        <c:auto val="1"/>
        <c:lblAlgn val="ctr"/>
        <c:lblOffset val="100"/>
        <c:noMultiLvlLbl val="0"/>
      </c:catAx>
      <c:valAx>
        <c:axId val="666171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68936"/>
        <c:crosses val="autoZero"/>
        <c:crossBetween val="between"/>
      </c:valAx>
      <c:valAx>
        <c:axId val="626258392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255768"/>
        <c:crosses val="max"/>
        <c:crossBetween val="between"/>
      </c:valAx>
      <c:catAx>
        <c:axId val="62625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625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Fone de Ouvido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Produtos!$B$1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Produtos!$B$2:$B$37</c:f>
              <c:numCache>
                <c:formatCode>General</c:formatCode>
                <c:ptCount val="36"/>
                <c:pt idx="0">
                  <c:v>101</c:v>
                </c:pt>
                <c:pt idx="1">
                  <c:v>118</c:v>
                </c:pt>
                <c:pt idx="2">
                  <c:v>119</c:v>
                </c:pt>
                <c:pt idx="3">
                  <c:v>122</c:v>
                </c:pt>
                <c:pt idx="4">
                  <c:v>125</c:v>
                </c:pt>
                <c:pt idx="5">
                  <c:v>131</c:v>
                </c:pt>
                <c:pt idx="6">
                  <c:v>157</c:v>
                </c:pt>
                <c:pt idx="7">
                  <c:v>160</c:v>
                </c:pt>
                <c:pt idx="8">
                  <c:v>166</c:v>
                </c:pt>
                <c:pt idx="9">
                  <c:v>177</c:v>
                </c:pt>
                <c:pt idx="10">
                  <c:v>180</c:v>
                </c:pt>
                <c:pt idx="11">
                  <c:v>191</c:v>
                </c:pt>
                <c:pt idx="12">
                  <c:v>195</c:v>
                </c:pt>
                <c:pt idx="13">
                  <c:v>216</c:v>
                </c:pt>
                <c:pt idx="14">
                  <c:v>235</c:v>
                </c:pt>
                <c:pt idx="15">
                  <c:v>240</c:v>
                </c:pt>
                <c:pt idx="16">
                  <c:v>241</c:v>
                </c:pt>
                <c:pt idx="17">
                  <c:v>248</c:v>
                </c:pt>
                <c:pt idx="18">
                  <c:v>265</c:v>
                </c:pt>
                <c:pt idx="19">
                  <c:v>268</c:v>
                </c:pt>
                <c:pt idx="20">
                  <c:v>271</c:v>
                </c:pt>
                <c:pt idx="21">
                  <c:v>272</c:v>
                </c:pt>
                <c:pt idx="22">
                  <c:v>321</c:v>
                </c:pt>
                <c:pt idx="23">
                  <c:v>341</c:v>
                </c:pt>
                <c:pt idx="24">
                  <c:v>346</c:v>
                </c:pt>
                <c:pt idx="25">
                  <c:v>364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419</c:v>
                </c:pt>
                <c:pt idx="30">
                  <c:v>419</c:v>
                </c:pt>
                <c:pt idx="31">
                  <c:v>434</c:v>
                </c:pt>
                <c:pt idx="32">
                  <c:v>438</c:v>
                </c:pt>
                <c:pt idx="33">
                  <c:v>449</c:v>
                </c:pt>
                <c:pt idx="34">
                  <c:v>457</c:v>
                </c:pt>
                <c:pt idx="3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729087877051246E-2"/>
                  <c:y val="-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911-4D97-A286-087A69FADE20}"/>
                </c:ext>
              </c:extLst>
            </c:dLbl>
            <c:dLbl>
              <c:idx val="1"/>
              <c:layout>
                <c:manualLayout>
                  <c:x val="0.17338050891698364"/>
                  <c:y val="-0.1597222222222222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1137081243364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911-4D97-A286-087A69FADE20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Produtos!$H$2:$H$3</c:f>
              <c:numCache>
                <c:formatCode>0.00</c:formatCode>
                <c:ptCount val="2"/>
                <c:pt idx="0">
                  <c:v>256.5</c:v>
                </c:pt>
                <c:pt idx="1">
                  <c:v>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1-4D97-A286-087A69FADE2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9575968795083141E-2"/>
                  <c:y val="-0.1018518518518518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11-4D97-A286-087A69FADE20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Produtos!$H$7</c:f>
              <c:numCache>
                <c:formatCode>0.00</c:formatCode>
                <c:ptCount val="1"/>
                <c:pt idx="0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1-4D97-A286-087A69FADE2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8.6690217360658309E-2"/>
                  <c:y val="-0.20833333333333334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B911-4D97-A286-087A69FADE20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Produtos!$H$8</c:f>
              <c:numCache>
                <c:formatCode>0.00</c:formatCode>
                <c:ptCount val="1"/>
                <c:pt idx="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Cafeteiras</a:t>
            </a:r>
            <a:r>
              <a:rPr lang="pt-BR" baseline="0"/>
              <a:t> Eletricas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Produtos!$C$1</c:f>
              <c:strCache>
                <c:ptCount val="1"/>
                <c:pt idx="0">
                  <c:v>Cafeteira Elétrica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Produtos!$C$2:$C$37</c:f>
              <c:numCache>
                <c:formatCode>General</c:formatCode>
                <c:ptCount val="36"/>
                <c:pt idx="0">
                  <c:v>545</c:v>
                </c:pt>
                <c:pt idx="1">
                  <c:v>577</c:v>
                </c:pt>
                <c:pt idx="2">
                  <c:v>672</c:v>
                </c:pt>
                <c:pt idx="3">
                  <c:v>678</c:v>
                </c:pt>
                <c:pt idx="4">
                  <c:v>732</c:v>
                </c:pt>
                <c:pt idx="5">
                  <c:v>732</c:v>
                </c:pt>
                <c:pt idx="6">
                  <c:v>738</c:v>
                </c:pt>
                <c:pt idx="7">
                  <c:v>746</c:v>
                </c:pt>
                <c:pt idx="8">
                  <c:v>768</c:v>
                </c:pt>
                <c:pt idx="9">
                  <c:v>861</c:v>
                </c:pt>
                <c:pt idx="10">
                  <c:v>890</c:v>
                </c:pt>
                <c:pt idx="11">
                  <c:v>893</c:v>
                </c:pt>
                <c:pt idx="12">
                  <c:v>915</c:v>
                </c:pt>
                <c:pt idx="13">
                  <c:v>931</c:v>
                </c:pt>
                <c:pt idx="14">
                  <c:v>942</c:v>
                </c:pt>
                <c:pt idx="15">
                  <c:v>963</c:v>
                </c:pt>
                <c:pt idx="16">
                  <c:v>983</c:v>
                </c:pt>
                <c:pt idx="17">
                  <c:v>1151</c:v>
                </c:pt>
                <c:pt idx="18">
                  <c:v>1151</c:v>
                </c:pt>
                <c:pt idx="19">
                  <c:v>1188</c:v>
                </c:pt>
                <c:pt idx="20">
                  <c:v>1285</c:v>
                </c:pt>
                <c:pt idx="21">
                  <c:v>1310</c:v>
                </c:pt>
                <c:pt idx="22">
                  <c:v>1465</c:v>
                </c:pt>
                <c:pt idx="23">
                  <c:v>1479</c:v>
                </c:pt>
                <c:pt idx="24">
                  <c:v>1485</c:v>
                </c:pt>
                <c:pt idx="25">
                  <c:v>1545</c:v>
                </c:pt>
                <c:pt idx="26">
                  <c:v>1738</c:v>
                </c:pt>
                <c:pt idx="27">
                  <c:v>1805</c:v>
                </c:pt>
                <c:pt idx="28">
                  <c:v>1818</c:v>
                </c:pt>
                <c:pt idx="29">
                  <c:v>1831</c:v>
                </c:pt>
                <c:pt idx="30">
                  <c:v>1835</c:v>
                </c:pt>
                <c:pt idx="31">
                  <c:v>1864</c:v>
                </c:pt>
                <c:pt idx="32">
                  <c:v>1896</c:v>
                </c:pt>
                <c:pt idx="33">
                  <c:v>1926</c:v>
                </c:pt>
                <c:pt idx="34">
                  <c:v>1929</c:v>
                </c:pt>
                <c:pt idx="35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0023762549775207"/>
                  <c:y val="-0.28240740740740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B13-41C7-A484-9056D18420B3}"/>
                </c:ext>
              </c:extLst>
            </c:dLbl>
            <c:dLbl>
              <c:idx val="1"/>
              <c:layout>
                <c:manualLayout>
                  <c:x val="8.4683511196376751E-2"/>
                  <c:y val="-0.12500000000000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B13-41C7-A484-9056D18420B3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Produtos!$I$2:$I$3</c:f>
              <c:numCache>
                <c:formatCode>0.00</c:formatCode>
                <c:ptCount val="2"/>
                <c:pt idx="0">
                  <c:v>1151</c:v>
                </c:pt>
                <c:pt idx="1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1-447D-BC52-9CEC348EFAA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1847047671251069E-2"/>
                  <c:y val="-0.194444444444444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AB13-41C7-A484-9056D18420B3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Produtos!$I$7</c:f>
              <c:numCache>
                <c:formatCode>0.00</c:formatCode>
                <c:ptCount val="1"/>
                <c:pt idx="0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1-447D-BC52-9CEC348EFAA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3575282593626108E-2"/>
                  <c:y val="-0.1481481481481480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AB13-41C7-A484-9056D18420B3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Produtos!$I$8</c:f>
              <c:numCache>
                <c:formatCode>0.00</c:formatCode>
                <c:ptCount val="1"/>
                <c:pt idx="0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Mala</a:t>
            </a:r>
            <a:r>
              <a:rPr lang="pt-BR" baseline="0"/>
              <a:t> de Viagem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Produtos!$D$1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Produtos!$D$2:$D$37</c:f>
              <c:numCache>
                <c:formatCode>General</c:formatCode>
                <c:ptCount val="36"/>
                <c:pt idx="0">
                  <c:v>514</c:v>
                </c:pt>
                <c:pt idx="1">
                  <c:v>525</c:v>
                </c:pt>
                <c:pt idx="2">
                  <c:v>534</c:v>
                </c:pt>
                <c:pt idx="3">
                  <c:v>535</c:v>
                </c:pt>
                <c:pt idx="4">
                  <c:v>546</c:v>
                </c:pt>
                <c:pt idx="5">
                  <c:v>566</c:v>
                </c:pt>
                <c:pt idx="6">
                  <c:v>578</c:v>
                </c:pt>
                <c:pt idx="7">
                  <c:v>586</c:v>
                </c:pt>
                <c:pt idx="8">
                  <c:v>605</c:v>
                </c:pt>
                <c:pt idx="9">
                  <c:v>623</c:v>
                </c:pt>
                <c:pt idx="10">
                  <c:v>627</c:v>
                </c:pt>
                <c:pt idx="11">
                  <c:v>632</c:v>
                </c:pt>
                <c:pt idx="12">
                  <c:v>637</c:v>
                </c:pt>
                <c:pt idx="13">
                  <c:v>647</c:v>
                </c:pt>
                <c:pt idx="14">
                  <c:v>649</c:v>
                </c:pt>
                <c:pt idx="15">
                  <c:v>666</c:v>
                </c:pt>
                <c:pt idx="16">
                  <c:v>707</c:v>
                </c:pt>
                <c:pt idx="17">
                  <c:v>713</c:v>
                </c:pt>
                <c:pt idx="18">
                  <c:v>720</c:v>
                </c:pt>
                <c:pt idx="19">
                  <c:v>745</c:v>
                </c:pt>
                <c:pt idx="20">
                  <c:v>747</c:v>
                </c:pt>
                <c:pt idx="21">
                  <c:v>759</c:v>
                </c:pt>
                <c:pt idx="22">
                  <c:v>764</c:v>
                </c:pt>
                <c:pt idx="23">
                  <c:v>773</c:v>
                </c:pt>
                <c:pt idx="24">
                  <c:v>777</c:v>
                </c:pt>
                <c:pt idx="25">
                  <c:v>779</c:v>
                </c:pt>
                <c:pt idx="26">
                  <c:v>793</c:v>
                </c:pt>
                <c:pt idx="27">
                  <c:v>796</c:v>
                </c:pt>
                <c:pt idx="28">
                  <c:v>814</c:v>
                </c:pt>
                <c:pt idx="29">
                  <c:v>828</c:v>
                </c:pt>
                <c:pt idx="30">
                  <c:v>833</c:v>
                </c:pt>
                <c:pt idx="31">
                  <c:v>836</c:v>
                </c:pt>
                <c:pt idx="32">
                  <c:v>842</c:v>
                </c:pt>
                <c:pt idx="33">
                  <c:v>844</c:v>
                </c:pt>
                <c:pt idx="34">
                  <c:v>846</c:v>
                </c:pt>
                <c:pt idx="35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9868215963501821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67E-439B-A2A0-95F096CB0954}"/>
                </c:ext>
              </c:extLst>
            </c:dLbl>
            <c:dLbl>
              <c:idx val="1"/>
              <c:layout>
                <c:manualLayout>
                  <c:x val="0.12616114933337758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67E-439B-A2A0-95F096CB0954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Produtos!$J$2:$J$3</c:f>
              <c:numCache>
                <c:formatCode>0.00</c:formatCode>
                <c:ptCount val="2"/>
                <c:pt idx="0">
                  <c:v>716.5</c:v>
                </c:pt>
                <c:pt idx="1">
                  <c:v>716.5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7E-439B-A2A0-95F096CB0954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6411746118751631E-3"/>
                  <c:y val="-0.19907407407407407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67E-439B-A2A0-95F096CB0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Produtos!$J$7</c:f>
              <c:numCache>
                <c:formatCode>0.00</c:formatCode>
                <c:ptCount val="1"/>
                <c:pt idx="0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7E-439B-A2A0-95F096CB0954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8139981041126789E-2"/>
                  <c:y val="0.1203703703703703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67E-439B-A2A0-95F096CB0954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Produtos!$J$8</c:f>
              <c:numCache>
                <c:formatCode>0.00</c:formatCode>
                <c:ptCount val="1"/>
                <c:pt idx="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81-4FA1-999C-E2F10507E2DA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81-4FA1-999C-E2F10507E2DA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81-4FA1-999C-E2F10507E2DA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81-4FA1-999C-E2F10507E2DA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7F7-4B85-89D6-1A8360729171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7F7-4B85-89D6-1A8360729171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7-4B85-89D6-1A836072917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F7-4B85-89D6-1A836072917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Jogos de Panelas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Produtos!$F$1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Produtos!$F$2:$F$37</c:f>
              <c:numCache>
                <c:formatCode>General</c:formatCode>
                <c:ptCount val="36"/>
                <c:pt idx="0">
                  <c:v>112</c:v>
                </c:pt>
                <c:pt idx="1">
                  <c:v>136</c:v>
                </c:pt>
                <c:pt idx="2">
                  <c:v>139</c:v>
                </c:pt>
                <c:pt idx="3">
                  <c:v>142</c:v>
                </c:pt>
                <c:pt idx="4">
                  <c:v>158</c:v>
                </c:pt>
                <c:pt idx="5">
                  <c:v>167</c:v>
                </c:pt>
                <c:pt idx="6">
                  <c:v>178</c:v>
                </c:pt>
                <c:pt idx="7">
                  <c:v>195</c:v>
                </c:pt>
                <c:pt idx="8">
                  <c:v>200</c:v>
                </c:pt>
                <c:pt idx="9">
                  <c:v>207</c:v>
                </c:pt>
                <c:pt idx="10">
                  <c:v>250</c:v>
                </c:pt>
                <c:pt idx="11">
                  <c:v>271</c:v>
                </c:pt>
                <c:pt idx="12">
                  <c:v>272</c:v>
                </c:pt>
                <c:pt idx="13">
                  <c:v>287</c:v>
                </c:pt>
                <c:pt idx="14">
                  <c:v>296</c:v>
                </c:pt>
                <c:pt idx="15">
                  <c:v>309</c:v>
                </c:pt>
                <c:pt idx="16">
                  <c:v>347</c:v>
                </c:pt>
                <c:pt idx="17">
                  <c:v>368</c:v>
                </c:pt>
                <c:pt idx="18">
                  <c:v>374</c:v>
                </c:pt>
                <c:pt idx="19">
                  <c:v>374</c:v>
                </c:pt>
                <c:pt idx="20">
                  <c:v>385</c:v>
                </c:pt>
                <c:pt idx="21">
                  <c:v>414</c:v>
                </c:pt>
                <c:pt idx="22">
                  <c:v>422</c:v>
                </c:pt>
                <c:pt idx="23">
                  <c:v>438</c:v>
                </c:pt>
                <c:pt idx="24">
                  <c:v>453</c:v>
                </c:pt>
                <c:pt idx="25">
                  <c:v>461</c:v>
                </c:pt>
                <c:pt idx="26">
                  <c:v>471</c:v>
                </c:pt>
                <c:pt idx="27">
                  <c:v>471</c:v>
                </c:pt>
                <c:pt idx="28">
                  <c:v>491</c:v>
                </c:pt>
                <c:pt idx="29">
                  <c:v>503</c:v>
                </c:pt>
                <c:pt idx="30">
                  <c:v>504</c:v>
                </c:pt>
                <c:pt idx="31">
                  <c:v>529</c:v>
                </c:pt>
                <c:pt idx="32">
                  <c:v>559</c:v>
                </c:pt>
                <c:pt idx="33">
                  <c:v>575</c:v>
                </c:pt>
                <c:pt idx="34">
                  <c:v>581</c:v>
                </c:pt>
                <c:pt idx="35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6292933369875748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D03-488B-8B82-BE69B3DEDC50}"/>
                </c:ext>
              </c:extLst>
            </c:dLbl>
            <c:dLbl>
              <c:idx val="1"/>
              <c:layout>
                <c:manualLayout>
                  <c:x val="7.2585866739751495E-2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D03-488B-8B82-BE69B3DEDC50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Produtos!$L$2:$L$3</c:f>
              <c:numCache>
                <c:formatCode>0.00</c:formatCode>
                <c:ptCount val="2"/>
                <c:pt idx="0">
                  <c:v>371</c:v>
                </c:pt>
                <c:pt idx="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3-488B-8B82-BE69B3DEDC5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8759987360751213E-2"/>
                  <c:y val="-0.1527777777777777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Produtos!$L$7</c:f>
              <c:numCache>
                <c:formatCode>0.00</c:formatCode>
                <c:ptCount val="1"/>
                <c:pt idx="0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3-488B-8B82-BE69B3DEDC5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2585866739751495E-2"/>
                  <c:y val="4.6296296296296384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Produtos!$L$8</c:f>
              <c:numCache>
                <c:formatCode>0.00</c:formatCode>
                <c:ptCount val="1"/>
                <c:pt idx="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Produtos!$H$11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Produtos!$H$12:$H$16</c:f>
              <c:numCache>
                <c:formatCode>General</c:formatCode>
                <c:ptCount val="5"/>
                <c:pt idx="0">
                  <c:v>1</c:v>
                </c:pt>
                <c:pt idx="1">
                  <c:v>0.99032727668047793</c:v>
                </c:pt>
                <c:pt idx="2">
                  <c:v>0.97922214829977761</c:v>
                </c:pt>
                <c:pt idx="3">
                  <c:v>0.97558501359357552</c:v>
                </c:pt>
                <c:pt idx="4">
                  <c:v>0.98745085952044698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4BCF-8CF2-87B67ECB84C9}"/>
            </c:ext>
          </c:extLst>
        </c:ser>
        <c:ser>
          <c:idx val="1"/>
          <c:order val="1"/>
          <c:tx>
            <c:strRef>
              <c:f>Produtos!$I$11</c:f>
              <c:strCache>
                <c:ptCount val="1"/>
                <c:pt idx="0">
                  <c:v>CAFETEIRA ELETRICA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Produtos!$I$12:$I$16</c:f>
              <c:numCache>
                <c:formatCode>General</c:formatCode>
                <c:ptCount val="5"/>
                <c:pt idx="0">
                  <c:v>0.99032727668047793</c:v>
                </c:pt>
                <c:pt idx="1">
                  <c:v>0.99999999999999989</c:v>
                </c:pt>
                <c:pt idx="2">
                  <c:v>0.9716221971941742</c:v>
                </c:pt>
                <c:pt idx="3">
                  <c:v>0.95805829130913933</c:v>
                </c:pt>
                <c:pt idx="4">
                  <c:v>0.97679098831983946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B-4BCF-8CF2-87B67ECB84C9}"/>
            </c:ext>
          </c:extLst>
        </c:ser>
        <c:ser>
          <c:idx val="2"/>
          <c:order val="2"/>
          <c:tx>
            <c:strRef>
              <c:f>Produtos!$J$11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Produtos!$J$12:$J$16</c:f>
              <c:numCache>
                <c:formatCode>General</c:formatCode>
                <c:ptCount val="5"/>
                <c:pt idx="0">
                  <c:v>0.97922214829977761</c:v>
                </c:pt>
                <c:pt idx="1">
                  <c:v>0.9716221971941742</c:v>
                </c:pt>
                <c:pt idx="2">
                  <c:v>0.99999999999999989</c:v>
                </c:pt>
                <c:pt idx="3">
                  <c:v>0.98530789362576843</c:v>
                </c:pt>
                <c:pt idx="4">
                  <c:v>0.99341556558647603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B-4BCF-8CF2-87B67ECB84C9}"/>
            </c:ext>
          </c:extLst>
        </c:ser>
        <c:ser>
          <c:idx val="3"/>
          <c:order val="3"/>
          <c:tx>
            <c:strRef>
              <c:f>Produtos!$K$11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Produtos!$K$12:$K$16</c:f>
              <c:numCache>
                <c:formatCode>General</c:formatCode>
                <c:ptCount val="5"/>
                <c:pt idx="0">
                  <c:v>0.97558501359357552</c:v>
                </c:pt>
                <c:pt idx="1">
                  <c:v>0.95805829130913933</c:v>
                </c:pt>
                <c:pt idx="2">
                  <c:v>0.98530789362576843</c:v>
                </c:pt>
                <c:pt idx="3">
                  <c:v>1</c:v>
                </c:pt>
                <c:pt idx="4">
                  <c:v>0.9896069044595589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B-4BCF-8CF2-87B67ECB84C9}"/>
            </c:ext>
          </c:extLst>
        </c:ser>
        <c:ser>
          <c:idx val="4"/>
          <c:order val="4"/>
          <c:tx>
            <c:strRef>
              <c:f>Produtos!$L$11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Produtos!$L$12:$L$16</c:f>
              <c:numCache>
                <c:formatCode>General</c:formatCode>
                <c:ptCount val="5"/>
                <c:pt idx="0">
                  <c:v>0.98745085952044698</c:v>
                </c:pt>
                <c:pt idx="1">
                  <c:v>0.97679098831983946</c:v>
                </c:pt>
                <c:pt idx="2">
                  <c:v>0.99341556558647603</c:v>
                </c:pt>
                <c:pt idx="3">
                  <c:v>0.9896069044595589</c:v>
                </c:pt>
                <c:pt idx="4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B-4BCF-8CF2-87B67ECB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5515808"/>
        <c:axId val="665508920"/>
      </c:barChart>
      <c:catAx>
        <c:axId val="6655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08920"/>
        <c:crosses val="autoZero"/>
        <c:auto val="1"/>
        <c:lblAlgn val="ctr"/>
        <c:lblOffset val="100"/>
        <c:noMultiLvlLbl val="0"/>
      </c:catAx>
      <c:valAx>
        <c:axId val="665508920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4B-4D53-9749-3DE90677BC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B-4D53-9749-3DE90677BC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4B-4D53-9749-3DE90677BC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4B-4D53-9749-3DE90677BC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Disponibilidade!$G$2:$G$5</c:f>
              <c:strCache>
                <c:ptCount val="4"/>
                <c:pt idx="0">
                  <c:v> ELETRONICOS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Disponibilidade!$H$2:$H$5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8-414C-B85A-391E9A9A30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Disponibilidade!$J$2</c:f>
              <c:numCache>
                <c:formatCode>General</c:formatCode>
                <c:ptCount val="1"/>
                <c:pt idx="0">
                  <c:v>4.5625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7-4EEA-A6E2-DFA7C087C1FA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Disponibilidade!$K$2</c:f>
              <c:numCache>
                <c:formatCode>General</c:formatCode>
                <c:ptCount val="1"/>
                <c:pt idx="0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7-4EEA-A6E2-DFA7C087C1FA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Disponibilidade!$L$2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7-4EEA-A6E2-DFA7C087C1FA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Disponibilidade!$M$2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7-4EEA-A6E2-DFA7C087C1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5920"/>
        <c:axId val="735074608"/>
      </c:barChart>
      <c:catAx>
        <c:axId val="7350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74608"/>
        <c:crosses val="autoZero"/>
        <c:auto val="1"/>
        <c:lblAlgn val="ctr"/>
        <c:lblOffset val="100"/>
        <c:noMultiLvlLbl val="0"/>
      </c:catAx>
      <c:valAx>
        <c:axId val="73507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PREÇOS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Disponibilidade!$J$3</c:f>
              <c:numCache>
                <c:formatCode>General</c:formatCode>
                <c:ptCount val="1"/>
                <c:pt idx="0">
                  <c:v>1581.25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C-446B-8F46-9978BBC3F4B3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Disponibilidade!$K$3</c:f>
              <c:numCache>
                <c:formatCode>0.00</c:formatCode>
                <c:ptCount val="1"/>
                <c:pt idx="0">
                  <c:v>114.44444444444444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C-446B-8F46-9978BBC3F4B3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Disponibilidade!$L$3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C-446B-8F46-9978BBC3F4B3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Disponibilidade!$M$3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C-446B-8F46-9978BBC3F4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2640"/>
        <c:axId val="735072968"/>
      </c:barChart>
      <c:catAx>
        <c:axId val="735072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2968"/>
        <c:crosses val="autoZero"/>
        <c:auto val="1"/>
        <c:lblAlgn val="ctr"/>
        <c:lblOffset val="100"/>
        <c:noMultiLvlLbl val="0"/>
      </c:catAx>
      <c:valAx>
        <c:axId val="735072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PREÇOS POR</a:t>
            </a:r>
            <a:r>
              <a:rPr lang="pt-BR" baseline="0"/>
              <a:t> PRODUTO R$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Disponibilidade!$A$2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BB4-805C-0A1231127F2A}"/>
            </c:ext>
          </c:extLst>
        </c:ser>
        <c:ser>
          <c:idx val="1"/>
          <c:order val="1"/>
          <c:tx>
            <c:strRef>
              <c:f>Disponibilidade!$A$3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Disponibilidade!$C$3</c:f>
              <c:numCache>
                <c:formatCode>General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C-4BB4-805C-0A1231127F2A}"/>
            </c:ext>
          </c:extLst>
        </c:ser>
        <c:ser>
          <c:idx val="2"/>
          <c:order val="2"/>
          <c:tx>
            <c:strRef>
              <c:f>Disponibilidade!$A$4</c:f>
              <c:strCache>
                <c:ptCount val="1"/>
                <c:pt idx="0">
                  <c:v>Fones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C-4BB4-805C-0A1231127F2A}"/>
            </c:ext>
          </c:extLst>
        </c:ser>
        <c:ser>
          <c:idx val="3"/>
          <c:order val="3"/>
          <c:tx>
            <c:strRef>
              <c:f>Disponibilidade!$A$5</c:f>
              <c:strCache>
                <c:ptCount val="1"/>
                <c:pt idx="0">
                  <c:v>Smartwatch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C-4BB4-805C-0A1231127F2A}"/>
            </c:ext>
          </c:extLst>
        </c:ser>
        <c:ser>
          <c:idx val="4"/>
          <c:order val="4"/>
          <c:tx>
            <c:strRef>
              <c:f>Disponibilidade!$A$6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C-4BB4-805C-0A1231127F2A}"/>
            </c:ext>
          </c:extLst>
        </c:ser>
        <c:ser>
          <c:idx val="5"/>
          <c:order val="5"/>
          <c:tx>
            <c:strRef>
              <c:f>Disponibilidade!$A$7</c:f>
              <c:strCache>
                <c:ptCount val="1"/>
                <c:pt idx="0">
                  <c:v>Headset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C-4BB4-805C-0A1231127F2A}"/>
            </c:ext>
          </c:extLst>
        </c:ser>
        <c:ser>
          <c:idx val="6"/>
          <c:order val="6"/>
          <c:tx>
            <c:strRef>
              <c:f>Disponibilidade!$A$8</c:f>
              <c:strCache>
                <c:ptCount val="1"/>
                <c:pt idx="0">
                  <c:v>Câmera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Disponibilidade!$C$8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C-4BB4-805C-0A1231127F2A}"/>
            </c:ext>
          </c:extLst>
        </c:ser>
        <c:ser>
          <c:idx val="7"/>
          <c:order val="7"/>
          <c:tx>
            <c:strRef>
              <c:f>Disponibilidade!$A$9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Disponibilidade!$C$9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6C-4BB4-805C-0A1231127F2A}"/>
            </c:ext>
          </c:extLst>
        </c:ser>
        <c:ser>
          <c:idx val="8"/>
          <c:order val="8"/>
          <c:tx>
            <c:strRef>
              <c:f>Disponibilidade!$A$10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C-4BB4-805C-0A1231127F2A}"/>
            </c:ext>
          </c:extLst>
        </c:ser>
        <c:ser>
          <c:idx val="9"/>
          <c:order val="9"/>
          <c:tx>
            <c:strRef>
              <c:f>Disponibilidade!$A$11</c:f>
              <c:strCache>
                <c:ptCount val="1"/>
                <c:pt idx="0">
                  <c:v>Teclado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6C-4BB4-805C-0A1231127F2A}"/>
            </c:ext>
          </c:extLst>
        </c:ser>
        <c:ser>
          <c:idx val="10"/>
          <c:order val="10"/>
          <c:tx>
            <c:strRef>
              <c:f>Disponibilidade!$A$12</c:f>
              <c:strCache>
                <c:ptCount val="1"/>
                <c:pt idx="0">
                  <c:v>Impressora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Disponibilidade!$C$12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6C-4BB4-805C-0A1231127F2A}"/>
            </c:ext>
          </c:extLst>
        </c:ser>
        <c:ser>
          <c:idx val="11"/>
          <c:order val="11"/>
          <c:tx>
            <c:strRef>
              <c:f>Disponibilidade!$A$13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6C-4BB4-805C-0A1231127F2A}"/>
            </c:ext>
          </c:extLst>
        </c:ser>
        <c:ser>
          <c:idx val="12"/>
          <c:order val="12"/>
          <c:tx>
            <c:strRef>
              <c:f>Disponibilidade!$A$14</c:f>
              <c:strCache>
                <c:ptCount val="1"/>
                <c:pt idx="0">
                  <c:v>Caixa de Som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Disponibilidade!$C$14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6C-4BB4-805C-0A1231127F2A}"/>
            </c:ext>
          </c:extLst>
        </c:ser>
        <c:ser>
          <c:idx val="13"/>
          <c:order val="13"/>
          <c:tx>
            <c:strRef>
              <c:f>Disponibilidade!$A$15</c:f>
              <c:strCache>
                <c:ptCount val="1"/>
                <c:pt idx="0">
                  <c:v>Webcam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6C-4BB4-805C-0A1231127F2A}"/>
            </c:ext>
          </c:extLst>
        </c:ser>
        <c:ser>
          <c:idx val="14"/>
          <c:order val="14"/>
          <c:tx>
            <c:strRef>
              <c:f>Disponibilidade!$A$16</c:f>
              <c:strCache>
                <c:ptCount val="1"/>
                <c:pt idx="0">
                  <c:v>Roteador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3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Disponibilidade!$C$16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6C-4BB4-805C-0A1231127F2A}"/>
            </c:ext>
          </c:extLst>
        </c:ser>
        <c:ser>
          <c:idx val="15"/>
          <c:order val="15"/>
          <c:tx>
            <c:strRef>
              <c:f>Disponibilidade!$A$17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6C-4BB4-805C-0A1231127F2A}"/>
            </c:ext>
          </c:extLst>
        </c:ser>
        <c:ser>
          <c:idx val="16"/>
          <c:order val="16"/>
          <c:tx>
            <c:strRef>
              <c:f>Disponibilidade!$A$18</c:f>
              <c:strCache>
                <c:ptCount val="1"/>
                <c:pt idx="0">
                  <c:v>HD Externo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5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Disponibilidade!$C$18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6C-4BB4-805C-0A1231127F2A}"/>
            </c:ext>
          </c:extLst>
        </c:ser>
        <c:ser>
          <c:idx val="17"/>
          <c:order val="17"/>
          <c:tx>
            <c:strRef>
              <c:f>Disponibilidade!$A$19</c:f>
              <c:strCache>
                <c:ptCount val="1"/>
                <c:pt idx="0">
                  <c:v>Microfone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6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6C-4BB4-805C-0A1231127F2A}"/>
            </c:ext>
          </c:extLst>
        </c:ser>
        <c:ser>
          <c:idx val="18"/>
          <c:order val="18"/>
          <c:tx>
            <c:strRef>
              <c:f>Disponibilidade!$A$20</c:f>
              <c:strCache>
                <c:ptCount val="1"/>
                <c:pt idx="0">
                  <c:v>Adaptador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6C-4BB4-805C-0A1231127F2A}"/>
            </c:ext>
          </c:extLst>
        </c:ser>
        <c:ser>
          <c:idx val="19"/>
          <c:order val="19"/>
          <c:tx>
            <c:strRef>
              <c:f>Disponibilidade!$A$21</c:f>
              <c:strCache>
                <c:ptCount val="1"/>
                <c:pt idx="0">
                  <c:v>Carregador</c:v>
                </c:pt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6C-4BB4-805C-0A1231127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35073624"/>
        <c:axId val="735073952"/>
        <c:axId val="0"/>
      </c:bar3DChart>
      <c:catAx>
        <c:axId val="735073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3952"/>
        <c:crosses val="autoZero"/>
        <c:auto val="1"/>
        <c:lblAlgn val="ctr"/>
        <c:lblOffset val="100"/>
        <c:noMultiLvlLbl val="0"/>
      </c:catAx>
      <c:valAx>
        <c:axId val="735073952"/>
        <c:scaling>
          <c:orientation val="minMax"/>
        </c:scaling>
        <c:delete val="1"/>
        <c:axPos val="l"/>
        <c:majorGridlines>
          <c:spPr>
            <a:ln w="349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Itens disponíveis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Disponibilidade!$N$5:$N$6</c:f>
              <c:strCache>
                <c:ptCount val="2"/>
                <c:pt idx="0">
                  <c:v>Disponiveis Total</c:v>
                </c:pt>
                <c:pt idx="1">
                  <c:v>Indisponiveis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F8-49BB-A87C-58F534D550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F8-49BB-A87C-58F534D550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Disponibilidade!$I$5:$I$6</c:f>
              <c:strCache>
                <c:ptCount val="1"/>
                <c:pt idx="0">
                  <c:v>Indisponiveis</c:v>
                </c:pt>
              </c:strCache>
            </c:strRef>
          </c:cat>
          <c:val>
            <c:numRef>
              <c:f>Disponibilidade!$O$5:$O$6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A-460A-927C-4E18E97183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Disponibilidade</a:t>
            </a:r>
            <a:r>
              <a:rPr lang="pt-BR" baseline="0"/>
              <a:t> por Categoria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Disponibilidade!$I$4</c:f>
              <c:strCache>
                <c:ptCount val="1"/>
                <c:pt idx="0">
                  <c:v>Disponiveis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Disponibilidade!$J$4:$M$4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5C2-8725-36DDFE673CCD}"/>
            </c:ext>
          </c:extLst>
        </c:ser>
        <c:ser>
          <c:idx val="1"/>
          <c:order val="1"/>
          <c:tx>
            <c:strRef>
              <c:f>Disponibilidade!$I$5</c:f>
              <c:strCache>
                <c:ptCount val="1"/>
                <c:pt idx="0">
                  <c:v>Indisponiveis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Disponibilidade!$J$5:$M$5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B-45C2-8725-36DDFE673C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4328192"/>
        <c:axId val="664325568"/>
      </c:barChart>
      <c:catAx>
        <c:axId val="6643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325568"/>
        <c:crosses val="autoZero"/>
        <c:auto val="1"/>
        <c:lblAlgn val="ctr"/>
        <c:lblOffset val="100"/>
        <c:noMultiLvlLbl val="0"/>
      </c:catAx>
      <c:valAx>
        <c:axId val="664325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3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Avaliações (0-5)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Disponibilidade!$D$1</c:f>
              <c:strCache>
                <c:ptCount val="1"/>
                <c:pt idx="0">
                  <c:v>Avaliação (0-5)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tailEnd w="sm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Disponibilidade!$A$2:$A$21</c:f>
              <c:strCache>
                <c:ptCount val="20"/>
                <c:pt idx="0">
                  <c:v>Smartphone</c:v>
                </c:pt>
                <c:pt idx="1">
                  <c:v>Notebook</c:v>
                </c:pt>
                <c:pt idx="2">
                  <c:v>Fones</c:v>
                </c:pt>
                <c:pt idx="3">
                  <c:v>Smartwatch</c:v>
                </c:pt>
                <c:pt idx="4">
                  <c:v>Tablet</c:v>
                </c:pt>
                <c:pt idx="5">
                  <c:v>Headset</c:v>
                </c:pt>
                <c:pt idx="6">
                  <c:v>Câmera</c:v>
                </c:pt>
                <c:pt idx="7">
                  <c:v>TV</c:v>
                </c:pt>
                <c:pt idx="8">
                  <c:v>Mouse</c:v>
                </c:pt>
                <c:pt idx="9">
                  <c:v>Teclado</c:v>
                </c:pt>
                <c:pt idx="10">
                  <c:v>Impressora</c:v>
                </c:pt>
                <c:pt idx="11">
                  <c:v>Monitor</c:v>
                </c:pt>
                <c:pt idx="12">
                  <c:v>Caixa de Som</c:v>
                </c:pt>
                <c:pt idx="13">
                  <c:v>Webcam</c:v>
                </c:pt>
                <c:pt idx="14">
                  <c:v>Roteador</c:v>
                </c:pt>
                <c:pt idx="15">
                  <c:v>SSD</c:v>
                </c:pt>
                <c:pt idx="16">
                  <c:v>HD Externo</c:v>
                </c:pt>
                <c:pt idx="17">
                  <c:v>Microfone</c:v>
                </c:pt>
                <c:pt idx="18">
                  <c:v>Adaptador</c:v>
                </c:pt>
                <c:pt idx="19">
                  <c:v>Carregador</c:v>
                </c:pt>
              </c:strCache>
            </c:strRef>
          </c:cat>
          <c:val>
            <c:numRef>
              <c:f>Disponibilidade!$D$2:$D$21</c:f>
              <c:numCache>
                <c:formatCode>General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4.3</c:v>
                </c:pt>
                <c:pt idx="5">
                  <c:v>4.7</c:v>
                </c:pt>
                <c:pt idx="6">
                  <c:v>4.4000000000000004</c:v>
                </c:pt>
                <c:pt idx="7">
                  <c:v>4.9000000000000004</c:v>
                </c:pt>
                <c:pt idx="8">
                  <c:v>4.0999999999999996</c:v>
                </c:pt>
                <c:pt idx="9">
                  <c:v>4</c:v>
                </c:pt>
                <c:pt idx="10">
                  <c:v>4.7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4.3</c:v>
                </c:pt>
                <c:pt idx="14">
                  <c:v>4.5</c:v>
                </c:pt>
                <c:pt idx="15">
                  <c:v>4.8</c:v>
                </c:pt>
                <c:pt idx="16">
                  <c:v>4.2</c:v>
                </c:pt>
                <c:pt idx="17">
                  <c:v>4</c:v>
                </c:pt>
                <c:pt idx="18">
                  <c:v>4.5</c:v>
                </c:pt>
                <c:pt idx="1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9C4-A5FF-47F8D9B4A5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0440368"/>
        <c:axId val="720444304"/>
      </c:barChart>
      <c:catAx>
        <c:axId val="7204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444304"/>
        <c:crosses val="autoZero"/>
        <c:auto val="1"/>
        <c:lblAlgn val="ctr"/>
        <c:lblOffset val="100"/>
        <c:noMultiLvlLbl val="0"/>
      </c:catAx>
      <c:valAx>
        <c:axId val="720444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04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MÉDIA PREÇOS R$ em 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Carros!$M$1</c:f>
              <c:strCache>
                <c:ptCount val="1"/>
                <c:pt idx="0">
                  <c:v>MÉDIA PREÇO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6"/>
              <c:layout>
                <c:manualLayout>
                  <c:x val="1.0936132983377078E-7"/>
                  <c:y val="0.17224555263925342"/>
                </c:manualLayout>
              </c:layout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08333333333331"/>
                      <c:h val="4.72455526392534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7C30-4B64-8940-B3B4D45DE16D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Carros!$J$2:$J$10</c:f>
              <c:strCache>
                <c:ptCount val="9"/>
                <c:pt idx="0">
                  <c:v>Média Chevrolet</c:v>
                </c:pt>
                <c:pt idx="1">
                  <c:v>MÉDIA TOYOTA</c:v>
                </c:pt>
                <c:pt idx="2">
                  <c:v>MÉDIA VOLKSWAGEM</c:v>
                </c:pt>
                <c:pt idx="3">
                  <c:v>MÉDIA FORD</c:v>
                </c:pt>
                <c:pt idx="4">
                  <c:v>MÉDIA FIAT</c:v>
                </c:pt>
                <c:pt idx="5">
                  <c:v>MÉDIA HYUNDAI</c:v>
                </c:pt>
                <c:pt idx="6">
                  <c:v>MÉDIA HONDA</c:v>
                </c:pt>
                <c:pt idx="7">
                  <c:v>MÉDIA RENAULT</c:v>
                </c:pt>
                <c:pt idx="8">
                  <c:v>MÉDIA NISSAN</c:v>
                </c:pt>
              </c:strCache>
            </c:strRef>
          </c:cat>
          <c:val>
            <c:numRef>
              <c:f>Carros!$M$2:$M$10</c:f>
              <c:numCache>
                <c:formatCode>"R$"\ #,##0.00</c:formatCode>
                <c:ptCount val="9"/>
                <c:pt idx="0">
                  <c:v>59000</c:v>
                </c:pt>
                <c:pt idx="1">
                  <c:v>78333.333333333328</c:v>
                </c:pt>
                <c:pt idx="2">
                  <c:v>46500</c:v>
                </c:pt>
                <c:pt idx="3">
                  <c:v>55000</c:v>
                </c:pt>
                <c:pt idx="4">
                  <c:v>45000</c:v>
                </c:pt>
                <c:pt idx="5">
                  <c:v>60000</c:v>
                </c:pt>
                <c:pt idx="6">
                  <c:v>61500</c:v>
                </c:pt>
                <c:pt idx="7">
                  <c:v>46500</c:v>
                </c:pt>
                <c:pt idx="8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0-4B64-8940-B3B4D45DE1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14861936"/>
        <c:axId val="614856360"/>
      </c:barChart>
      <c:catAx>
        <c:axId val="6148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856360"/>
        <c:crosses val="autoZero"/>
        <c:auto val="1"/>
        <c:lblAlgn val="ctr"/>
        <c:lblOffset val="100"/>
        <c:noMultiLvlLbl val="0"/>
      </c:catAx>
      <c:valAx>
        <c:axId val="6148563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148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Carros!$Q$1</c:f>
              <c:strCache>
                <c:ptCount val="1"/>
                <c:pt idx="0">
                  <c:v>MÉDIA QUILOMETRAGEM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Carros!$O$2:$O$10</c:f>
              <c:strCache>
                <c:ptCount val="9"/>
                <c:pt idx="0">
                  <c:v>Média Chevrolet</c:v>
                </c:pt>
                <c:pt idx="1">
                  <c:v>MÉDIA TOYOTA</c:v>
                </c:pt>
                <c:pt idx="2">
                  <c:v>MÉDIA VOLKSWAGEM</c:v>
                </c:pt>
                <c:pt idx="3">
                  <c:v>MÉDIA FORD</c:v>
                </c:pt>
                <c:pt idx="4">
                  <c:v>MÉDIA FIAT</c:v>
                </c:pt>
                <c:pt idx="5">
                  <c:v>MÉDIA HYUNDAI</c:v>
                </c:pt>
                <c:pt idx="6">
                  <c:v>MÉDIA HONDA</c:v>
                </c:pt>
                <c:pt idx="7">
                  <c:v>MÉDIA RENAULT</c:v>
                </c:pt>
                <c:pt idx="8">
                  <c:v>MÉDIA NISSAN</c:v>
                </c:pt>
              </c:strCache>
            </c:strRef>
          </c:cat>
          <c:val>
            <c:numRef>
              <c:f>Carros!$Q$2:$Q$10</c:f>
              <c:numCache>
                <c:formatCode>General</c:formatCode>
                <c:ptCount val="9"/>
                <c:pt idx="0">
                  <c:v>27333.333333333332</c:v>
                </c:pt>
                <c:pt idx="1">
                  <c:v>25000</c:v>
                </c:pt>
                <c:pt idx="2">
                  <c:v>19000</c:v>
                </c:pt>
                <c:pt idx="3">
                  <c:v>37500</c:v>
                </c:pt>
                <c:pt idx="4">
                  <c:v>35000</c:v>
                </c:pt>
                <c:pt idx="5">
                  <c:v>26500</c:v>
                </c:pt>
                <c:pt idx="6">
                  <c:v>30000</c:v>
                </c:pt>
                <c:pt idx="7">
                  <c:v>22000</c:v>
                </c:pt>
                <c:pt idx="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6-4DAC-9377-14BE9107C6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57017528"/>
        <c:axId val="957018184"/>
      </c:barChart>
      <c:catAx>
        <c:axId val="95701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18184"/>
        <c:crosses val="autoZero"/>
        <c:auto val="1"/>
        <c:lblAlgn val="ctr"/>
        <c:lblOffset val="100"/>
        <c:noMultiLvlLbl val="0"/>
      </c:catAx>
      <c:valAx>
        <c:axId val="957018184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1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Carros!$D$1</c:f>
              <c:strCache>
                <c:ptCount val="1"/>
                <c:pt idx="0">
                  <c:v>Preço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Carros!$A$2:$A$21</c:f>
              <c:strCache>
                <c:ptCount val="20"/>
                <c:pt idx="0">
                  <c:v>Chevrolet</c:v>
                </c:pt>
                <c:pt idx="1">
                  <c:v>Toyota</c:v>
                </c:pt>
                <c:pt idx="2">
                  <c:v>Volkswagen</c:v>
                </c:pt>
                <c:pt idx="3">
                  <c:v>Ford</c:v>
                </c:pt>
                <c:pt idx="4">
                  <c:v>Fiat</c:v>
                </c:pt>
                <c:pt idx="5">
                  <c:v>Hyundai</c:v>
                </c:pt>
                <c:pt idx="6">
                  <c:v>Honda</c:v>
                </c:pt>
                <c:pt idx="7">
                  <c:v>Renault</c:v>
                </c:pt>
                <c:pt idx="8">
                  <c:v>Nissan</c:v>
                </c:pt>
                <c:pt idx="9">
                  <c:v>Chevrolet</c:v>
                </c:pt>
                <c:pt idx="10">
                  <c:v>Toyota</c:v>
                </c:pt>
                <c:pt idx="11">
                  <c:v>Volkswagen</c:v>
                </c:pt>
                <c:pt idx="12">
                  <c:v>Ford</c:v>
                </c:pt>
                <c:pt idx="13">
                  <c:v>Fiat</c:v>
                </c:pt>
                <c:pt idx="14">
                  <c:v>Hyundai</c:v>
                </c:pt>
                <c:pt idx="15">
                  <c:v>Honda</c:v>
                </c:pt>
                <c:pt idx="16">
                  <c:v>Renault</c:v>
                </c:pt>
                <c:pt idx="17">
                  <c:v>Nissan</c:v>
                </c:pt>
                <c:pt idx="18">
                  <c:v>Chevrolet</c:v>
                </c:pt>
                <c:pt idx="19">
                  <c:v>Toyota</c:v>
                </c:pt>
              </c:strCache>
            </c:strRef>
          </c:cat>
          <c:val>
            <c:numRef>
              <c:f>Carros!$D$2:$D$21</c:f>
              <c:numCache>
                <c:formatCode>#,##0</c:formatCode>
                <c:ptCount val="20"/>
                <c:pt idx="0">
                  <c:v>45000</c:v>
                </c:pt>
                <c:pt idx="1">
                  <c:v>60000</c:v>
                </c:pt>
                <c:pt idx="2">
                  <c:v>40000</c:v>
                </c:pt>
                <c:pt idx="3">
                  <c:v>35000</c:v>
                </c:pt>
                <c:pt idx="4">
                  <c:v>30000</c:v>
                </c:pt>
                <c:pt idx="5">
                  <c:v>48000</c:v>
                </c:pt>
                <c:pt idx="6">
                  <c:v>55000</c:v>
                </c:pt>
                <c:pt idx="7">
                  <c:v>38000</c:v>
                </c:pt>
                <c:pt idx="8">
                  <c:v>42000</c:v>
                </c:pt>
                <c:pt idx="9">
                  <c:v>47000</c:v>
                </c:pt>
                <c:pt idx="10">
                  <c:v>85000</c:v>
                </c:pt>
                <c:pt idx="11">
                  <c:v>53000</c:v>
                </c:pt>
                <c:pt idx="12">
                  <c:v>75000</c:v>
                </c:pt>
                <c:pt idx="13">
                  <c:v>60000</c:v>
                </c:pt>
                <c:pt idx="14">
                  <c:v>72000</c:v>
                </c:pt>
                <c:pt idx="15">
                  <c:v>68000</c:v>
                </c:pt>
                <c:pt idx="16">
                  <c:v>55000</c:v>
                </c:pt>
                <c:pt idx="17">
                  <c:v>80000</c:v>
                </c:pt>
                <c:pt idx="18">
                  <c:v>85000</c:v>
                </c:pt>
                <c:pt idx="19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8-4746-A86A-F73C4E6B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886280"/>
        <c:axId val="990877752"/>
      </c:barChart>
      <c:lineChart>
        <c:grouping val="standard"/>
        <c:varyColors val="0"/>
        <c:ser>
          <c:idx val="1"/>
          <c:order val="1"/>
          <c:tx>
            <c:strRef>
              <c:f>Carros!$E$1</c:f>
              <c:strCache>
                <c:ptCount val="1"/>
                <c:pt idx="0">
                  <c:v>Quilometragem (km)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Carros!$A$2:$A$21</c:f>
              <c:strCache>
                <c:ptCount val="20"/>
                <c:pt idx="0">
                  <c:v>Chevrolet</c:v>
                </c:pt>
                <c:pt idx="1">
                  <c:v>Toyota</c:v>
                </c:pt>
                <c:pt idx="2">
                  <c:v>Volkswagen</c:v>
                </c:pt>
                <c:pt idx="3">
                  <c:v>Ford</c:v>
                </c:pt>
                <c:pt idx="4">
                  <c:v>Fiat</c:v>
                </c:pt>
                <c:pt idx="5">
                  <c:v>Hyundai</c:v>
                </c:pt>
                <c:pt idx="6">
                  <c:v>Honda</c:v>
                </c:pt>
                <c:pt idx="7">
                  <c:v>Renault</c:v>
                </c:pt>
                <c:pt idx="8">
                  <c:v>Nissan</c:v>
                </c:pt>
                <c:pt idx="9">
                  <c:v>Chevrolet</c:v>
                </c:pt>
                <c:pt idx="10">
                  <c:v>Toyota</c:v>
                </c:pt>
                <c:pt idx="11">
                  <c:v>Volkswagen</c:v>
                </c:pt>
                <c:pt idx="12">
                  <c:v>Ford</c:v>
                </c:pt>
                <c:pt idx="13">
                  <c:v>Fiat</c:v>
                </c:pt>
                <c:pt idx="14">
                  <c:v>Hyundai</c:v>
                </c:pt>
                <c:pt idx="15">
                  <c:v>Honda</c:v>
                </c:pt>
                <c:pt idx="16">
                  <c:v>Renault</c:v>
                </c:pt>
                <c:pt idx="17">
                  <c:v>Nissan</c:v>
                </c:pt>
                <c:pt idx="18">
                  <c:v>Chevrolet</c:v>
                </c:pt>
                <c:pt idx="19">
                  <c:v>Toyota</c:v>
                </c:pt>
              </c:strCache>
            </c:strRef>
          </c:cat>
          <c:val>
            <c:numRef>
              <c:f>Carros!$E$2:$E$21</c:f>
              <c:numCache>
                <c:formatCode>#,##0</c:formatCode>
                <c:ptCount val="20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35000</c:v>
                </c:pt>
                <c:pt idx="4">
                  <c:v>40000</c:v>
                </c:pt>
                <c:pt idx="5">
                  <c:v>28000</c:v>
                </c:pt>
                <c:pt idx="6">
                  <c:v>32000</c:v>
                </c:pt>
                <c:pt idx="7">
                  <c:v>22000</c:v>
                </c:pt>
                <c:pt idx="8">
                  <c:v>30000</c:v>
                </c:pt>
                <c:pt idx="9">
                  <c:v>27000</c:v>
                </c:pt>
                <c:pt idx="10">
                  <c:v>20000</c:v>
                </c:pt>
                <c:pt idx="11">
                  <c:v>18000</c:v>
                </c:pt>
                <c:pt idx="12">
                  <c:v>40000</c:v>
                </c:pt>
                <c:pt idx="13">
                  <c:v>30000</c:v>
                </c:pt>
                <c:pt idx="14">
                  <c:v>25000</c:v>
                </c:pt>
                <c:pt idx="15">
                  <c:v>28000</c:v>
                </c:pt>
                <c:pt idx="16">
                  <c:v>22000</c:v>
                </c:pt>
                <c:pt idx="17">
                  <c:v>30000</c:v>
                </c:pt>
                <c:pt idx="18">
                  <c:v>25000</c:v>
                </c:pt>
                <c:pt idx="1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8-4746-A86A-F73C4E6B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886280"/>
        <c:axId val="990877752"/>
      </c:lineChart>
      <c:catAx>
        <c:axId val="99088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77752"/>
        <c:crosses val="autoZero"/>
        <c:auto val="1"/>
        <c:lblAlgn val="ctr"/>
        <c:lblOffset val="100"/>
        <c:noMultiLvlLbl val="0"/>
      </c:catAx>
      <c:valAx>
        <c:axId val="9908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_xlchart.v1.6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Eficiência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Eficiência</a:t>
          </a:r>
        </a:p>
      </cx:txPr>
    </cx:title>
    <cx:plotArea>
      <cx:plotAreaRegion>
        <cx:series layoutId="boxWhisker" uniqueId="{49BB4447-58B9-4F3A-8C48-24087241B8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Qualidade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Qualidade</a:t>
          </a:r>
        </a:p>
      </cx:txPr>
    </cx:title>
    <cx:plotArea>
      <cx:plotAreaRegion>
        <cx:series layoutId="boxWhisker" uniqueId="{D4F0AECF-271A-4FD6-9044-5AC14875326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Tempo de Resposta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Tempo de Resposta</a:t>
          </a:r>
        </a:p>
      </cx:txPr>
    </cx:title>
    <cx:plotArea>
      <cx:plotAreaRegion>
        <cx:series layoutId="boxWhisker" uniqueId="{DA38129D-D41A-4A73-ACCC-A3C4ADADC1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Satisfação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Satisfação</a:t>
          </a:r>
        </a:p>
      </cx:txPr>
    </cx:title>
    <cx:plotArea>
      <cx:plotAreaRegion>
        <cx:series layoutId="boxWhisker" uniqueId="{3091A768-4AE4-4BF0-89B6-B12698F07A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Total em Compras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em Compras</a:t>
          </a:r>
        </a:p>
      </cx:txPr>
    </cx:title>
    <cx:plotArea>
      <cx:plotAreaRegion>
        <cx:series layoutId="boxWhisker" uniqueId="{EA1E0393-31F2-4EDE-B8A1-42474E19AB3C}">
          <cx:tx>
            <cx:txData>
              <cx:f>_xlchart.v1.24</cx:f>
              <cx:v>Total de Compras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Número de Pedidos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de Pedidos</a:t>
          </a:r>
        </a:p>
      </cx:txPr>
    </cx:title>
    <cx:plotArea>
      <cx:plotAreaRegion>
        <cx:series layoutId="boxWhisker" uniqueId="{C2509181-6D34-4369-81F7-505A0BF03E7E}">
          <cx:tx>
            <cx:txData>
              <cx:f>_xlchart.v1.28</cx:f>
              <cx:v>Número de Pedidos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Valor Médio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 Médio</a:t>
          </a:r>
        </a:p>
      </cx:txPr>
    </cx:title>
    <cx:plotArea>
      <cx:plotAreaRegion>
        <cx:series layoutId="boxWhisker" uniqueId="{19B8826E-6AA2-419D-A0C7-0AAA402EA858}">
          <cx:tx>
            <cx:txData>
              <cx:f>_xlchart.v1.26</cx:f>
              <cx:v>Valor Médio por Pedido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Avaliação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Avaliação</a:t>
          </a:r>
        </a:p>
      </cx:txPr>
    </cx:title>
    <cx:plotArea>
      <cx:plotAreaRegion>
        <cx:series layoutId="boxWhisker" uniqueId="{D41A9225-9044-4808-B580-12B70AB303AC}">
          <cx:tx>
            <cx:txData>
              <cx:f>_xlchart.v1.30</cx:f>
              <cx:v>Avaliação do Produto (0-5)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</cx:chartData>
  <cx:chart>
    <cx:plotArea>
      <cx:plotAreaRegion>
        <cx:series layoutId="boxWhisker" uniqueId="{A9A1FB46-0EAD-41BC-8694-98A7BBA2FD15}">
          <cx:tx>
            <cx:txData>
              <cx:f>_xlchart.v1.32</cx:f>
              <cx:v>Fone de Ouvido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E197F2-363F-4292-AB89-86E33FA6411A}">
          <cx:tx>
            <cx:txData>
              <cx:f>_xlchart.v1.34</cx:f>
              <cx:v>Cafeteira Elétrica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DCB1518-31EB-4058-B6EA-E299C606598E}">
          <cx:tx>
            <cx:txData>
              <cx:f>_xlchart.v1.36</cx:f>
              <cx:v>Mala de Viagem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AEA57B1-D2EC-4732-ABE6-A9703216A4C2}">
          <cx:tx>
            <cx:txData>
              <cx:f>_xlchart.v1.38</cx:f>
              <cx:v>Notebook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87936A-7E29-499D-B017-840B2D5F4307}">
          <cx:tx>
            <cx:txData>
              <cx:f>_xlchart.v1.40</cx:f>
              <cx:v>Jogo de Panelas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spPr>
    <a:solidFill>
      <a:schemeClr val="bg1">
        <a:lumMod val="85000"/>
      </a:schemeClr>
    </a:solidFill>
  </cx:spPr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_xlchart.v1.49</cx:f>
      </cx:numDim>
    </cx:data>
  </cx:chartData>
  <cx:chart>
    <cx:title pos="t" align="ctr" overlay="0"/>
    <cx:plotArea>
      <cx:plotAreaRegion>
        <cx:series layoutId="boxWhisker" uniqueId="{20BC9595-D3AB-4921-ABA5-09273985C7E0}">
          <cx:tx>
            <cx:txData>
              <cx:f>_xlchart.v1.46</cx:f>
              <cx:v>Preço (R$)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A8298B-3247-4CB1-9854-5130FE071D33}">
          <cx:tx>
            <cx:txData>
              <cx:f>_xlchart.v1.48</cx:f>
              <cx:v>Quilometragem (km)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_xlchart.v1.0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_xlchart.v1.4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_xlchart.v1.2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IDADES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IDADES</a:t>
          </a:r>
        </a:p>
      </cx:txPr>
    </cx:title>
    <cx:plotArea>
      <cx:plotAreaRegion>
        <cx:plotSurface>
          <cx:spPr>
            <a:ln>
              <a:solidFill>
                <a:srgbClr val="FFFF00"/>
              </a:solidFill>
            </a:ln>
          </cx:spPr>
        </cx:plotSurface>
        <cx:series layoutId="boxWhisker" uniqueId="{4FFEDBB6-6561-492C-AE7F-BA77AA537A36}"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Renda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Renda</a:t>
          </a:r>
        </a:p>
      </cx:txPr>
    </cx:title>
    <cx:plotArea>
      <cx:plotAreaRegion>
        <cx:series layoutId="boxWhisker" uniqueId="{FA29C67D-CD26-443E-AA63-94805F55760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Nivel de Educação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Nivel de Educação</a:t>
          </a:r>
        </a:p>
      </cx:txPr>
    </cx:title>
    <cx:plotArea>
      <cx:plotAreaRegion>
        <cx:series layoutId="boxWhisker" uniqueId="{ADC3EBF3-08B7-4B9E-A1BE-B48397F37F47}"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Filhos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Filhos</a:t>
          </a:r>
        </a:p>
      </cx:txPr>
    </cx:title>
    <cx:plotArea>
      <cx:plotAreaRegion>
        <cx:series layoutId="boxWhisker" uniqueId="{D67AD7A3-52C7-47BE-A501-2FBB08EDD764}">
          <cx:spPr>
            <a:solidFill>
              <a:srgbClr val="92D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microsoft.com/office/2014/relationships/chartEx" Target="../charts/chartEx5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27.xml"/><Relationship Id="rId7" Type="http://schemas.microsoft.com/office/2014/relationships/chartEx" Target="../charts/chartEx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microsoft.com/office/2014/relationships/chartEx" Target="../charts/chartEx6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microsoft.com/office/2014/relationships/chartEx" Target="../charts/chartEx13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openxmlformats.org/officeDocument/2006/relationships/chart" Target="../charts/chart35.xml"/><Relationship Id="rId7" Type="http://schemas.microsoft.com/office/2014/relationships/chartEx" Target="../charts/chartEx1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microsoft.com/office/2014/relationships/chartEx" Target="../charts/chartEx14.xml"/><Relationship Id="rId5" Type="http://schemas.openxmlformats.org/officeDocument/2006/relationships/chart" Target="../charts/chart37.xml"/><Relationship Id="rId10" Type="http://schemas.openxmlformats.org/officeDocument/2006/relationships/chart" Target="../charts/chart38.xml"/><Relationship Id="rId4" Type="http://schemas.openxmlformats.org/officeDocument/2006/relationships/chart" Target="../charts/chart36.xml"/><Relationship Id="rId9" Type="http://schemas.microsoft.com/office/2014/relationships/chartEx" Target="../charts/chartEx17.xml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14/relationships/chartEx" Target="../charts/chartEx18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microsoft.com/office/2014/relationships/chartEx" Target="../charts/chartEx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14149387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16921162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44525" y="14120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3575" y="16883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21</xdr:row>
      <xdr:rowOff>42862</xdr:rowOff>
    </xdr:from>
    <xdr:to>
      <xdr:col>12</xdr:col>
      <xdr:colOff>866775</xdr:colOff>
      <xdr:row>36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49" y="4424362"/>
              <a:ext cx="5791201" cy="2824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38099</xdr:colOff>
      <xdr:row>8</xdr:row>
      <xdr:rowOff>23812</xdr:rowOff>
    </xdr:from>
    <xdr:to>
      <xdr:col>10</xdr:col>
      <xdr:colOff>28574</xdr:colOff>
      <xdr:row>20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666750</xdr:colOff>
      <xdr:row>36</xdr:row>
      <xdr:rowOff>4762</xdr:rowOff>
    </xdr:from>
    <xdr:to>
      <xdr:col>12</xdr:col>
      <xdr:colOff>857250</xdr:colOff>
      <xdr:row>50</xdr:row>
      <xdr:rowOff>121920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28575</xdr:colOff>
      <xdr:row>35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8900E-B93C-4340-A21B-F26C9947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</xdr:colOff>
      <xdr:row>50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1018-2A93-4A15-988B-361DA746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21</xdr:row>
      <xdr:rowOff>4761</xdr:rowOff>
    </xdr:from>
    <xdr:to>
      <xdr:col>14</xdr:col>
      <xdr:colOff>809625</xdr:colOff>
      <xdr:row>35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5AAE1-102F-4316-9777-4857E8F8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36</xdr:row>
      <xdr:rowOff>0</xdr:rowOff>
    </xdr:from>
    <xdr:to>
      <xdr:col>14</xdr:col>
      <xdr:colOff>819150</xdr:colOff>
      <xdr:row>50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F0766-95F0-4F2D-A6C5-82735623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9526</xdr:colOff>
      <xdr:row>8</xdr:row>
      <xdr:rowOff>0</xdr:rowOff>
    </xdr:from>
    <xdr:to>
      <xdr:col>14</xdr:col>
      <xdr:colOff>790576</xdr:colOff>
      <xdr:row>20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FBF4A3-0CAD-4E2D-96D7-9005237C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5443</xdr:colOff>
      <xdr:row>50</xdr:row>
      <xdr:rowOff>125186</xdr:rowOff>
    </xdr:from>
    <xdr:to>
      <xdr:col>3</xdr:col>
      <xdr:colOff>869157</xdr:colOff>
      <xdr:row>65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65EC585-7262-4228-85E1-F61359241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" y="10221686"/>
              <a:ext cx="421651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467747</xdr:colOff>
      <xdr:row>50</xdr:row>
      <xdr:rowOff>140154</xdr:rowOff>
    </xdr:from>
    <xdr:to>
      <xdr:col>10</xdr:col>
      <xdr:colOff>738187</xdr:colOff>
      <xdr:row>65</xdr:row>
      <xdr:rowOff>25854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7FC4708-C8AE-480C-B41F-C0A5E3F1E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6297" y="10236654"/>
              <a:ext cx="37375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747712</xdr:colOff>
      <xdr:row>50</xdr:row>
      <xdr:rowOff>133349</xdr:rowOff>
    </xdr:from>
    <xdr:to>
      <xdr:col>14</xdr:col>
      <xdr:colOff>797718</xdr:colOff>
      <xdr:row>65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44368873-B919-445B-957E-A8FAA691E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3362" y="10229849"/>
              <a:ext cx="378380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890588</xdr:colOff>
      <xdr:row>50</xdr:row>
      <xdr:rowOff>138112</xdr:rowOff>
    </xdr:from>
    <xdr:to>
      <xdr:col>7</xdr:col>
      <xdr:colOff>440531</xdr:colOff>
      <xdr:row>65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DE935F7-E23B-4BFD-B648-3EE1903B6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3388" y="10234612"/>
              <a:ext cx="364569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10</xdr:row>
      <xdr:rowOff>171450</xdr:rowOff>
    </xdr:from>
    <xdr:to>
      <xdr:col>11</xdr:col>
      <xdr:colOff>38099</xdr:colOff>
      <xdr:row>21</xdr:row>
      <xdr:rowOff>4761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2F4A9-9E9E-45E9-AA1B-10905E10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21</xdr:row>
      <xdr:rowOff>23812</xdr:rowOff>
    </xdr:from>
    <xdr:to>
      <xdr:col>11</xdr:col>
      <xdr:colOff>38100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593495-48E2-4F21-9DE7-AB0AAE8C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0</xdr:row>
      <xdr:rowOff>0</xdr:rowOff>
    </xdr:from>
    <xdr:to>
      <xdr:col>11</xdr:col>
      <xdr:colOff>28575</xdr:colOff>
      <xdr:row>10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70717B-B4EC-4755-96C9-3008587A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35</xdr:row>
      <xdr:rowOff>90487</xdr:rowOff>
    </xdr:from>
    <xdr:to>
      <xdr:col>1</xdr:col>
      <xdr:colOff>771525</xdr:colOff>
      <xdr:row>45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ABAE25A-F324-49D5-BC5B-06248240E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" y="7138987"/>
              <a:ext cx="3162299" cy="1928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790576</xdr:colOff>
      <xdr:row>35</xdr:row>
      <xdr:rowOff>90487</xdr:rowOff>
    </xdr:from>
    <xdr:to>
      <xdr:col>5</xdr:col>
      <xdr:colOff>238126</xdr:colOff>
      <xdr:row>45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8BD92EE-A4D9-4238-9559-DDFE8C120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0876" y="7138987"/>
              <a:ext cx="3181350" cy="1909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266701</xdr:colOff>
      <xdr:row>35</xdr:row>
      <xdr:rowOff>100012</xdr:rowOff>
    </xdr:from>
    <xdr:to>
      <xdr:col>8</xdr:col>
      <xdr:colOff>342901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8A95B5D-AEF2-4CBC-BC3F-A243F41A2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1" y="7148512"/>
              <a:ext cx="3009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361950</xdr:colOff>
      <xdr:row>35</xdr:row>
      <xdr:rowOff>100012</xdr:rowOff>
    </xdr:from>
    <xdr:to>
      <xdr:col>11</xdr:col>
      <xdr:colOff>19050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F18FE88E-7B89-41E6-8C77-8A94DE807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7148512"/>
              <a:ext cx="2628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15240</xdr:rowOff>
    </xdr:from>
    <xdr:to>
      <xdr:col>6</xdr:col>
      <xdr:colOff>573405</xdr:colOff>
      <xdr:row>35</xdr:row>
      <xdr:rowOff>121921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E667A1-FF60-42C3-B1EC-B7A52177B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573405</xdr:colOff>
      <xdr:row>50</xdr:row>
      <xdr:rowOff>106681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F2F32F-9C82-479F-BC85-C356B25C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548640</xdr:colOff>
      <xdr:row>21</xdr:row>
      <xdr:rowOff>11430</xdr:rowOff>
    </xdr:from>
    <xdr:to>
      <xdr:col>13</xdr:col>
      <xdr:colOff>270933</xdr:colOff>
      <xdr:row>35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A318CC-E153-481C-B4E4-F3C59AD8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36</xdr:row>
      <xdr:rowOff>3810</xdr:rowOff>
    </xdr:from>
    <xdr:to>
      <xdr:col>13</xdr:col>
      <xdr:colOff>296333</xdr:colOff>
      <xdr:row>50</xdr:row>
      <xdr:rowOff>129540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8ACF2D3-103D-4490-B283-5A8907B5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125729</xdr:rowOff>
    </xdr:from>
    <xdr:to>
      <xdr:col>6</xdr:col>
      <xdr:colOff>563880</xdr:colOff>
      <xdr:row>68</xdr:row>
      <xdr:rowOff>135466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E25F64-0B1E-47BA-BB7F-A1B55E64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567265</xdr:colOff>
      <xdr:row>50</xdr:row>
      <xdr:rowOff>143933</xdr:rowOff>
    </xdr:from>
    <xdr:to>
      <xdr:col>10</xdr:col>
      <xdr:colOff>25400</xdr:colOff>
      <xdr:row>60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B897059-05AD-4906-B58C-CD9986B8E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1465" y="10049933"/>
              <a:ext cx="3191935" cy="191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71966</xdr:colOff>
      <xdr:row>60</xdr:row>
      <xdr:rowOff>160867</xdr:rowOff>
    </xdr:from>
    <xdr:to>
      <xdr:col>13</xdr:col>
      <xdr:colOff>321733</xdr:colOff>
      <xdr:row>68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6A51A08B-F77C-4FCC-986F-222038CD0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9966" y="11971867"/>
              <a:ext cx="3050117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61382</xdr:colOff>
      <xdr:row>50</xdr:row>
      <xdr:rowOff>137583</xdr:rowOff>
    </xdr:from>
    <xdr:to>
      <xdr:col>13</xdr:col>
      <xdr:colOff>321733</xdr:colOff>
      <xdr:row>60</xdr:row>
      <xdr:rowOff>160866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A3377E8C-661F-42A6-AA7C-565BA23C2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9382" y="10043583"/>
              <a:ext cx="3060701" cy="1928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569383</xdr:colOff>
      <xdr:row>60</xdr:row>
      <xdr:rowOff>167217</xdr:rowOff>
    </xdr:from>
    <xdr:to>
      <xdr:col>10</xdr:col>
      <xdr:colOff>33868</xdr:colOff>
      <xdr:row>68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833EAD57-307C-41E7-8CD8-63B014425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3583" y="11978217"/>
              <a:ext cx="3198285" cy="1500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922866</xdr:colOff>
      <xdr:row>8</xdr:row>
      <xdr:rowOff>16932</xdr:rowOff>
    </xdr:from>
    <xdr:to>
      <xdr:col>13</xdr:col>
      <xdr:colOff>245533</xdr:colOff>
      <xdr:row>20</xdr:row>
      <xdr:rowOff>126999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0E85376-4D19-426C-B7E3-7E633508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37</xdr:row>
      <xdr:rowOff>14287</xdr:rowOff>
    </xdr:from>
    <xdr:to>
      <xdr:col>8</xdr:col>
      <xdr:colOff>695325</xdr:colOff>
      <xdr:row>51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42A7BD-BADA-4026-AA15-4271B1096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37</xdr:row>
      <xdr:rowOff>0</xdr:rowOff>
    </xdr:from>
    <xdr:to>
      <xdr:col>17</xdr:col>
      <xdr:colOff>147638</xdr:colOff>
      <xdr:row>51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84B337-E3C0-4680-9F9B-F6FF0759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51</xdr:row>
      <xdr:rowOff>95250</xdr:rowOff>
    </xdr:from>
    <xdr:to>
      <xdr:col>8</xdr:col>
      <xdr:colOff>685800</xdr:colOff>
      <xdr:row>65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FF31E5-065C-4E6F-9E41-789E21B30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714374</xdr:colOff>
      <xdr:row>51</xdr:row>
      <xdr:rowOff>85725</xdr:rowOff>
    </xdr:from>
    <xdr:to>
      <xdr:col>17</xdr:col>
      <xdr:colOff>33337</xdr:colOff>
      <xdr:row>65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8A7994-E374-4761-B25A-1943C606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38100</xdr:rowOff>
    </xdr:from>
    <xdr:to>
      <xdr:col>8</xdr:col>
      <xdr:colOff>690563</xdr:colOff>
      <xdr:row>110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FC1D1D-BA80-48ED-AA82-BE1352400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8</xdr:col>
      <xdr:colOff>690563</xdr:colOff>
      <xdr:row>125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5022F1-2FD2-4FC2-A48B-357D3142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19049</xdr:colOff>
      <xdr:row>9</xdr:row>
      <xdr:rowOff>4762</xdr:rowOff>
    </xdr:from>
    <xdr:to>
      <xdr:col>17</xdr:col>
      <xdr:colOff>123825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5F1F4-18D8-4710-823B-2B01D3C7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704849</xdr:colOff>
      <xdr:row>23</xdr:row>
      <xdr:rowOff>104775</xdr:rowOff>
    </xdr:from>
    <xdr:to>
      <xdr:col>17</xdr:col>
      <xdr:colOff>152400</xdr:colOff>
      <xdr:row>36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548A31B-1B2E-4604-AF5C-187AD0C0A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4" y="4676775"/>
              <a:ext cx="10439401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14287</xdr:rowOff>
    </xdr:from>
    <xdr:to>
      <xdr:col>8</xdr:col>
      <xdr:colOff>2333625</xdr:colOff>
      <xdr:row>14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D0DAFC-4144-493A-8FD1-AD77689B0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2352675</xdr:colOff>
      <xdr:row>0</xdr:row>
      <xdr:rowOff>14287</xdr:rowOff>
    </xdr:from>
    <xdr:to>
      <xdr:col>13</xdr:col>
      <xdr:colOff>1428750</xdr:colOff>
      <xdr:row>14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22F657-832C-43E2-BCB3-ED57BEF2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2362199</xdr:colOff>
      <xdr:row>14</xdr:row>
      <xdr:rowOff>47626</xdr:rowOff>
    </xdr:from>
    <xdr:to>
      <xdr:col>13</xdr:col>
      <xdr:colOff>1419225</xdr:colOff>
      <xdr:row>29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266E39-85B4-4107-8B79-294D7BFE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23811</xdr:rowOff>
    </xdr:from>
    <xdr:to>
      <xdr:col>6</xdr:col>
      <xdr:colOff>0</xdr:colOff>
      <xdr:row>42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F6B5EC-9364-41E9-9468-009EB74A3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9526</xdr:colOff>
      <xdr:row>14</xdr:row>
      <xdr:rowOff>90486</xdr:rowOff>
    </xdr:from>
    <xdr:to>
      <xdr:col>8</xdr:col>
      <xdr:colOff>2352676</xdr:colOff>
      <xdr:row>29</xdr:row>
      <xdr:rowOff>19049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2751CE-7ABB-456B-B23E-3EFFCB5E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19049</xdr:colOff>
      <xdr:row>29</xdr:row>
      <xdr:rowOff>42862</xdr:rowOff>
    </xdr:from>
    <xdr:to>
      <xdr:col>9</xdr:col>
      <xdr:colOff>28575</xdr:colOff>
      <xdr:row>42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CA126BA-6E01-4BAD-A4E9-76783D08A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38099</xdr:colOff>
      <xdr:row>29</xdr:row>
      <xdr:rowOff>33337</xdr:rowOff>
    </xdr:from>
    <xdr:to>
      <xdr:col>13</xdr:col>
      <xdr:colOff>1400175</xdr:colOff>
      <xdr:row>43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04EDDBB-F20C-4CB9-B35A-943FE5FEF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1809750</xdr:colOff>
      <xdr:row>14</xdr:row>
      <xdr:rowOff>23812</xdr:rowOff>
    </xdr:from>
    <xdr:to>
      <xdr:col>9</xdr:col>
      <xdr:colOff>19050</xdr:colOff>
      <xdr:row>27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3DDDE8-B1A4-4226-B8CE-7AB1B5A99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14</xdr:row>
      <xdr:rowOff>14287</xdr:rowOff>
    </xdr:from>
    <xdr:to>
      <xdr:col>12</xdr:col>
      <xdr:colOff>857249</xdr:colOff>
      <xdr:row>27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73535D-95EA-4FFB-ACB7-18B249F03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52387</xdr:rowOff>
    </xdr:from>
    <xdr:to>
      <xdr:col>4</xdr:col>
      <xdr:colOff>1790699</xdr:colOff>
      <xdr:row>34</xdr:row>
      <xdr:rowOff>195262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585CF0-0243-4ACC-889F-F13C3BA9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1800225</xdr:colOff>
      <xdr:row>28</xdr:row>
      <xdr:rowOff>14287</xdr:rowOff>
    </xdr:from>
    <xdr:to>
      <xdr:col>9</xdr:col>
      <xdr:colOff>9525</xdr:colOff>
      <xdr:row>41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639C201-358C-4CEB-AD82-2B535FC62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5550" y="5614987"/>
              <a:ext cx="58864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55" zoomScale="115" zoomScaleNormal="115" workbookViewId="0">
      <selection activeCell="C3" sqref="C3"/>
    </sheetView>
  </sheetViews>
  <sheetFormatPr defaultColWidth="14" defaultRowHeight="15" x14ac:dyDescent="0.25"/>
  <cols>
    <col min="1" max="1" width="23.28515625" style="1" customWidth="1"/>
    <col min="2" max="6" width="14" style="1"/>
    <col min="7" max="7" width="0.28515625" style="1" customWidth="1"/>
    <col min="8" max="8" width="0.140625" style="1" customWidth="1"/>
    <col min="9" max="9" width="29.140625" style="1" bestFit="1" customWidth="1"/>
    <col min="10" max="10" width="12.42578125" style="1" customWidth="1"/>
    <col min="11" max="16384" width="14" style="1"/>
  </cols>
  <sheetData>
    <row r="1" spans="1:13" ht="43.9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239</v>
      </c>
      <c r="G1" s="17" t="s">
        <v>249</v>
      </c>
      <c r="H1" s="17" t="s">
        <v>250</v>
      </c>
      <c r="I1" s="13"/>
      <c r="J1" s="12" t="s">
        <v>1</v>
      </c>
      <c r="K1" s="12" t="s">
        <v>2</v>
      </c>
      <c r="L1" s="12" t="s">
        <v>3</v>
      </c>
      <c r="M1" s="12" t="s">
        <v>4</v>
      </c>
    </row>
    <row r="2" spans="1:13" x14ac:dyDescent="0.25">
      <c r="A2" s="12" t="s">
        <v>109</v>
      </c>
      <c r="B2" s="3">
        <v>35</v>
      </c>
      <c r="C2" s="3">
        <v>5000</v>
      </c>
      <c r="D2" s="3">
        <v>2500</v>
      </c>
      <c r="E2" s="3">
        <v>750</v>
      </c>
      <c r="F2" s="16" t="s">
        <v>233</v>
      </c>
      <c r="G2" s="9">
        <f>IF(F2="Homem",C2,"")</f>
        <v>5000</v>
      </c>
      <c r="H2" s="9" t="str">
        <f>IF(F2="Mulher",C2,"")</f>
        <v/>
      </c>
      <c r="I2" s="13" t="s">
        <v>240</v>
      </c>
      <c r="J2" s="14">
        <f>AVERAGE(B2:B21)</f>
        <v>39.75</v>
      </c>
      <c r="K2" s="14">
        <f>AVERAGE(C2:C21)</f>
        <v>6060</v>
      </c>
      <c r="L2" s="14">
        <f>AVERAGE(D2:D21)</f>
        <v>2925</v>
      </c>
      <c r="M2" s="14">
        <f>AVERAGE(E2:E21)</f>
        <v>758.5</v>
      </c>
    </row>
    <row r="3" spans="1:13" x14ac:dyDescent="0.25">
      <c r="A3" s="12" t="s">
        <v>110</v>
      </c>
      <c r="B3" s="3">
        <v>28</v>
      </c>
      <c r="C3" s="3">
        <v>3500</v>
      </c>
      <c r="D3" s="3">
        <v>1500</v>
      </c>
      <c r="E3" s="3">
        <v>600</v>
      </c>
      <c r="F3" s="16" t="s">
        <v>234</v>
      </c>
      <c r="G3" s="9" t="str">
        <f t="shared" ref="G3:G21" si="0">IF(F3="Homem",C3,"")</f>
        <v/>
      </c>
      <c r="H3" s="9">
        <f t="shared" ref="H3:H21" si="1">IF(F3="Mulher",C3,"")</f>
        <v>3500</v>
      </c>
      <c r="I3" s="13" t="s">
        <v>241</v>
      </c>
      <c r="J3" s="14">
        <f>MEDIAN(B2:B21)</f>
        <v>39.5</v>
      </c>
      <c r="K3" s="14">
        <f>MEDIAN(C2:C21)</f>
        <v>5900</v>
      </c>
      <c r="L3" s="14">
        <f>MEDIAN(D2:D21)</f>
        <v>2800</v>
      </c>
      <c r="M3" s="14">
        <f>MEDIAN(E2:E21)</f>
        <v>775</v>
      </c>
    </row>
    <row r="4" spans="1:13" x14ac:dyDescent="0.25">
      <c r="A4" s="12" t="s">
        <v>111</v>
      </c>
      <c r="B4" s="3">
        <v>45</v>
      </c>
      <c r="C4" s="3">
        <v>8000</v>
      </c>
      <c r="D4" s="3">
        <v>4000</v>
      </c>
      <c r="E4" s="3">
        <v>850</v>
      </c>
      <c r="F4" s="16" t="s">
        <v>233</v>
      </c>
      <c r="G4" s="9">
        <f t="shared" si="0"/>
        <v>8000</v>
      </c>
      <c r="H4" s="9" t="str">
        <f t="shared" si="1"/>
        <v/>
      </c>
      <c r="I4" s="13" t="s">
        <v>242</v>
      </c>
      <c r="J4" s="14" t="e">
        <f>MODE(B2:B21)</f>
        <v>#N/A</v>
      </c>
      <c r="K4" s="14">
        <f>MODE(C2:C21)</f>
        <v>6000</v>
      </c>
      <c r="L4" s="14">
        <f>MODE(D2:D21)</f>
        <v>2800</v>
      </c>
      <c r="M4" s="14">
        <f>MODE(E2:E21)</f>
        <v>780</v>
      </c>
    </row>
    <row r="5" spans="1:13" x14ac:dyDescent="0.25">
      <c r="A5" s="12" t="s">
        <v>112</v>
      </c>
      <c r="B5" s="3">
        <v>52</v>
      </c>
      <c r="C5" s="3">
        <v>6000</v>
      </c>
      <c r="D5" s="3">
        <v>3000</v>
      </c>
      <c r="E5" s="3">
        <v>780</v>
      </c>
      <c r="F5" s="16" t="s">
        <v>234</v>
      </c>
      <c r="G5" s="9" t="str">
        <f t="shared" si="0"/>
        <v/>
      </c>
      <c r="H5" s="9">
        <f t="shared" si="1"/>
        <v>6000</v>
      </c>
      <c r="I5" s="13" t="s">
        <v>243</v>
      </c>
      <c r="J5" s="14">
        <f>_xlfn.VAR.P(B2:B21)</f>
        <v>65.787499999999994</v>
      </c>
      <c r="K5" s="14">
        <f>_xlfn.VAR.P(C2:C21)</f>
        <v>3411400</v>
      </c>
      <c r="L5" s="14">
        <f>_xlfn.VAR.P(D2:D21)</f>
        <v>1024875</v>
      </c>
      <c r="M5" s="14">
        <f>_xlfn.VAR.P(E2:E21)</f>
        <v>8032.75</v>
      </c>
    </row>
    <row r="6" spans="1:13" x14ac:dyDescent="0.25">
      <c r="A6" s="12" t="s">
        <v>113</v>
      </c>
      <c r="B6" s="3">
        <v>30</v>
      </c>
      <c r="C6" s="3">
        <v>4000</v>
      </c>
      <c r="D6" s="3">
        <v>1800</v>
      </c>
      <c r="E6" s="3">
        <v>620</v>
      </c>
      <c r="F6" s="16" t="s">
        <v>233</v>
      </c>
      <c r="G6" s="9">
        <f t="shared" si="0"/>
        <v>4000</v>
      </c>
      <c r="H6" s="9" t="str">
        <f t="shared" si="1"/>
        <v/>
      </c>
      <c r="I6" s="13" t="s">
        <v>244</v>
      </c>
      <c r="J6" s="14">
        <f>_xlfn.STDEV.P(B2:B21)</f>
        <v>8.1109493895597691</v>
      </c>
      <c r="K6" s="14">
        <f>_xlfn.STDEV.P(C2:C21)</f>
        <v>1846.9975636150687</v>
      </c>
      <c r="L6" s="14">
        <f>_xlfn.STDEV.P(D2:D21)</f>
        <v>1012.3611015838172</v>
      </c>
      <c r="M6" s="14">
        <f>_xlfn.STDEV.P(E2:E21)</f>
        <v>89.625610179233931</v>
      </c>
    </row>
    <row r="7" spans="1:13" x14ac:dyDescent="0.25">
      <c r="A7" s="12" t="s">
        <v>114</v>
      </c>
      <c r="B7" s="3">
        <v>42</v>
      </c>
      <c r="C7" s="3">
        <v>7000</v>
      </c>
      <c r="D7" s="3">
        <v>3500</v>
      </c>
      <c r="E7" s="3">
        <v>800</v>
      </c>
      <c r="F7" s="16" t="s">
        <v>234</v>
      </c>
      <c r="G7" s="9" t="str">
        <f t="shared" si="0"/>
        <v/>
      </c>
      <c r="H7" s="9">
        <f t="shared" si="1"/>
        <v>7000</v>
      </c>
      <c r="I7" s="13" t="s">
        <v>246</v>
      </c>
      <c r="J7" s="14">
        <f>MAX(B2:B21)</f>
        <v>55</v>
      </c>
      <c r="K7" s="14">
        <f>MAX(C2:C21)</f>
        <v>10000</v>
      </c>
      <c r="L7" s="14">
        <f>MAX(D2:D21)</f>
        <v>5000</v>
      </c>
      <c r="M7" s="14">
        <f>MAX(E2:E21)</f>
        <v>900</v>
      </c>
    </row>
    <row r="8" spans="1:13" x14ac:dyDescent="0.25">
      <c r="A8" s="12" t="s">
        <v>115</v>
      </c>
      <c r="B8" s="3">
        <v>55</v>
      </c>
      <c r="C8" s="3">
        <v>10000</v>
      </c>
      <c r="D8" s="3">
        <v>5000</v>
      </c>
      <c r="E8" s="3">
        <v>900</v>
      </c>
      <c r="F8" s="16" t="s">
        <v>233</v>
      </c>
      <c r="G8" s="9">
        <f t="shared" si="0"/>
        <v>10000</v>
      </c>
      <c r="H8" s="9" t="str">
        <f t="shared" si="1"/>
        <v/>
      </c>
      <c r="I8" s="13" t="s">
        <v>245</v>
      </c>
      <c r="J8" s="14">
        <f>MIN(B2:B21)</f>
        <v>25</v>
      </c>
      <c r="K8" s="14">
        <f>MIN(C2:C21)</f>
        <v>3000</v>
      </c>
      <c r="L8" s="14">
        <f>MIN(D2:D21)</f>
        <v>1200</v>
      </c>
      <c r="M8" s="14">
        <f>MIN(E2:E21)</f>
        <v>580</v>
      </c>
    </row>
    <row r="9" spans="1:13" x14ac:dyDescent="0.25">
      <c r="A9" s="12" t="s">
        <v>116</v>
      </c>
      <c r="B9" s="3">
        <v>38</v>
      </c>
      <c r="C9" s="3">
        <v>5500</v>
      </c>
      <c r="D9" s="3">
        <v>2800</v>
      </c>
      <c r="E9" s="3">
        <v>760</v>
      </c>
      <c r="F9" s="16" t="s">
        <v>234</v>
      </c>
      <c r="G9" s="9" t="str">
        <f t="shared" si="0"/>
        <v/>
      </c>
      <c r="H9" s="9">
        <f t="shared" si="1"/>
        <v>5500</v>
      </c>
      <c r="I9" s="13" t="s">
        <v>247</v>
      </c>
      <c r="J9" s="9">
        <f>COUNTIF(F2:F21,"Homem")</f>
        <v>10</v>
      </c>
    </row>
    <row r="10" spans="1:13" x14ac:dyDescent="0.25">
      <c r="A10" s="12" t="s">
        <v>117</v>
      </c>
      <c r="B10" s="3">
        <v>48</v>
      </c>
      <c r="C10" s="3">
        <v>9000</v>
      </c>
      <c r="D10" s="3">
        <v>4500</v>
      </c>
      <c r="E10" s="3">
        <v>880</v>
      </c>
      <c r="F10" s="16" t="s">
        <v>233</v>
      </c>
      <c r="G10" s="9">
        <f t="shared" si="0"/>
        <v>9000</v>
      </c>
      <c r="H10" s="9" t="str">
        <f t="shared" si="1"/>
        <v/>
      </c>
      <c r="I10" s="13" t="s">
        <v>248</v>
      </c>
      <c r="J10" s="9">
        <f>COUNTIF(F2:F22,"Mulher")</f>
        <v>10</v>
      </c>
    </row>
    <row r="11" spans="1:13" x14ac:dyDescent="0.25">
      <c r="A11" s="12" t="s">
        <v>118</v>
      </c>
      <c r="B11" s="3">
        <v>25</v>
      </c>
      <c r="C11" s="3">
        <v>3000</v>
      </c>
      <c r="D11" s="3">
        <v>1200</v>
      </c>
      <c r="E11" s="3">
        <v>580</v>
      </c>
      <c r="F11" s="16" t="s">
        <v>234</v>
      </c>
      <c r="G11" s="9" t="str">
        <f t="shared" si="0"/>
        <v/>
      </c>
      <c r="H11" s="9">
        <f t="shared" si="1"/>
        <v>3000</v>
      </c>
      <c r="I11" s="13" t="s">
        <v>251</v>
      </c>
      <c r="J11" s="9">
        <f>CORREL(B2:B21,C2:C21)</f>
        <v>0.9098249489708462</v>
      </c>
    </row>
    <row r="12" spans="1:13" x14ac:dyDescent="0.25">
      <c r="A12" s="12" t="s">
        <v>119</v>
      </c>
      <c r="B12" s="3">
        <v>40</v>
      </c>
      <c r="C12" s="3">
        <v>6000</v>
      </c>
      <c r="D12" s="3">
        <v>2800</v>
      </c>
      <c r="E12" s="3">
        <v>780</v>
      </c>
      <c r="F12" s="16" t="s">
        <v>233</v>
      </c>
      <c r="G12" s="9">
        <f t="shared" si="0"/>
        <v>6000</v>
      </c>
      <c r="H12" s="9" t="str">
        <f t="shared" si="1"/>
        <v/>
      </c>
      <c r="I12" s="13" t="s">
        <v>252</v>
      </c>
      <c r="J12" s="9">
        <f>CORREL(B2:B21,D2:D21)</f>
        <v>0.91962698721380587</v>
      </c>
    </row>
    <row r="13" spans="1:13" x14ac:dyDescent="0.25">
      <c r="A13" s="12" t="s">
        <v>120</v>
      </c>
      <c r="B13" s="3">
        <v>33</v>
      </c>
      <c r="C13" s="3">
        <v>4500</v>
      </c>
      <c r="D13" s="3">
        <v>2000</v>
      </c>
      <c r="E13" s="3">
        <v>700</v>
      </c>
      <c r="F13" s="16" t="s">
        <v>234</v>
      </c>
      <c r="G13" s="9" t="str">
        <f t="shared" si="0"/>
        <v/>
      </c>
      <c r="H13" s="9">
        <f t="shared" si="1"/>
        <v>4500</v>
      </c>
      <c r="I13" s="13" t="s">
        <v>253</v>
      </c>
      <c r="J13" s="9">
        <f>CORREL(B2:B21,E2:E21)</f>
        <v>0.91357879785432783</v>
      </c>
    </row>
    <row r="14" spans="1:13" x14ac:dyDescent="0.25">
      <c r="A14" s="12" t="s">
        <v>121</v>
      </c>
      <c r="B14" s="3">
        <v>50</v>
      </c>
      <c r="C14" s="3">
        <v>7500</v>
      </c>
      <c r="D14" s="3">
        <v>3800</v>
      </c>
      <c r="E14" s="3">
        <v>820</v>
      </c>
      <c r="F14" s="16" t="s">
        <v>233</v>
      </c>
      <c r="G14" s="9">
        <f t="shared" si="0"/>
        <v>7500</v>
      </c>
      <c r="H14" s="9" t="str">
        <f t="shared" si="1"/>
        <v/>
      </c>
      <c r="I14" s="13" t="s">
        <v>254</v>
      </c>
      <c r="J14" s="9">
        <f>CORREL(C2:C21,D2:D21)</f>
        <v>0.99634806712629098</v>
      </c>
    </row>
    <row r="15" spans="1:13" x14ac:dyDescent="0.25">
      <c r="A15" s="12" t="s">
        <v>122</v>
      </c>
      <c r="B15" s="3">
        <v>36</v>
      </c>
      <c r="C15" s="3">
        <v>4800</v>
      </c>
      <c r="D15" s="3">
        <v>2200</v>
      </c>
      <c r="E15" s="3">
        <v>730</v>
      </c>
      <c r="F15" s="16" t="s">
        <v>234</v>
      </c>
      <c r="G15" s="9" t="str">
        <f t="shared" si="0"/>
        <v/>
      </c>
      <c r="H15" s="9">
        <f t="shared" si="1"/>
        <v>4800</v>
      </c>
      <c r="I15" s="13" t="s">
        <v>255</v>
      </c>
      <c r="J15" s="9">
        <f>CORREL(C2:C21,E2:E21)</f>
        <v>0.95681794276563403</v>
      </c>
    </row>
    <row r="16" spans="1:13" x14ac:dyDescent="0.25">
      <c r="A16" s="12" t="s">
        <v>123</v>
      </c>
      <c r="B16" s="3">
        <v>43</v>
      </c>
      <c r="C16" s="3">
        <v>6500</v>
      </c>
      <c r="D16" s="3">
        <v>3200</v>
      </c>
      <c r="E16" s="3">
        <v>790</v>
      </c>
      <c r="F16" s="16" t="s">
        <v>233</v>
      </c>
      <c r="G16" s="9">
        <f t="shared" si="0"/>
        <v>6500</v>
      </c>
      <c r="H16" s="9" t="str">
        <f t="shared" si="1"/>
        <v/>
      </c>
      <c r="I16" s="13" t="s">
        <v>256</v>
      </c>
      <c r="J16" s="9">
        <f>CORREL(D2:D21,E2:E21)</f>
        <v>0.95926551707199659</v>
      </c>
    </row>
    <row r="17" spans="1:8" x14ac:dyDescent="0.25">
      <c r="A17" s="12" t="s">
        <v>124</v>
      </c>
      <c r="B17" s="3">
        <v>31</v>
      </c>
      <c r="C17" s="3">
        <v>4200</v>
      </c>
      <c r="D17" s="3">
        <v>1900</v>
      </c>
      <c r="E17" s="3">
        <v>640</v>
      </c>
      <c r="F17" s="16" t="s">
        <v>234</v>
      </c>
      <c r="G17" s="9" t="str">
        <f t="shared" si="0"/>
        <v/>
      </c>
      <c r="H17" s="9">
        <f t="shared" si="1"/>
        <v>4200</v>
      </c>
    </row>
    <row r="18" spans="1:8" x14ac:dyDescent="0.25">
      <c r="A18" s="12" t="s">
        <v>125</v>
      </c>
      <c r="B18" s="3">
        <v>47</v>
      </c>
      <c r="C18" s="3">
        <v>8500</v>
      </c>
      <c r="D18" s="3">
        <v>4200</v>
      </c>
      <c r="E18" s="3">
        <v>870</v>
      </c>
      <c r="F18" s="16" t="s">
        <v>233</v>
      </c>
      <c r="G18" s="9">
        <f t="shared" si="0"/>
        <v>8500</v>
      </c>
      <c r="H18" s="9" t="str">
        <f t="shared" si="1"/>
        <v/>
      </c>
    </row>
    <row r="19" spans="1:8" x14ac:dyDescent="0.25">
      <c r="A19" s="12" t="s">
        <v>126</v>
      </c>
      <c r="B19" s="3">
        <v>34</v>
      </c>
      <c r="C19" s="3">
        <v>5200</v>
      </c>
      <c r="D19" s="3">
        <v>2400</v>
      </c>
      <c r="E19" s="3">
        <v>740</v>
      </c>
      <c r="F19" s="16" t="s">
        <v>234</v>
      </c>
      <c r="G19" s="9" t="str">
        <f t="shared" si="0"/>
        <v/>
      </c>
      <c r="H19" s="9">
        <f t="shared" si="1"/>
        <v>5200</v>
      </c>
    </row>
    <row r="20" spans="1:8" x14ac:dyDescent="0.25">
      <c r="A20" s="12" t="s">
        <v>127</v>
      </c>
      <c r="B20" s="3">
        <v>39</v>
      </c>
      <c r="C20" s="3">
        <v>5800</v>
      </c>
      <c r="D20" s="3">
        <v>2600</v>
      </c>
      <c r="E20" s="3">
        <v>770</v>
      </c>
      <c r="F20" s="16" t="s">
        <v>234</v>
      </c>
      <c r="G20" s="9" t="str">
        <f t="shared" si="0"/>
        <v/>
      </c>
      <c r="H20" s="9">
        <f t="shared" si="1"/>
        <v>5800</v>
      </c>
    </row>
    <row r="21" spans="1:8" x14ac:dyDescent="0.25">
      <c r="A21" s="12" t="s">
        <v>128</v>
      </c>
      <c r="B21" s="3">
        <v>44</v>
      </c>
      <c r="C21" s="3">
        <v>7200</v>
      </c>
      <c r="D21" s="3">
        <v>3600</v>
      </c>
      <c r="E21" s="3">
        <v>810</v>
      </c>
      <c r="F21" s="16" t="s">
        <v>233</v>
      </c>
      <c r="G21" s="9">
        <f t="shared" si="0"/>
        <v>7200</v>
      </c>
      <c r="H21" s="9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ColWidth="14" defaultRowHeight="15" x14ac:dyDescent="0.25"/>
  <cols>
    <col min="1" max="1" width="38.85546875" style="1" customWidth="1"/>
    <col min="2" max="5" width="14" style="1"/>
    <col min="6" max="6" width="30.7109375" style="1" bestFit="1" customWidth="1"/>
    <col min="7" max="7" width="19.140625" style="1" customWidth="1"/>
    <col min="8" max="16384" width="14" style="1"/>
  </cols>
  <sheetData>
    <row r="1" spans="1:10" ht="60" x14ac:dyDescent="0.25">
      <c r="A1" s="12" t="s">
        <v>149</v>
      </c>
      <c r="B1" s="12" t="s">
        <v>5</v>
      </c>
      <c r="C1" s="12" t="s">
        <v>6</v>
      </c>
      <c r="D1" s="12" t="s">
        <v>7</v>
      </c>
      <c r="E1" s="12" t="s">
        <v>8</v>
      </c>
      <c r="F1" s="12"/>
      <c r="G1" s="12" t="s">
        <v>5</v>
      </c>
      <c r="H1" s="12" t="s">
        <v>6</v>
      </c>
      <c r="I1" s="12" t="s">
        <v>7</v>
      </c>
      <c r="J1" s="12" t="s">
        <v>8</v>
      </c>
    </row>
    <row r="2" spans="1:10" x14ac:dyDescent="0.25">
      <c r="A2" s="12" t="s">
        <v>129</v>
      </c>
      <c r="B2" s="3">
        <v>25</v>
      </c>
      <c r="C2" s="3">
        <v>18</v>
      </c>
      <c r="D2" s="1">
        <v>7</v>
      </c>
      <c r="E2" s="3">
        <v>200</v>
      </c>
      <c r="F2" s="12" t="s">
        <v>240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25">
      <c r="A3" s="12" t="s">
        <v>130</v>
      </c>
      <c r="B3" s="3">
        <v>30</v>
      </c>
      <c r="C3" s="3">
        <v>22</v>
      </c>
      <c r="D3" s="3">
        <v>8</v>
      </c>
      <c r="E3" s="3">
        <v>250</v>
      </c>
      <c r="F3" s="12" t="s">
        <v>241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25">
      <c r="A4" s="12" t="s">
        <v>131</v>
      </c>
      <c r="B4" s="3">
        <v>15</v>
      </c>
      <c r="C4" s="3">
        <v>10</v>
      </c>
      <c r="D4" s="3">
        <v>5</v>
      </c>
      <c r="E4" s="3">
        <v>150</v>
      </c>
      <c r="F4" s="12" t="s">
        <v>242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25">
      <c r="A5" s="12" t="s">
        <v>132</v>
      </c>
      <c r="B5" s="3">
        <v>40</v>
      </c>
      <c r="C5" s="3">
        <v>30</v>
      </c>
      <c r="D5" s="3">
        <v>10</v>
      </c>
      <c r="E5" s="3">
        <v>300</v>
      </c>
      <c r="F5" s="12" t="s">
        <v>243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25">
      <c r="A6" s="12" t="s">
        <v>133</v>
      </c>
      <c r="B6" s="3">
        <v>20</v>
      </c>
      <c r="C6" s="3">
        <v>15</v>
      </c>
      <c r="D6" s="3">
        <v>5</v>
      </c>
      <c r="E6" s="3">
        <v>180</v>
      </c>
      <c r="F6" s="12" t="s">
        <v>244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25">
      <c r="A7" s="12" t="s">
        <v>134</v>
      </c>
      <c r="B7" s="3">
        <v>35</v>
      </c>
      <c r="C7" s="3">
        <v>28</v>
      </c>
      <c r="D7" s="3">
        <v>7</v>
      </c>
      <c r="E7" s="3">
        <v>220</v>
      </c>
      <c r="F7" s="12" t="s">
        <v>246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25">
      <c r="A8" s="12" t="s">
        <v>135</v>
      </c>
      <c r="B8" s="3">
        <v>28</v>
      </c>
      <c r="C8" s="3">
        <v>20</v>
      </c>
      <c r="D8" s="3">
        <v>8</v>
      </c>
      <c r="E8" s="3">
        <v>190</v>
      </c>
      <c r="F8" s="12" t="s">
        <v>245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25">
      <c r="A9" s="12" t="s">
        <v>136</v>
      </c>
      <c r="B9" s="3">
        <v>18</v>
      </c>
      <c r="C9" s="3">
        <v>12</v>
      </c>
      <c r="D9" s="3">
        <v>6</v>
      </c>
      <c r="E9" s="3">
        <v>160</v>
      </c>
      <c r="F9" s="12" t="s">
        <v>257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25">
      <c r="A10" s="12" t="s">
        <v>137</v>
      </c>
      <c r="B10" s="3">
        <v>22</v>
      </c>
      <c r="C10" s="3">
        <v>16</v>
      </c>
      <c r="D10" s="3">
        <v>6</v>
      </c>
      <c r="E10" s="3">
        <v>170</v>
      </c>
      <c r="F10" s="12" t="s">
        <v>258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25">
      <c r="A11" s="12" t="s">
        <v>138</v>
      </c>
      <c r="B11" s="3">
        <v>27</v>
      </c>
      <c r="C11" s="3">
        <v>19</v>
      </c>
      <c r="D11" s="3">
        <v>8</v>
      </c>
      <c r="E11" s="3">
        <v>210</v>
      </c>
      <c r="F11" s="12" t="s">
        <v>259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25">
      <c r="A12" s="12" t="s">
        <v>139</v>
      </c>
      <c r="B12" s="3">
        <v>32</v>
      </c>
      <c r="C12" s="3">
        <v>24</v>
      </c>
      <c r="D12" s="3">
        <v>8</v>
      </c>
      <c r="E12" s="3">
        <v>240</v>
      </c>
      <c r="F12" s="12" t="s">
        <v>260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25">
      <c r="A13" s="12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25">
      <c r="A14" s="12" t="s">
        <v>141</v>
      </c>
      <c r="B14" s="3">
        <v>24</v>
      </c>
      <c r="C14" s="3">
        <v>18</v>
      </c>
      <c r="D14" s="3">
        <v>6</v>
      </c>
      <c r="E14" s="3">
        <v>200</v>
      </c>
      <c r="F14" s="12" t="s">
        <v>263</v>
      </c>
      <c r="G14" s="3">
        <f>CORREL(B2:B21,D2:D21)</f>
        <v>0.64211334339021109</v>
      </c>
      <c r="H14" s="3"/>
      <c r="I14" s="3"/>
      <c r="J14" s="3"/>
    </row>
    <row r="15" spans="1:10" x14ac:dyDescent="0.25">
      <c r="A15" s="12" t="s">
        <v>142</v>
      </c>
      <c r="B15" s="3">
        <v>29</v>
      </c>
      <c r="C15" s="3">
        <v>21</v>
      </c>
      <c r="D15" s="3">
        <v>8</v>
      </c>
      <c r="E15" s="3">
        <v>230</v>
      </c>
      <c r="F15" s="12" t="s">
        <v>262</v>
      </c>
      <c r="G15" s="3">
        <f>CORREL(C2:C21,D2:D21)</f>
        <v>0.51081169800886406</v>
      </c>
      <c r="H15" s="3"/>
      <c r="I15" s="3"/>
      <c r="J15" s="3"/>
    </row>
    <row r="16" spans="1:10" x14ac:dyDescent="0.25">
      <c r="A16" s="12" t="s">
        <v>143</v>
      </c>
      <c r="B16" s="3">
        <v>21</v>
      </c>
      <c r="C16" s="3">
        <v>14</v>
      </c>
      <c r="D16" s="3">
        <v>7</v>
      </c>
      <c r="E16" s="3">
        <v>175</v>
      </c>
      <c r="F16" s="12" t="s">
        <v>261</v>
      </c>
      <c r="G16" s="3">
        <f>CORREL(E2:E21,D2:D21)</f>
        <v>0.60344704409834737</v>
      </c>
      <c r="H16" s="3"/>
      <c r="I16" s="3"/>
      <c r="J16" s="3"/>
    </row>
    <row r="17" spans="1:5" x14ac:dyDescent="0.25">
      <c r="A17" s="12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25">
      <c r="A18" s="12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25">
      <c r="A19" s="12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25">
      <c r="A20" s="12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25">
      <c r="A21" s="12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A15" workbookViewId="0"/>
  </sheetViews>
  <sheetFormatPr defaultColWidth="14" defaultRowHeight="15" x14ac:dyDescent="0.25"/>
  <cols>
    <col min="1" max="1" width="24.7109375" style="1" customWidth="1"/>
    <col min="2" max="5" width="14" style="1"/>
    <col min="6" max="6" width="17.42578125" style="1" customWidth="1"/>
    <col min="7" max="16384" width="14" style="1"/>
  </cols>
  <sheetData>
    <row r="1" spans="1:10" ht="45" x14ac:dyDescent="0.25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/>
      <c r="G1" s="12" t="s">
        <v>9</v>
      </c>
      <c r="H1" s="12" t="s">
        <v>10</v>
      </c>
      <c r="I1" s="12" t="s">
        <v>11</v>
      </c>
      <c r="J1" s="12" t="s">
        <v>12</v>
      </c>
    </row>
    <row r="2" spans="1:10" x14ac:dyDescent="0.25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2" t="s">
        <v>240</v>
      </c>
      <c r="G2" s="4">
        <f>AVERAGE(B2:B21)</f>
        <v>7.2</v>
      </c>
      <c r="H2" s="18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25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2" t="s">
        <v>241</v>
      </c>
      <c r="G3" s="4">
        <f>MEDIAN(B2:B21)</f>
        <v>7.5</v>
      </c>
      <c r="H3" s="18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25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2" t="s">
        <v>242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25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2" t="s">
        <v>243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25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2" t="s">
        <v>244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25">
      <c r="A7" s="3" t="s">
        <v>155</v>
      </c>
      <c r="B7" s="4">
        <v>8</v>
      </c>
      <c r="C7" s="4">
        <v>7</v>
      </c>
      <c r="D7" s="4">
        <v>10</v>
      </c>
      <c r="E7" s="4">
        <v>9</v>
      </c>
      <c r="F7" s="12" t="s">
        <v>246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25">
      <c r="A8" s="3" t="s">
        <v>156</v>
      </c>
      <c r="B8" s="4">
        <v>10</v>
      </c>
      <c r="C8" s="4">
        <v>5</v>
      </c>
      <c r="D8" s="4">
        <v>8</v>
      </c>
      <c r="E8" s="4">
        <v>8</v>
      </c>
      <c r="F8" s="12" t="s">
        <v>264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25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25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25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25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25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25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25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25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25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25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25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25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25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opLeftCell="A4" zoomScale="80" zoomScaleNormal="80" workbookViewId="0">
      <selection activeCell="A3" sqref="A3"/>
    </sheetView>
  </sheetViews>
  <sheetFormatPr defaultColWidth="14" defaultRowHeight="15" x14ac:dyDescent="0.25"/>
  <cols>
    <col min="1" max="1" width="22.28515625" style="1" customWidth="1"/>
    <col min="2" max="5" width="14" style="1"/>
    <col min="6" max="6" width="19.42578125" style="1" bestFit="1" customWidth="1"/>
    <col min="7" max="8" width="14" style="1"/>
    <col min="9" max="9" width="19.42578125" style="1" bestFit="1" customWidth="1"/>
    <col min="10" max="10" width="18.5703125" style="1" bestFit="1" customWidth="1"/>
    <col min="11" max="16384" width="14" style="1"/>
  </cols>
  <sheetData>
    <row r="1" spans="1:10" ht="60" x14ac:dyDescent="0.25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12" t="s">
        <v>14</v>
      </c>
      <c r="H1" s="12" t="s">
        <v>15</v>
      </c>
      <c r="I1" s="12" t="s">
        <v>16</v>
      </c>
      <c r="J1" s="12" t="s">
        <v>17</v>
      </c>
    </row>
    <row r="2" spans="1:10" x14ac:dyDescent="0.2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2" t="s">
        <v>240</v>
      </c>
      <c r="G2" s="4">
        <f>AVERAGE(B2:B21)</f>
        <v>39.75</v>
      </c>
      <c r="H2" s="4">
        <f>AVERAGE(C2:C21)</f>
        <v>6060</v>
      </c>
      <c r="I2" s="4">
        <f>AVERAGE(D2:D21)</f>
        <v>16.399999999999999</v>
      </c>
      <c r="J2" s="4">
        <f>AVERAGE(E2:E21)</f>
        <v>1.7</v>
      </c>
    </row>
    <row r="3" spans="1:10" x14ac:dyDescent="0.2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2" t="s">
        <v>241</v>
      </c>
      <c r="G3" s="4">
        <f>MEDIAN(B2:B21)</f>
        <v>39.5</v>
      </c>
      <c r="H3" s="4">
        <f>MEDIAN(C2:C21)</f>
        <v>5900</v>
      </c>
      <c r="I3" s="4">
        <f>MEDIAN(D2:D21)</f>
        <v>16</v>
      </c>
      <c r="J3" s="4">
        <f>MEDIAN(E2:E21)</f>
        <v>2</v>
      </c>
    </row>
    <row r="4" spans="1:10" x14ac:dyDescent="0.2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2" t="s">
        <v>242</v>
      </c>
      <c r="G4" s="4" t="e">
        <f>MODE(B2:B21)</f>
        <v>#N/A</v>
      </c>
      <c r="H4" s="4">
        <f>MODE(C2:C21)</f>
        <v>6000</v>
      </c>
      <c r="I4" s="4">
        <f>MODE(D2:D21)</f>
        <v>16</v>
      </c>
      <c r="J4" s="4">
        <f>MODE(E2:E21)</f>
        <v>2</v>
      </c>
    </row>
    <row r="5" spans="1:10" x14ac:dyDescent="0.2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2" t="s">
        <v>243</v>
      </c>
      <c r="G5" s="4">
        <f>_xlfn.VAR.P(B2:B21)</f>
        <v>65.787499999999994</v>
      </c>
      <c r="H5" s="4">
        <f>_xlfn.VAR.P(C2:C21)</f>
        <v>3411400</v>
      </c>
      <c r="I5" s="4">
        <f>_xlfn.VAR.P(D2:D21)</f>
        <v>3.64</v>
      </c>
      <c r="J5" s="4">
        <f>_xlfn.VAR.P(E2:E21)</f>
        <v>1.1100000000000001</v>
      </c>
    </row>
    <row r="6" spans="1:10" x14ac:dyDescent="0.2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2" t="s">
        <v>244</v>
      </c>
      <c r="G6" s="4">
        <f>_xlfn.STDEV.P(B2:B21)</f>
        <v>8.1109493895597691</v>
      </c>
      <c r="H6" s="4">
        <f>_xlfn.STDEV.P(C2:C21)</f>
        <v>1846.9975636150687</v>
      </c>
      <c r="I6" s="4">
        <f>_xlfn.STDEV.P(D2:D21)</f>
        <v>1.9078784028338913</v>
      </c>
      <c r="J6" s="4">
        <f>_xlfn.STDEV.P(E2:E21)</f>
        <v>1.0535653752852738</v>
      </c>
    </row>
    <row r="7" spans="1:10" x14ac:dyDescent="0.25">
      <c r="A7" s="3" t="s">
        <v>175</v>
      </c>
      <c r="B7" s="4">
        <v>42</v>
      </c>
      <c r="C7" s="5">
        <v>7000</v>
      </c>
      <c r="D7" s="4">
        <v>19</v>
      </c>
      <c r="E7" s="4">
        <v>2</v>
      </c>
      <c r="F7" s="12" t="s">
        <v>246</v>
      </c>
      <c r="G7" s="4">
        <f>MAX(B2:B22)</f>
        <v>55</v>
      </c>
      <c r="H7" s="4">
        <f t="shared" ref="H7:J7" si="0">MAX(C2:C22)</f>
        <v>10000</v>
      </c>
      <c r="I7" s="4">
        <f t="shared" si="0"/>
        <v>20</v>
      </c>
      <c r="J7" s="4">
        <f t="shared" si="0"/>
        <v>4</v>
      </c>
    </row>
    <row r="8" spans="1:10" x14ac:dyDescent="0.25">
      <c r="A8" s="3" t="s">
        <v>176</v>
      </c>
      <c r="B8" s="4">
        <v>55</v>
      </c>
      <c r="C8" s="5">
        <v>10000</v>
      </c>
      <c r="D8" s="4">
        <v>20</v>
      </c>
      <c r="E8" s="4">
        <v>4</v>
      </c>
      <c r="F8" s="12" t="s">
        <v>264</v>
      </c>
      <c r="G8" s="4">
        <f>MIN(B2:B21)</f>
        <v>25</v>
      </c>
      <c r="H8" s="4">
        <f t="shared" ref="H8:J8" si="1">MIN(C2:C21)</f>
        <v>3000</v>
      </c>
      <c r="I8" s="4">
        <f t="shared" si="1"/>
        <v>12</v>
      </c>
      <c r="J8" s="4">
        <f t="shared" si="1"/>
        <v>0</v>
      </c>
    </row>
    <row r="9" spans="1:10" x14ac:dyDescent="0.2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2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  <c r="G10" s="26" t="s">
        <v>265</v>
      </c>
      <c r="H10" s="26"/>
      <c r="I10" s="26"/>
      <c r="J10" s="26"/>
    </row>
    <row r="11" spans="1:10" x14ac:dyDescent="0.2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  <c r="G11" s="1" t="s">
        <v>266</v>
      </c>
      <c r="H11" s="1" t="s">
        <v>267</v>
      </c>
      <c r="I11" s="1" t="s">
        <v>268</v>
      </c>
      <c r="J11" s="1" t="s">
        <v>269</v>
      </c>
    </row>
    <row r="12" spans="1:10" x14ac:dyDescent="0.2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  <c r="F12" s="1" t="s">
        <v>266</v>
      </c>
      <c r="G12" s="19">
        <f>CORREL($B2:$B21,B2:B21)</f>
        <v>1</v>
      </c>
      <c r="H12" s="19">
        <f t="shared" ref="H12:J12" si="2">CORREL($B2:$B21,C2:C21)</f>
        <v>0.9098249489708462</v>
      </c>
      <c r="I12" s="19">
        <f t="shared" si="2"/>
        <v>0.91116437101707137</v>
      </c>
      <c r="J12" s="19">
        <f t="shared" si="2"/>
        <v>0.85133368332781745</v>
      </c>
    </row>
    <row r="13" spans="1:10" x14ac:dyDescent="0.2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  <c r="F13" s="1" t="s">
        <v>267</v>
      </c>
      <c r="G13" s="19">
        <f>CORREL($C2:$C21,B2:B21)</f>
        <v>0.9098249489708462</v>
      </c>
      <c r="H13" s="19">
        <f t="shared" ref="H13:J13" si="3">CORREL($C2:$C21,C2:C21)</f>
        <v>1.0000000000000002</v>
      </c>
      <c r="I13" s="19">
        <f t="shared" si="3"/>
        <v>0.9168957160991692</v>
      </c>
      <c r="J13" s="19">
        <f t="shared" si="3"/>
        <v>0.91113121079346693</v>
      </c>
    </row>
    <row r="14" spans="1:10" x14ac:dyDescent="0.2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  <c r="F14" s="1" t="s">
        <v>270</v>
      </c>
      <c r="G14" s="19">
        <f>CORREL($D2:$D21,B2:B21)</f>
        <v>0.91116437101707137</v>
      </c>
      <c r="H14" s="19">
        <f t="shared" ref="H14:J14" si="4">CORREL($D2:$D21,C2:C21)</f>
        <v>0.9168957160991692</v>
      </c>
      <c r="I14" s="19">
        <f t="shared" si="4"/>
        <v>1</v>
      </c>
      <c r="J14" s="19">
        <f t="shared" si="4"/>
        <v>0.85568962375661217</v>
      </c>
    </row>
    <row r="15" spans="1:10" x14ac:dyDescent="0.2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  <c r="F15" s="1" t="s">
        <v>269</v>
      </c>
      <c r="G15" s="19">
        <f>CORREL($E2:$E21,B2:B21)</f>
        <v>0.85133368332781745</v>
      </c>
      <c r="H15" s="19">
        <f t="shared" ref="H15:J15" si="5">CORREL($E2:$E21,C2:C21)</f>
        <v>0.91113121079346693</v>
      </c>
      <c r="I15" s="19">
        <f t="shared" si="5"/>
        <v>0.85568962375661217</v>
      </c>
      <c r="J15" s="19">
        <f t="shared" si="5"/>
        <v>1</v>
      </c>
    </row>
    <row r="16" spans="1:10" x14ac:dyDescent="0.2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2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2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2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2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2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E1" sqref="E1"/>
    </sheetView>
  </sheetViews>
  <sheetFormatPr defaultColWidth="14" defaultRowHeight="15" x14ac:dyDescent="0.25"/>
  <cols>
    <col min="1" max="1" width="36" style="1" customWidth="1"/>
    <col min="2" max="5" width="14" style="1"/>
    <col min="6" max="6" width="18.5703125" style="1" bestFit="1" customWidth="1"/>
    <col min="7" max="7" width="12.28515625" style="1" bestFit="1" customWidth="1"/>
    <col min="8" max="8" width="13.140625" style="1" bestFit="1" customWidth="1"/>
    <col min="9" max="9" width="18.5703125" style="1" bestFit="1" customWidth="1"/>
    <col min="10" max="10" width="12" style="1" bestFit="1" customWidth="1"/>
    <col min="11" max="16384" width="14" style="1"/>
  </cols>
  <sheetData>
    <row r="1" spans="1:10" ht="45" x14ac:dyDescent="0.25">
      <c r="A1" s="12" t="s">
        <v>149</v>
      </c>
      <c r="B1" s="12" t="s">
        <v>18</v>
      </c>
      <c r="C1" s="12" t="s">
        <v>19</v>
      </c>
      <c r="D1" s="12" t="s">
        <v>20</v>
      </c>
      <c r="E1" s="1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9" t="s">
        <v>240</v>
      </c>
      <c r="G2" s="10">
        <f>AVERAGE(B2:B22)</f>
        <v>7.6</v>
      </c>
      <c r="H2" s="10">
        <f>AVERAGE(C2:C22)</f>
        <v>7.9</v>
      </c>
      <c r="I2" s="10">
        <f>AVERAGE(D2:D22)</f>
        <v>2.4</v>
      </c>
      <c r="J2" s="10">
        <f>AVERAGE(E2:E22)</f>
        <v>7.6980000000000022</v>
      </c>
    </row>
    <row r="3" spans="1:10" x14ac:dyDescent="0.2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9" t="s">
        <v>241</v>
      </c>
      <c r="G3" s="10">
        <f>MEDIAN(B2:B21)</f>
        <v>8</v>
      </c>
      <c r="H3" s="10">
        <f>MEDIAN(C2:C21)</f>
        <v>8</v>
      </c>
      <c r="I3" s="10">
        <f>MEDIAN(D2:D21)</f>
        <v>2</v>
      </c>
      <c r="J3" s="10">
        <f>MEDIAN(E2:E21)</f>
        <v>8</v>
      </c>
    </row>
    <row r="4" spans="1:10" x14ac:dyDescent="0.2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9" t="s">
        <v>242</v>
      </c>
      <c r="G4" s="10">
        <f>MODE(B2:B21)</f>
        <v>8</v>
      </c>
      <c r="H4" s="10">
        <f>MODE(C2:C21)</f>
        <v>7</v>
      </c>
      <c r="I4" s="10">
        <f>MODE(D2:D21)</f>
        <v>2</v>
      </c>
      <c r="J4" s="10">
        <f>MODE(E2:E21)</f>
        <v>8.33</v>
      </c>
    </row>
    <row r="5" spans="1:10" x14ac:dyDescent="0.2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9" t="s">
        <v>243</v>
      </c>
      <c r="G5" s="10">
        <f>_xlfn.VAR.P(B2:B21)</f>
        <v>1.1399999999999999</v>
      </c>
      <c r="H5" s="10">
        <f>_xlfn.VAR.P(C2:C21)</f>
        <v>0.69</v>
      </c>
      <c r="I5" s="10">
        <f>_xlfn.VAR.P(D2:D21)</f>
        <v>1.1399999999999999</v>
      </c>
      <c r="J5" s="10">
        <f>_xlfn.VAR.P(E2:E21)</f>
        <v>0.65569599999997086</v>
      </c>
    </row>
    <row r="6" spans="1:10" x14ac:dyDescent="0.2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9" t="s">
        <v>244</v>
      </c>
      <c r="G6" s="10">
        <f>_xlfn.STDEV.P(B2:B21)</f>
        <v>1.0677078252031311</v>
      </c>
      <c r="H6" s="10">
        <f>_xlfn.STDEV.P(C2:C21)</f>
        <v>0.83066238629180744</v>
      </c>
      <c r="I6" s="10">
        <f>_xlfn.STDEV.P(D2:D21)</f>
        <v>1.0677078252031311</v>
      </c>
      <c r="J6" s="10">
        <f>_xlfn.STDEV.P(E2:E21)</f>
        <v>0.80975057888214619</v>
      </c>
    </row>
    <row r="7" spans="1:10" x14ac:dyDescent="0.25">
      <c r="A7" s="3" t="s">
        <v>195</v>
      </c>
      <c r="B7" s="4">
        <v>7</v>
      </c>
      <c r="C7" s="4">
        <v>8</v>
      </c>
      <c r="D7" s="4">
        <v>3</v>
      </c>
      <c r="E7" s="4">
        <v>7.33</v>
      </c>
      <c r="F7" s="1" t="s">
        <v>246</v>
      </c>
      <c r="G7" s="10">
        <f>MAX(B2:B21)</f>
        <v>9</v>
      </c>
      <c r="H7" s="10">
        <f t="shared" ref="H7:J7" si="0">MAX(C2:C21)</f>
        <v>9</v>
      </c>
      <c r="I7" s="10">
        <f t="shared" si="0"/>
        <v>4</v>
      </c>
      <c r="J7" s="10">
        <f t="shared" si="0"/>
        <v>8.67</v>
      </c>
    </row>
    <row r="8" spans="1:10" x14ac:dyDescent="0.25">
      <c r="A8" s="3" t="s">
        <v>196</v>
      </c>
      <c r="B8" s="4">
        <v>9</v>
      </c>
      <c r="C8" s="4">
        <v>8</v>
      </c>
      <c r="D8" s="4">
        <v>1</v>
      </c>
      <c r="E8" s="4">
        <v>8.67</v>
      </c>
      <c r="F8" s="1" t="s">
        <v>264</v>
      </c>
      <c r="G8" s="10">
        <f>MIN(B2:B21)</f>
        <v>6</v>
      </c>
      <c r="H8" s="10">
        <f t="shared" ref="H8:J8" si="1">MIN(C2:C21)</f>
        <v>7</v>
      </c>
      <c r="I8" s="10">
        <f t="shared" si="1"/>
        <v>1</v>
      </c>
      <c r="J8" s="10">
        <f t="shared" si="1"/>
        <v>6.33</v>
      </c>
    </row>
    <row r="9" spans="1:10" x14ac:dyDescent="0.25">
      <c r="A9" s="3" t="s">
        <v>197</v>
      </c>
      <c r="B9" s="4">
        <v>8</v>
      </c>
      <c r="C9" s="4">
        <v>7</v>
      </c>
      <c r="D9" s="4">
        <v>2</v>
      </c>
      <c r="E9" s="4">
        <v>7.67</v>
      </c>
      <c r="G9" s="1" t="s">
        <v>271</v>
      </c>
      <c r="H9" s="1" t="s">
        <v>272</v>
      </c>
      <c r="I9" s="1" t="s">
        <v>273</v>
      </c>
      <c r="J9" s="1" t="s">
        <v>274</v>
      </c>
    </row>
    <row r="10" spans="1:10" x14ac:dyDescent="0.25">
      <c r="A10" s="3" t="s">
        <v>198</v>
      </c>
      <c r="B10" s="4">
        <v>7</v>
      </c>
      <c r="C10" s="4">
        <v>9</v>
      </c>
      <c r="D10" s="4">
        <v>3</v>
      </c>
      <c r="E10" s="4">
        <v>7.67</v>
      </c>
      <c r="F10" s="1" t="s">
        <v>271</v>
      </c>
      <c r="G10" s="19">
        <f>CORREL($B2:$B21,B2:B21)</f>
        <v>1</v>
      </c>
      <c r="H10" s="19">
        <f t="shared" ref="H10:J10" si="2">CORREL($B2:$B21,C2:C21)</f>
        <v>0.18040269106446355</v>
      </c>
      <c r="I10" s="19">
        <f t="shared" si="2"/>
        <v>-1</v>
      </c>
      <c r="J10" s="19">
        <f t="shared" si="2"/>
        <v>0.94173216750584732</v>
      </c>
    </row>
    <row r="11" spans="1:10" x14ac:dyDescent="0.25">
      <c r="A11" s="3" t="s">
        <v>199</v>
      </c>
      <c r="B11" s="4">
        <v>9</v>
      </c>
      <c r="C11" s="4">
        <v>8</v>
      </c>
      <c r="D11" s="4">
        <v>1</v>
      </c>
      <c r="E11" s="4">
        <v>8.67</v>
      </c>
      <c r="F11" s="1" t="s">
        <v>272</v>
      </c>
      <c r="G11" s="19">
        <f>CORREL($C2:$C21,B2:B21)</f>
        <v>0.18040269106446355</v>
      </c>
      <c r="H11" s="19">
        <f t="shared" ref="H11:J11" si="3">CORREL($C2:$C21,C2:C21)</f>
        <v>1</v>
      </c>
      <c r="I11" s="19">
        <f t="shared" si="3"/>
        <v>-0.18040269106446358</v>
      </c>
      <c r="J11" s="19">
        <f t="shared" si="3"/>
        <v>0.50072153545428155</v>
      </c>
    </row>
    <row r="12" spans="1:10" x14ac:dyDescent="0.25">
      <c r="A12" s="3" t="s">
        <v>200</v>
      </c>
      <c r="B12" s="4">
        <v>8</v>
      </c>
      <c r="C12" s="4">
        <v>9</v>
      </c>
      <c r="D12" s="4">
        <v>2</v>
      </c>
      <c r="E12" s="4">
        <v>8.33</v>
      </c>
      <c r="F12" s="1" t="s">
        <v>273</v>
      </c>
      <c r="G12" s="19">
        <f>CORREL($D2:$D21,B2:B21)</f>
        <v>-1</v>
      </c>
      <c r="H12" s="19">
        <f t="shared" ref="H12:J12" si="4">CORREL($D2:$D21,C2:C21)</f>
        <v>-0.18040269106446358</v>
      </c>
      <c r="I12" s="19">
        <f t="shared" si="4"/>
        <v>1</v>
      </c>
      <c r="J12" s="19">
        <f t="shared" si="4"/>
        <v>-0.94173216750584732</v>
      </c>
    </row>
    <row r="13" spans="1:10" x14ac:dyDescent="0.25">
      <c r="A13" s="3" t="s">
        <v>201</v>
      </c>
      <c r="B13" s="4">
        <v>6</v>
      </c>
      <c r="C13" s="4">
        <v>7</v>
      </c>
      <c r="D13" s="4">
        <v>4</v>
      </c>
      <c r="E13" s="4">
        <v>6.33</v>
      </c>
      <c r="F13" s="1" t="s">
        <v>274</v>
      </c>
      <c r="G13" s="19">
        <f>CORREL($E2:$E21,B2:B21)</f>
        <v>0.94173216750584732</v>
      </c>
      <c r="H13" s="19">
        <f t="shared" ref="H13:J13" si="5">CORREL($E2:$E21,C2:C21)</f>
        <v>0.50072153545428155</v>
      </c>
      <c r="I13" s="19">
        <f t="shared" si="5"/>
        <v>-0.94173216750584732</v>
      </c>
      <c r="J13" s="19">
        <f t="shared" si="5"/>
        <v>1</v>
      </c>
    </row>
    <row r="14" spans="1:10" x14ac:dyDescent="0.2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2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2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2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2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2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2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2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topLeftCell="A10" zoomScale="90" zoomScaleNormal="90" workbookViewId="0">
      <selection activeCell="B1" sqref="B1"/>
    </sheetView>
  </sheetViews>
  <sheetFormatPr defaultColWidth="14" defaultRowHeight="15" x14ac:dyDescent="0.25"/>
  <cols>
    <col min="1" max="1" width="32.28515625" style="1" customWidth="1"/>
    <col min="2" max="5" width="14" style="1"/>
    <col min="6" max="6" width="15.7109375" style="1" bestFit="1" customWidth="1"/>
    <col min="7" max="16384" width="14" style="1"/>
  </cols>
  <sheetData>
    <row r="1" spans="1:12" ht="45" x14ac:dyDescent="0.25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/>
      <c r="G1" s="12" t="s">
        <v>22</v>
      </c>
      <c r="H1" s="12" t="s">
        <v>23</v>
      </c>
      <c r="I1" s="12" t="s">
        <v>24</v>
      </c>
      <c r="J1" s="12" t="s">
        <v>25</v>
      </c>
    </row>
    <row r="2" spans="1:12" x14ac:dyDescent="0.2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2" t="s">
        <v>240</v>
      </c>
      <c r="G2" s="11">
        <f>AVERAGE(B2:B21)</f>
        <v>2540</v>
      </c>
      <c r="H2" s="11">
        <f>AVERAGE(C2:C21)</f>
        <v>6.3</v>
      </c>
      <c r="I2" s="11">
        <f>AVERAGE(D2:D21)</f>
        <v>399.83500000000004</v>
      </c>
      <c r="J2" s="11">
        <f>AVERAGE(E2:E21)</f>
        <v>4.5299999999999994</v>
      </c>
      <c r="L2" s="11"/>
    </row>
    <row r="3" spans="1:12" x14ac:dyDescent="0.2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2" t="s">
        <v>241</v>
      </c>
      <c r="G3" s="11">
        <f>MEDIAN(B2:B21)</f>
        <v>2600</v>
      </c>
      <c r="H3" s="11">
        <f>MEDIAN(C2:C21)</f>
        <v>6.5</v>
      </c>
      <c r="I3" s="11">
        <f>MEDIAN(D2:D21)</f>
        <v>400</v>
      </c>
      <c r="J3" s="11">
        <f>MEDIAN(E2:E21)</f>
        <v>4.5999999999999996</v>
      </c>
      <c r="L3" s="11"/>
    </row>
    <row r="4" spans="1:12" x14ac:dyDescent="0.2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2" t="s">
        <v>242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  <c r="L4" s="11"/>
    </row>
    <row r="5" spans="1:12" x14ac:dyDescent="0.2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2" t="s">
        <v>243</v>
      </c>
      <c r="G5" s="19">
        <f>_xlfn.VAR.P(B2:B21)</f>
        <v>671400</v>
      </c>
      <c r="H5" s="19">
        <f>_xlfn.VAR.P(C2:C21)</f>
        <v>3.21</v>
      </c>
      <c r="I5" s="19">
        <f>_xlfn.VAR.P(D2:D21)</f>
        <v>1525.1582750000009</v>
      </c>
      <c r="J5" s="19">
        <f>_xlfn.VAR.P(E2:E21)</f>
        <v>7.0100000000000023E-2</v>
      </c>
      <c r="L5" s="11"/>
    </row>
    <row r="6" spans="1:12" x14ac:dyDescent="0.2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2" t="s">
        <v>244</v>
      </c>
      <c r="G6" s="19">
        <f>_xlfn.STDEV.P(B2:B21)</f>
        <v>819.39001702485973</v>
      </c>
      <c r="H6" s="19">
        <f>_xlfn.STDEV.P(C2:C21)</f>
        <v>1.7916472867168918</v>
      </c>
      <c r="I6" s="19">
        <f>_xlfn.STDEV.P(D2:D21)</f>
        <v>39.053274830672024</v>
      </c>
      <c r="J6" s="19">
        <f>_xlfn.STDEV.P(E2:E21)</f>
        <v>0.2647640458974746</v>
      </c>
      <c r="L6" s="11"/>
    </row>
    <row r="7" spans="1:12" x14ac:dyDescent="0.25">
      <c r="A7" s="3" t="s">
        <v>214</v>
      </c>
      <c r="B7" s="6">
        <v>2100</v>
      </c>
      <c r="C7" s="4">
        <v>6</v>
      </c>
      <c r="D7" s="6">
        <v>350</v>
      </c>
      <c r="E7" s="4">
        <v>4.7</v>
      </c>
      <c r="F7" s="12" t="s">
        <v>246</v>
      </c>
      <c r="G7" s="11">
        <f>MAX(B2:B21)</f>
        <v>4000</v>
      </c>
      <c r="H7" s="11">
        <f t="shared" ref="H7:J7" si="0">MAX(C2:C21)</f>
        <v>10</v>
      </c>
      <c r="I7" s="11">
        <f t="shared" si="0"/>
        <v>475</v>
      </c>
      <c r="J7" s="11">
        <f t="shared" si="0"/>
        <v>4.9000000000000004</v>
      </c>
      <c r="L7" s="11"/>
    </row>
    <row r="8" spans="1:12" x14ac:dyDescent="0.2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  <c r="F8" s="12" t="s">
        <v>264</v>
      </c>
      <c r="G8" s="11">
        <f>MIN(B2:B21)</f>
        <v>1200</v>
      </c>
      <c r="H8" s="11">
        <f t="shared" ref="H8:J8" si="1">MIN(C2:C21)</f>
        <v>3</v>
      </c>
      <c r="I8" s="11">
        <f t="shared" si="1"/>
        <v>300</v>
      </c>
      <c r="J8" s="11">
        <f t="shared" si="1"/>
        <v>4</v>
      </c>
      <c r="L8" s="11"/>
    </row>
    <row r="9" spans="1:12" x14ac:dyDescent="0.2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  <c r="L9" s="11"/>
    </row>
    <row r="10" spans="1:12" x14ac:dyDescent="0.2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  <c r="F10" s="12"/>
      <c r="G10" s="1" t="s">
        <v>275</v>
      </c>
      <c r="H10" s="1" t="s">
        <v>276</v>
      </c>
      <c r="I10" s="1" t="s">
        <v>277</v>
      </c>
      <c r="J10" s="1" t="s">
        <v>278</v>
      </c>
      <c r="L10" s="11"/>
    </row>
    <row r="11" spans="1:12" x14ac:dyDescent="0.2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  <c r="F11" s="12" t="s">
        <v>275</v>
      </c>
      <c r="G11" s="20">
        <f>CORREL($B2:$B21,B2:B21)</f>
        <v>1.0000000000000002</v>
      </c>
      <c r="H11" s="20">
        <f t="shared" ref="H11:J11" si="2">CORREL($B2:$B21,C2:C21)</f>
        <v>0.96930781766713492</v>
      </c>
      <c r="I11" s="20">
        <f t="shared" si="2"/>
        <v>0.520099093086417</v>
      </c>
      <c r="J11" s="20">
        <f t="shared" si="2"/>
        <v>0.8126483068808692</v>
      </c>
      <c r="L11" s="11"/>
    </row>
    <row r="12" spans="1:12" x14ac:dyDescent="0.2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  <c r="F12" s="12" t="s">
        <v>276</v>
      </c>
      <c r="G12" s="20">
        <f>CORREL($C2:$C21,B2:B21)</f>
        <v>0.96930781766713492</v>
      </c>
      <c r="H12" s="20">
        <f t="shared" ref="H12:J12" si="3">CORREL($C2:$C21,C2:C21)</f>
        <v>1</v>
      </c>
      <c r="I12" s="20">
        <f t="shared" si="3"/>
        <v>0.30062301020975074</v>
      </c>
      <c r="J12" s="20">
        <f t="shared" si="3"/>
        <v>0.86642364672601679</v>
      </c>
      <c r="L12" s="11"/>
    </row>
    <row r="13" spans="1:12" x14ac:dyDescent="0.2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  <c r="F13" s="12" t="s">
        <v>277</v>
      </c>
      <c r="G13" s="20">
        <f>CORREL($D2:$D21,B2:B21)</f>
        <v>0.520099093086417</v>
      </c>
      <c r="H13" s="20">
        <f t="shared" ref="H13:J13" si="4">CORREL($D2:$D21,C2:C21)</f>
        <v>0.30062301020975074</v>
      </c>
      <c r="I13" s="20">
        <f t="shared" si="4"/>
        <v>1</v>
      </c>
      <c r="J13" s="20">
        <f t="shared" si="4"/>
        <v>0.16421333854255471</v>
      </c>
      <c r="L13" s="11"/>
    </row>
    <row r="14" spans="1:12" x14ac:dyDescent="0.2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  <c r="F14" s="12" t="s">
        <v>278</v>
      </c>
      <c r="G14" s="20">
        <f>CORREL($E2:$E21,B2:B21)</f>
        <v>0.8126483068808692</v>
      </c>
      <c r="H14" s="20">
        <f t="shared" ref="H14:J14" si="5">CORREL($E2:$E21,C2:C21)</f>
        <v>0.86642364672601679</v>
      </c>
      <c r="I14" s="20">
        <f t="shared" si="5"/>
        <v>0.16421333854255471</v>
      </c>
      <c r="J14" s="20">
        <f t="shared" si="5"/>
        <v>0.99999999999999978</v>
      </c>
      <c r="L14" s="11"/>
    </row>
    <row r="15" spans="1:12" x14ac:dyDescent="0.2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  <c r="L15" s="11"/>
    </row>
    <row r="16" spans="1:12" x14ac:dyDescent="0.2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  <c r="L16" s="11"/>
    </row>
    <row r="17" spans="1:12" x14ac:dyDescent="0.2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  <c r="L17" s="11"/>
    </row>
    <row r="18" spans="1:12" x14ac:dyDescent="0.2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  <c r="L18" s="11"/>
    </row>
    <row r="19" spans="1:12" x14ac:dyDescent="0.2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  <c r="L19" s="11"/>
    </row>
    <row r="20" spans="1:12" x14ac:dyDescent="0.2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  <c r="L20" s="11"/>
    </row>
    <row r="21" spans="1:12" x14ac:dyDescent="0.2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  <c r="L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G4" sqref="G4"/>
    </sheetView>
  </sheetViews>
  <sheetFormatPr defaultColWidth="10.7109375" defaultRowHeight="15" x14ac:dyDescent="0.25"/>
  <cols>
    <col min="7" max="7" width="19.140625" bestFit="1" customWidth="1"/>
    <col min="8" max="8" width="16.42578125" bestFit="1" customWidth="1"/>
    <col min="9" max="9" width="19.140625" bestFit="1" customWidth="1"/>
    <col min="10" max="10" width="16.5703125" bestFit="1" customWidth="1"/>
    <col min="11" max="11" width="12" bestFit="1" customWidth="1"/>
    <col min="12" max="12" width="17.28515625" bestFit="1" customWidth="1"/>
  </cols>
  <sheetData>
    <row r="1" spans="1:12" ht="30" x14ac:dyDescent="0.25">
      <c r="A1" s="12" t="s">
        <v>26</v>
      </c>
      <c r="B1" s="12" t="s">
        <v>229</v>
      </c>
      <c r="C1" s="12" t="s">
        <v>230</v>
      </c>
      <c r="D1" s="12" t="s">
        <v>231</v>
      </c>
      <c r="E1" s="12" t="s">
        <v>37</v>
      </c>
      <c r="F1" s="12" t="s">
        <v>232</v>
      </c>
      <c r="G1" s="12"/>
      <c r="H1" s="12" t="s">
        <v>229</v>
      </c>
      <c r="I1" s="12" t="s">
        <v>230</v>
      </c>
      <c r="J1" s="12" t="s">
        <v>231</v>
      </c>
      <c r="K1" s="12" t="s">
        <v>37</v>
      </c>
      <c r="L1" s="12" t="s">
        <v>232</v>
      </c>
    </row>
    <row r="2" spans="1:12" x14ac:dyDescent="0.2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2" t="s">
        <v>240</v>
      </c>
      <c r="H2" s="22">
        <f>MEDIAN(B2:B37)</f>
        <v>256.5</v>
      </c>
      <c r="I2" s="22">
        <f>MEDIAN(C2:C37)</f>
        <v>1151</v>
      </c>
      <c r="J2" s="22">
        <f>MEDIAN(D2:D37)</f>
        <v>716.5</v>
      </c>
      <c r="K2" s="22">
        <f>MEDIAN(E2:E37)</f>
        <v>1460</v>
      </c>
      <c r="L2" s="22">
        <f>MEDIAN(F2:F37)</f>
        <v>371</v>
      </c>
    </row>
    <row r="3" spans="1:12" x14ac:dyDescent="0.2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2" t="s">
        <v>241</v>
      </c>
      <c r="H3" s="22">
        <f>MEDIAN(B2:B37)</f>
        <v>256.5</v>
      </c>
      <c r="I3" s="22">
        <f>MEDIAN(C2:C37)</f>
        <v>1151</v>
      </c>
      <c r="J3" s="22">
        <f>MEDIAN(D2:D37)</f>
        <v>716.5</v>
      </c>
      <c r="K3" s="22">
        <f>MEDIAN(E2:E37)</f>
        <v>1460</v>
      </c>
      <c r="L3" s="22">
        <f>MEDIAN(F2:F37)</f>
        <v>371</v>
      </c>
    </row>
    <row r="4" spans="1:12" x14ac:dyDescent="0.2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2" t="s">
        <v>242</v>
      </c>
      <c r="H4" s="22">
        <f>MODE(B2:B37)</f>
        <v>419</v>
      </c>
      <c r="I4" s="22">
        <f>MODE(C2:C37)</f>
        <v>732</v>
      </c>
      <c r="J4" s="22" t="e">
        <f>MODE(D2:D37)</f>
        <v>#N/A</v>
      </c>
      <c r="K4" s="22">
        <f>MODE(E2:E37)</f>
        <v>1335</v>
      </c>
      <c r="L4" s="22">
        <f>MODE(F2:F37)</f>
        <v>374</v>
      </c>
    </row>
    <row r="5" spans="1:12" x14ac:dyDescent="0.2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2" t="s">
        <v>243</v>
      </c>
      <c r="H5" s="22">
        <f>_xlfn.VAR.P(B2:B37)</f>
        <v>13116.212191358025</v>
      </c>
      <c r="I5" s="22">
        <f>_xlfn.VAR.P(C2:C37)</f>
        <v>215641.76543209876</v>
      </c>
      <c r="J5" s="22">
        <f>_xlfn.VAR.P(D2:D37)</f>
        <v>12033.508487654321</v>
      </c>
      <c r="K5" s="22">
        <f>_xlfn.VAR.P(E2:E37)</f>
        <v>61475.388888888891</v>
      </c>
      <c r="L5" s="22">
        <f>_xlfn.VAR.P(F2:F37)</f>
        <v>21256.230709876545</v>
      </c>
    </row>
    <row r="6" spans="1:12" x14ac:dyDescent="0.2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2" t="s">
        <v>244</v>
      </c>
      <c r="H6" s="22">
        <f>_xlfn.STDEV.P(B2:B37)</f>
        <v>114.52603281070215</v>
      </c>
      <c r="I6" s="22">
        <f>_xlfn.STDEV.P(C2:C37)</f>
        <v>464.37244258471969</v>
      </c>
      <c r="J6" s="22">
        <f>_xlfn.STDEV.P(D2:D37)</f>
        <v>109.69734950150036</v>
      </c>
      <c r="K6" s="22">
        <f>_xlfn.STDEV.P(E2:E37)</f>
        <v>247.94230959819845</v>
      </c>
      <c r="L6" s="22">
        <f>_xlfn.STDEV.P(F2:F37)</f>
        <v>145.79516696336867</v>
      </c>
    </row>
    <row r="7" spans="1:12" x14ac:dyDescent="0.2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  <c r="G7" s="12" t="s">
        <v>246</v>
      </c>
      <c r="H7" s="22">
        <f>MAX(B2:B37)</f>
        <v>465</v>
      </c>
      <c r="I7" s="22">
        <f t="shared" ref="I7:L7" si="0">MAX(C2:C37)</f>
        <v>1945</v>
      </c>
      <c r="J7" s="22">
        <f t="shared" si="0"/>
        <v>881</v>
      </c>
      <c r="K7" s="22">
        <f t="shared" si="0"/>
        <v>1949</v>
      </c>
      <c r="L7" s="22">
        <f t="shared" si="0"/>
        <v>592</v>
      </c>
    </row>
    <row r="8" spans="1:12" x14ac:dyDescent="0.2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  <c r="G8" s="12" t="s">
        <v>264</v>
      </c>
      <c r="H8" s="22">
        <f>MIN(B2:B37)</f>
        <v>101</v>
      </c>
      <c r="I8" s="22">
        <f t="shared" ref="I8:L8" si="1">MIN(C2:C37)</f>
        <v>545</v>
      </c>
      <c r="J8" s="22">
        <f t="shared" si="1"/>
        <v>514</v>
      </c>
      <c r="K8" s="22">
        <f t="shared" si="1"/>
        <v>1016</v>
      </c>
      <c r="L8" s="22">
        <f t="shared" si="1"/>
        <v>112</v>
      </c>
    </row>
    <row r="9" spans="1:12" x14ac:dyDescent="0.2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2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  <c r="H10" s="27" t="s">
        <v>279</v>
      </c>
      <c r="I10" s="27"/>
      <c r="J10" s="27"/>
      <c r="K10" s="27"/>
      <c r="L10" s="27"/>
    </row>
    <row r="11" spans="1:12" x14ac:dyDescent="0.2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  <c r="H11" t="s">
        <v>280</v>
      </c>
      <c r="I11" t="s">
        <v>281</v>
      </c>
      <c r="J11" t="s">
        <v>282</v>
      </c>
      <c r="K11" t="s">
        <v>283</v>
      </c>
      <c r="L11" t="s">
        <v>284</v>
      </c>
    </row>
    <row r="12" spans="1:12" x14ac:dyDescent="0.2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  <c r="G12" t="s">
        <v>280</v>
      </c>
      <c r="H12">
        <f>CORREL($B2:$B37,B2:B37)</f>
        <v>1</v>
      </c>
      <c r="I12">
        <f t="shared" ref="I12:L12" si="2">CORREL($B2:$B37,C2:C37)</f>
        <v>0.99032727668047793</v>
      </c>
      <c r="J12">
        <f t="shared" si="2"/>
        <v>0.97922214829977761</v>
      </c>
      <c r="K12">
        <f t="shared" si="2"/>
        <v>0.97558501359357552</v>
      </c>
      <c r="L12">
        <f t="shared" si="2"/>
        <v>0.98745085952044698</v>
      </c>
    </row>
    <row r="13" spans="1:12" x14ac:dyDescent="0.2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  <c r="G13" t="s">
        <v>281</v>
      </c>
      <c r="H13">
        <f>CORREL($C2:$C37,B2:B37)</f>
        <v>0.99032727668047793</v>
      </c>
      <c r="I13">
        <f t="shared" ref="I13:L13" si="3">CORREL($C2:$C37,C2:C37)</f>
        <v>0.99999999999999989</v>
      </c>
      <c r="J13">
        <f t="shared" si="3"/>
        <v>0.9716221971941742</v>
      </c>
      <c r="K13">
        <f t="shared" si="3"/>
        <v>0.95805829130913933</v>
      </c>
      <c r="L13">
        <f t="shared" si="3"/>
        <v>0.97679098831983946</v>
      </c>
    </row>
    <row r="14" spans="1:12" x14ac:dyDescent="0.2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  <c r="G14" t="s">
        <v>282</v>
      </c>
      <c r="H14">
        <f>CORREL($D2:$D37,B2:B37)</f>
        <v>0.97922214829977761</v>
      </c>
      <c r="I14">
        <f t="shared" ref="I14:L14" si="4">CORREL($D2:$D37,C2:C37)</f>
        <v>0.9716221971941742</v>
      </c>
      <c r="J14">
        <f t="shared" si="4"/>
        <v>0.99999999999999989</v>
      </c>
      <c r="K14">
        <f t="shared" si="4"/>
        <v>0.98530789362576843</v>
      </c>
      <c r="L14">
        <f t="shared" si="4"/>
        <v>0.99341556558647603</v>
      </c>
    </row>
    <row r="15" spans="1:12" x14ac:dyDescent="0.2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  <c r="G15" t="s">
        <v>283</v>
      </c>
      <c r="H15">
        <f>CORREL($E2:$E37,B2:B37)</f>
        <v>0.97558501359357552</v>
      </c>
      <c r="I15">
        <f t="shared" ref="I15:L15" si="5">CORREL($E2:$E37,C2:C37)</f>
        <v>0.95805829130913933</v>
      </c>
      <c r="J15">
        <f t="shared" si="5"/>
        <v>0.98530789362576843</v>
      </c>
      <c r="K15">
        <f t="shared" si="5"/>
        <v>1</v>
      </c>
      <c r="L15">
        <f t="shared" si="5"/>
        <v>0.9896069044595589</v>
      </c>
    </row>
    <row r="16" spans="1:12" x14ac:dyDescent="0.2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  <c r="G16" t="s">
        <v>284</v>
      </c>
      <c r="H16">
        <f>CORREL($F2:$F37,B2:B37)</f>
        <v>0.98745085952044698</v>
      </c>
      <c r="I16">
        <f t="shared" ref="I16:L16" si="6">CORREL($F2:$F37,C2:C37)</f>
        <v>0.97679098831983946</v>
      </c>
      <c r="J16">
        <f t="shared" si="6"/>
        <v>0.99341556558647603</v>
      </c>
      <c r="K16">
        <f t="shared" si="6"/>
        <v>0.9896069044595589</v>
      </c>
      <c r="L16">
        <f t="shared" si="6"/>
        <v>1.0000000000000002</v>
      </c>
    </row>
    <row r="17" spans="1:6" x14ac:dyDescent="0.2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2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2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2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2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2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2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2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2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2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2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2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2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2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2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2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2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2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2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2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2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xmlns:xlrd2="http://schemas.microsoft.com/office/spreadsheetml/2017/richdata2" ref="F2:F37">
    <sortCondition ref="F2:F37"/>
  </sortState>
  <mergeCells count="1">
    <mergeCell ref="H10:L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"/>
  <sheetViews>
    <sheetView workbookViewId="0">
      <selection activeCell="H1" sqref="H1"/>
    </sheetView>
  </sheetViews>
  <sheetFormatPr defaultColWidth="16.28515625" defaultRowHeight="15" x14ac:dyDescent="0.25"/>
  <cols>
    <col min="7" max="7" width="27.7109375" customWidth="1"/>
    <col min="9" max="9" width="35.42578125" customWidth="1"/>
    <col min="10" max="10" width="20.42578125" customWidth="1"/>
    <col min="11" max="13" width="16.28515625" customWidth="1"/>
    <col min="14" max="14" width="21.7109375" customWidth="1"/>
    <col min="15" max="17" width="16.28515625" customWidth="1"/>
  </cols>
  <sheetData>
    <row r="1" spans="1:15" x14ac:dyDescent="0.25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G1" s="28" t="s">
        <v>295</v>
      </c>
      <c r="H1" s="29">
        <f>CORREL(C2:C21,D2:D21)</f>
        <v>0.52104846944472727</v>
      </c>
      <c r="J1" t="str">
        <f>B2</f>
        <v>Eletrônicos</v>
      </c>
      <c r="K1" t="str">
        <f>B4</f>
        <v>Acessórios</v>
      </c>
      <c r="L1" t="str">
        <f>B8</f>
        <v>Fotografia</v>
      </c>
      <c r="M1" t="str">
        <f>B18</f>
        <v>Componentes</v>
      </c>
    </row>
    <row r="2" spans="1:15" ht="18.75" customHeight="1" x14ac:dyDescent="0.2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  <c r="G2" s="1" t="s">
        <v>285</v>
      </c>
      <c r="H2">
        <f>COUNTIF(B2:B21,B2)</f>
        <v>8</v>
      </c>
      <c r="I2" s="24" t="s">
        <v>289</v>
      </c>
      <c r="J2">
        <f>SUMIF(B2:B21,B2,D2:D21)/H2</f>
        <v>4.5625</v>
      </c>
      <c r="K2">
        <f>SUMIF(B2:B21,B4,D2:D21)/H3</f>
        <v>4.3000000000000007</v>
      </c>
      <c r="L2">
        <f>SUMIF(B2:B21,B8,D2:D21)/H4</f>
        <v>4.4000000000000004</v>
      </c>
      <c r="M2">
        <f>SUMIF(B2:B21,B17,D2:D21)/H5</f>
        <v>4.5</v>
      </c>
    </row>
    <row r="3" spans="1:15" x14ac:dyDescent="0.2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  <c r="G3" s="23" t="s">
        <v>286</v>
      </c>
      <c r="H3">
        <f>COUNTIF(B2:B21,B4)</f>
        <v>9</v>
      </c>
      <c r="I3" s="25" t="s">
        <v>290</v>
      </c>
      <c r="J3">
        <f>SUMIF(B2:B21,B2,C2:C21)/H2</f>
        <v>1581.25</v>
      </c>
      <c r="K3" s="22">
        <f>SUMIF(B2:B21,B4,C2:C21)/H3</f>
        <v>114.44444444444444</v>
      </c>
      <c r="L3">
        <f>SUMIF(B2:B21,B8,C2:C21)/H4</f>
        <v>2500</v>
      </c>
      <c r="M3">
        <f>SUMIF(B2:B21,B17,C2:C21)/H5</f>
        <v>350</v>
      </c>
    </row>
    <row r="4" spans="1:15" x14ac:dyDescent="0.2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  <c r="G4" s="23" t="s">
        <v>287</v>
      </c>
      <c r="H4">
        <f>COUNTIF(B2:B21,B8)</f>
        <v>1</v>
      </c>
      <c r="I4" s="25" t="s">
        <v>291</v>
      </c>
      <c r="J4" s="25">
        <f>COUNTIFS(B2:B21,B2,F2:F21,F2)</f>
        <v>7</v>
      </c>
      <c r="K4" s="25">
        <f>COUNTIFS(B2:B21,B4,F2:F21,F2)</f>
        <v>6</v>
      </c>
      <c r="L4" s="21">
        <f>COUNTIFS(B2:B21,B8,F2:F21,F2)</f>
        <v>0</v>
      </c>
      <c r="M4" s="21">
        <f>COUNTIFS(B2:B21,B17,F2:F21,F2)</f>
        <v>1</v>
      </c>
    </row>
    <row r="5" spans="1:15" x14ac:dyDescent="0.2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  <c r="G5" s="23" t="s">
        <v>288</v>
      </c>
      <c r="H5">
        <f>COUNTIF(B2:B21,B17)</f>
        <v>2</v>
      </c>
      <c r="I5" s="24" t="s">
        <v>292</v>
      </c>
      <c r="J5" s="21">
        <f>COUNTIFS(B2:B21,B2,F2:F21,F5)</f>
        <v>1</v>
      </c>
      <c r="K5" s="21">
        <f>COUNTIFS(B2:B21,B4,F2:F21,F5)</f>
        <v>3</v>
      </c>
      <c r="L5" s="21">
        <f>COUNTIFS(B2:B21,B8,F2:F21,F5)</f>
        <v>1</v>
      </c>
      <c r="M5" s="21">
        <f>COUNTIFS(B2:B21,B17,F2:F21,F5)</f>
        <v>1</v>
      </c>
      <c r="N5" s="24" t="s">
        <v>293</v>
      </c>
      <c r="O5">
        <f>COUNTIF(F2:F21,F2)</f>
        <v>14</v>
      </c>
    </row>
    <row r="6" spans="1:15" ht="16.5" customHeight="1" x14ac:dyDescent="0.2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  <c r="I6" s="24"/>
      <c r="N6" s="24" t="s">
        <v>294</v>
      </c>
      <c r="O6">
        <f>COUNTIF(F2:F21,F5)</f>
        <v>6</v>
      </c>
    </row>
    <row r="7" spans="1:15" x14ac:dyDescent="0.2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15" x14ac:dyDescent="0.2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15" x14ac:dyDescent="0.2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15" x14ac:dyDescent="0.2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15" x14ac:dyDescent="0.2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15" x14ac:dyDescent="0.2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15" x14ac:dyDescent="0.2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15" x14ac:dyDescent="0.2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15" x14ac:dyDescent="0.2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15" x14ac:dyDescent="0.2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2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2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2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2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2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1"/>
  <sheetViews>
    <sheetView tabSelected="1" topLeftCell="A22" workbookViewId="0">
      <selection activeCell="D38" sqref="D38"/>
    </sheetView>
  </sheetViews>
  <sheetFormatPr defaultRowHeight="15.95" customHeight="1" x14ac:dyDescent="0.25"/>
  <cols>
    <col min="1" max="1" width="25.85546875" customWidth="1"/>
    <col min="2" max="2" width="15.85546875" customWidth="1"/>
    <col min="4" max="4" width="16.7109375" customWidth="1"/>
    <col min="5" max="5" width="27.28515625" customWidth="1"/>
    <col min="6" max="6" width="33.28515625" bestFit="1" customWidth="1"/>
    <col min="7" max="7" width="18.7109375" customWidth="1"/>
    <col min="8" max="8" width="22" customWidth="1"/>
    <col min="9" max="9" width="13.85546875" customWidth="1"/>
    <col min="10" max="10" width="28" bestFit="1" customWidth="1"/>
    <col min="11" max="11" width="19.85546875" bestFit="1" customWidth="1"/>
    <col min="12" max="12" width="19.42578125" bestFit="1" customWidth="1"/>
    <col min="13" max="13" width="13.28515625" bestFit="1" customWidth="1"/>
    <col min="15" max="15" width="22.42578125" customWidth="1"/>
    <col min="16" max="16" width="23" bestFit="1" customWidth="1"/>
    <col min="17" max="17" width="23.42578125" bestFit="1" customWidth="1"/>
  </cols>
  <sheetData>
    <row r="1" spans="1:17" ht="15.95" customHeight="1" x14ac:dyDescent="0.2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  <c r="F1" s="30" t="s">
        <v>318</v>
      </c>
      <c r="G1" s="38">
        <f>CORREL(E2:E21,D2:D21)</f>
        <v>-0.12036236461794203</v>
      </c>
      <c r="J1" s="30"/>
      <c r="K1" s="30" t="s">
        <v>309</v>
      </c>
      <c r="L1" s="30" t="s">
        <v>310</v>
      </c>
      <c r="M1" s="30" t="s">
        <v>311</v>
      </c>
      <c r="P1" s="30" t="s">
        <v>312</v>
      </c>
      <c r="Q1" s="30" t="s">
        <v>313</v>
      </c>
    </row>
    <row r="2" spans="1:17" ht="15.95" customHeight="1" x14ac:dyDescent="0.2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297</v>
      </c>
      <c r="J2" s="31" t="s">
        <v>300</v>
      </c>
      <c r="K2" s="33">
        <f>SUMIF(A2:A21,A2,D2:D21)</f>
        <v>177000</v>
      </c>
      <c r="L2" s="32">
        <f>COUNTIF(A2:A21,A2)</f>
        <v>3</v>
      </c>
      <c r="M2" s="33">
        <f>K2/L2</f>
        <v>59000</v>
      </c>
      <c r="O2" s="31" t="s">
        <v>300</v>
      </c>
      <c r="P2" s="32">
        <f>SUMIF(A$2:A$21,A2,E$2:E$21)</f>
        <v>82000</v>
      </c>
      <c r="Q2" s="32">
        <f>P2/L2</f>
        <v>27333.333333333332</v>
      </c>
    </row>
    <row r="3" spans="1:17" ht="15.95" customHeight="1" x14ac:dyDescent="0.2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235</v>
      </c>
      <c r="J3" s="30" t="s">
        <v>301</v>
      </c>
      <c r="K3" s="33">
        <f>SUMIF(A2:A21,A3,D2:D21)</f>
        <v>235000</v>
      </c>
      <c r="L3" s="32">
        <f>COUNTIF(A2:A21,A3)</f>
        <v>3</v>
      </c>
      <c r="M3" s="33">
        <f>K3/L3</f>
        <v>78333.333333333328</v>
      </c>
      <c r="O3" s="30" t="s">
        <v>301</v>
      </c>
      <c r="P3" s="32">
        <f t="shared" ref="P3:P10" si="0">SUMIF(A$2:A$21,A3,E$2:E$21)</f>
        <v>75000</v>
      </c>
      <c r="Q3" s="32">
        <f t="shared" ref="Q3:Q10" si="1">P3/L3</f>
        <v>25000</v>
      </c>
    </row>
    <row r="4" spans="1:17" ht="15.95" customHeight="1" x14ac:dyDescent="0.2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236</v>
      </c>
      <c r="J4" s="30" t="s">
        <v>302</v>
      </c>
      <c r="K4" s="33">
        <f>SUMIF(A2:A21,A4,D2:D21)</f>
        <v>93000</v>
      </c>
      <c r="L4" s="32">
        <f>COUNTIF(A2:A21,A4)</f>
        <v>2</v>
      </c>
      <c r="M4" s="33">
        <f>K4/L4</f>
        <v>46500</v>
      </c>
      <c r="O4" s="30" t="s">
        <v>302</v>
      </c>
      <c r="P4" s="32">
        <f t="shared" si="0"/>
        <v>38000</v>
      </c>
      <c r="Q4" s="32">
        <f t="shared" si="1"/>
        <v>19000</v>
      </c>
    </row>
    <row r="5" spans="1:17" ht="15.95" customHeight="1" x14ac:dyDescent="0.2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298</v>
      </c>
      <c r="J5" s="30" t="s">
        <v>303</v>
      </c>
      <c r="K5" s="33">
        <f>SUMIF(A2:A21,A5,D2:D21)</f>
        <v>110000</v>
      </c>
      <c r="L5" s="32">
        <f>COUNTIF(A2:A21,A5)</f>
        <v>2</v>
      </c>
      <c r="M5" s="33">
        <f>K5/L5</f>
        <v>55000</v>
      </c>
      <c r="O5" s="30" t="s">
        <v>303</v>
      </c>
      <c r="P5" s="32">
        <f t="shared" si="0"/>
        <v>75000</v>
      </c>
      <c r="Q5" s="32">
        <f t="shared" si="1"/>
        <v>37500</v>
      </c>
    </row>
    <row r="6" spans="1:17" ht="15.95" customHeight="1" x14ac:dyDescent="0.2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237</v>
      </c>
      <c r="J6" s="30" t="s">
        <v>304</v>
      </c>
      <c r="K6" s="33">
        <f>SUMIF(A2:A21,A6,D2:D21)</f>
        <v>90000</v>
      </c>
      <c r="L6" s="32">
        <f>COUNTIF(A2:A21,A6)</f>
        <v>2</v>
      </c>
      <c r="M6" s="33">
        <f>K6/L6</f>
        <v>45000</v>
      </c>
      <c r="O6" s="30" t="s">
        <v>304</v>
      </c>
      <c r="P6" s="32">
        <f t="shared" si="0"/>
        <v>70000</v>
      </c>
      <c r="Q6" s="32">
        <f t="shared" si="1"/>
        <v>35000</v>
      </c>
    </row>
    <row r="7" spans="1:17" ht="15.95" customHeight="1" x14ac:dyDescent="0.2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238</v>
      </c>
      <c r="J7" s="30" t="s">
        <v>305</v>
      </c>
      <c r="K7" s="33">
        <f>SUMIF(A2:A21,A7,D2:D21)</f>
        <v>120000</v>
      </c>
      <c r="L7" s="32">
        <f>COUNTIF(A2:A21,A7)</f>
        <v>2</v>
      </c>
      <c r="M7" s="33">
        <f>K7/L7</f>
        <v>60000</v>
      </c>
      <c r="O7" s="30" t="s">
        <v>305</v>
      </c>
      <c r="P7" s="32">
        <f t="shared" si="0"/>
        <v>53000</v>
      </c>
      <c r="Q7" s="32">
        <f t="shared" si="1"/>
        <v>26500</v>
      </c>
    </row>
    <row r="8" spans="1:17" ht="15.95" customHeight="1" x14ac:dyDescent="0.2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  <c r="F8" s="36"/>
      <c r="G8" s="39" t="s">
        <v>299</v>
      </c>
      <c r="H8" s="39"/>
      <c r="J8" s="30" t="s">
        <v>306</v>
      </c>
      <c r="K8" s="33">
        <f>SUMIF(A2:A21,A8,D2:D21)</f>
        <v>123000</v>
      </c>
      <c r="L8" s="32">
        <f>COUNTIF(A2:A21,A8)</f>
        <v>2</v>
      </c>
      <c r="M8" s="33">
        <f t="shared" ref="M8:M10" si="2">K8/L8</f>
        <v>61500</v>
      </c>
      <c r="O8" s="30" t="s">
        <v>306</v>
      </c>
      <c r="P8" s="32">
        <f t="shared" si="0"/>
        <v>60000</v>
      </c>
      <c r="Q8" s="32">
        <f t="shared" si="1"/>
        <v>30000</v>
      </c>
    </row>
    <row r="9" spans="1:17" ht="15.95" customHeight="1" x14ac:dyDescent="0.2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  <c r="F9" s="30"/>
      <c r="G9" s="35" t="s">
        <v>29</v>
      </c>
      <c r="H9" s="35" t="s">
        <v>79</v>
      </c>
      <c r="J9" s="30" t="s">
        <v>307</v>
      </c>
      <c r="K9" s="33">
        <f>SUMIF(A2:A21,A9,D2:D21)</f>
        <v>93000</v>
      </c>
      <c r="L9" s="32">
        <f>COUNTIF(A2:A21,A9)</f>
        <v>2</v>
      </c>
      <c r="M9" s="33">
        <f t="shared" si="2"/>
        <v>46500</v>
      </c>
      <c r="O9" s="30" t="s">
        <v>307</v>
      </c>
      <c r="P9" s="32">
        <f t="shared" si="0"/>
        <v>44000</v>
      </c>
      <c r="Q9" s="32">
        <f t="shared" si="1"/>
        <v>22000</v>
      </c>
    </row>
    <row r="10" spans="1:17" ht="15.95" customHeight="1" x14ac:dyDescent="0.2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  <c r="F10" s="30" t="s">
        <v>296</v>
      </c>
      <c r="G10" s="37">
        <f>AVERAGE(D2:D21)</f>
        <v>58150</v>
      </c>
      <c r="H10" s="37">
        <f>AVERAGE(E2:E21)</f>
        <v>27850</v>
      </c>
      <c r="J10" s="30" t="s">
        <v>308</v>
      </c>
      <c r="K10" s="33">
        <f>SUMIF(A2:A21,A10,D2:D21)</f>
        <v>122000</v>
      </c>
      <c r="L10" s="32">
        <f>COUNTIF(A2:A21,A10)</f>
        <v>2</v>
      </c>
      <c r="M10" s="33">
        <f t="shared" si="2"/>
        <v>61000</v>
      </c>
      <c r="O10" s="30" t="s">
        <v>308</v>
      </c>
      <c r="P10" s="32">
        <f t="shared" si="0"/>
        <v>60000</v>
      </c>
      <c r="Q10" s="32">
        <f t="shared" si="1"/>
        <v>30000</v>
      </c>
    </row>
    <row r="11" spans="1:17" ht="15.95" customHeight="1" x14ac:dyDescent="0.2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  <c r="F11" s="30" t="s">
        <v>241</v>
      </c>
      <c r="G11" s="37">
        <f>MEDIAN(D2:D21)</f>
        <v>55000</v>
      </c>
      <c r="H11" s="37">
        <f>MEDIAN(E2:E21)</f>
        <v>28000</v>
      </c>
    </row>
    <row r="12" spans="1:17" ht="15.95" customHeight="1" x14ac:dyDescent="0.2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  <c r="F12" s="30" t="s">
        <v>243</v>
      </c>
      <c r="G12" s="37">
        <f>_xlfn.VAR.P(D2:D21)</f>
        <v>314227500</v>
      </c>
      <c r="H12" s="37">
        <f>_xlfn.VAR.P(E2:E21)</f>
        <v>35027500</v>
      </c>
      <c r="J12" s="30" t="s">
        <v>314</v>
      </c>
      <c r="K12" s="30">
        <f>MAX(M2:M10)</f>
        <v>78333.333333333328</v>
      </c>
      <c r="O12" s="30" t="s">
        <v>316</v>
      </c>
      <c r="P12" s="34">
        <f>MAX(Q2:Q10)</f>
        <v>37500</v>
      </c>
    </row>
    <row r="13" spans="1:17" ht="15.95" customHeight="1" x14ac:dyDescent="0.2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  <c r="F13" s="30" t="s">
        <v>244</v>
      </c>
      <c r="G13" s="37">
        <f>_xlfn.STDEV.P(D2:D21)</f>
        <v>17726.463268232612</v>
      </c>
      <c r="H13" s="37">
        <f>_xlfn.STDEV.P(E2:E21)</f>
        <v>5918.4035009451663</v>
      </c>
      <c r="J13" s="30" t="s">
        <v>315</v>
      </c>
      <c r="K13" s="30">
        <f>MIN(M2:M10)</f>
        <v>45000</v>
      </c>
      <c r="O13" s="30" t="s">
        <v>317</v>
      </c>
      <c r="P13" s="34">
        <f>MIN(Q2:Q10)</f>
        <v>19000</v>
      </c>
    </row>
    <row r="14" spans="1:17" ht="15.95" customHeight="1" x14ac:dyDescent="0.2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  <c r="F14" s="30" t="s">
        <v>242</v>
      </c>
      <c r="G14" s="37">
        <f>MODE(D2:D21)</f>
        <v>60000</v>
      </c>
      <c r="H14" s="37">
        <f>MODE(E2:E21)</f>
        <v>30000</v>
      </c>
    </row>
    <row r="15" spans="1:17" ht="15.95" customHeight="1" x14ac:dyDescent="0.2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17" ht="15.95" customHeight="1" x14ac:dyDescent="0.2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5" customHeight="1" x14ac:dyDescent="0.2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5" customHeight="1" x14ac:dyDescent="0.2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5" customHeight="1" x14ac:dyDescent="0.2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5" customHeight="1" x14ac:dyDescent="0.2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5" customHeight="1" x14ac:dyDescent="0.2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mergeCells count="1">
    <mergeCell ref="G8:H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Thiago</cp:lastModifiedBy>
  <dcterms:created xsi:type="dcterms:W3CDTF">2024-02-15T21:47:24Z</dcterms:created>
  <dcterms:modified xsi:type="dcterms:W3CDTF">2024-11-04T16:54:57Z</dcterms:modified>
</cp:coreProperties>
</file>