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Ex5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8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1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Ex6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7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8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9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Ex10.xml" ContentType="application/vnd.ms-office.chartex+xml"/>
  <Override PartName="/xl/charts/style46.xml" ContentType="application/vnd.ms-office.chartstyle+xml"/>
  <Override PartName="/xl/charts/colors46.xml" ContentType="application/vnd.ms-office.chartcolorstyle+xml"/>
  <Override PartName="/xl/charts/chartEx11.xml" ContentType="application/vnd.ms-office.chartex+xml"/>
  <Override PartName="/xl/charts/style47.xml" ContentType="application/vnd.ms-office.chartstyle+xml"/>
  <Override PartName="/xl/charts/colors47.xml" ContentType="application/vnd.ms-office.chartcolorstyle+xml"/>
  <Override PartName="/xl/charts/chartEx12.xml" ContentType="application/vnd.ms-office.chartex+xml"/>
  <Override PartName="/xl/charts/style48.xml" ContentType="application/vnd.ms-office.chartstyle+xml"/>
  <Override PartName="/xl/charts/colors48.xml" ContentType="application/vnd.ms-office.chartcolorstyle+xml"/>
  <Override PartName="/xl/charts/chartEx13.xml" ContentType="application/vnd.ms-office.chartex+xml"/>
  <Override PartName="/xl/charts/style49.xml" ContentType="application/vnd.ms-office.chartstyle+xml"/>
  <Override PartName="/xl/charts/colors49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38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39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0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1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Ex14.xml" ContentType="application/vnd.ms-office.chartex+xml"/>
  <Override PartName="/xl/charts/style55.xml" ContentType="application/vnd.ms-office.chartstyle+xml"/>
  <Override PartName="/xl/charts/colors55.xml" ContentType="application/vnd.ms-office.chartcolorstyle+xml"/>
  <Override PartName="/xl/charts/chartEx15.xml" ContentType="application/vnd.ms-office.chartex+xml"/>
  <Override PartName="/xl/charts/style56.xml" ContentType="application/vnd.ms-office.chartstyle+xml"/>
  <Override PartName="/xl/charts/colors56.xml" ContentType="application/vnd.ms-office.chartcolorstyle+xml"/>
  <Override PartName="/xl/charts/chartEx16.xml" ContentType="application/vnd.ms-office.chartex+xml"/>
  <Override PartName="/xl/charts/style57.xml" ContentType="application/vnd.ms-office.chartstyle+xml"/>
  <Override PartName="/xl/charts/colors57.xml" ContentType="application/vnd.ms-office.chartcolorstyle+xml"/>
  <Override PartName="/xl/charts/chartEx17.xml" ContentType="application/vnd.ms-office.chartex+xml"/>
  <Override PartName="/xl/charts/style58.xml" ContentType="application/vnd.ms-office.chartstyle+xml"/>
  <Override PartName="/xl/charts/colors58.xml" ContentType="application/vnd.ms-office.chartcolorstyle+xml"/>
  <Override PartName="/xl/charts/chart42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43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44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46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47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48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49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0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51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Ex18.xml" ContentType="application/vnd.ms-office.chartex+xml"/>
  <Override PartName="/xl/charts/style69.xml" ContentType="application/vnd.ms-office.chartstyle+xml"/>
  <Override PartName="/xl/charts/colors69.xml" ContentType="application/vnd.ms-office.chartcolorstyle+xml"/>
  <Override PartName="/xl/charts/chart5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8.xml" ContentType="application/vnd.openxmlformats-officedocument.drawing+xml"/>
  <Override PartName="/xl/charts/chart5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5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5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5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5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5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5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6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9.xml" ContentType="application/vnd.openxmlformats-officedocument.drawing+xml"/>
  <Override PartName="/xl/charts/chart6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6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6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Ex19.xml" ContentType="application/vnd.ms-office.chartex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\OneDrive\Área de Trabalho\pos\Projetos_R\estatistica\lista de exercicios\"/>
    </mc:Choice>
  </mc:AlternateContent>
  <xr:revisionPtr revIDLastSave="0" documentId="13_ncr:1_{AAB3F77F-FD0E-43DB-A14A-BEB3CFA8976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definedNames>
    <definedName name="_xlchart.v1.0" hidden="1">Empresa!$E$1</definedName>
    <definedName name="_xlchart.v1.1" hidden="1">Empresa!$E$2:$E$21</definedName>
    <definedName name="_xlchart.v1.10" hidden="1">Satisfação!$C$1</definedName>
    <definedName name="_xlchart.v1.11" hidden="1">Satisfação!$C$2:$C$21</definedName>
    <definedName name="_xlchart.v1.12" hidden="1">Satisfação!$D$1</definedName>
    <definedName name="_xlchart.v1.13" hidden="1">Satisfação!$D$2:$D$21</definedName>
    <definedName name="_xlchart.v1.14" hidden="1">Satisfação!$E$1</definedName>
    <definedName name="_xlchart.v1.15" hidden="1">Satisfação!$E$2:$E$21</definedName>
    <definedName name="_xlchart.v1.16" hidden="1">Perfil!$B$2:$B$21</definedName>
    <definedName name="_xlchart.v1.17" hidden="1">Perfil!$D$2:$D$21</definedName>
    <definedName name="_xlchart.v1.18" hidden="1">Perfil!$E$2:$E$21</definedName>
    <definedName name="_xlchart.v1.19" hidden="1">Perfil!$C$2:$C$21</definedName>
    <definedName name="_xlchart.v1.2" hidden="1">Empresa!$C$1</definedName>
    <definedName name="_xlchart.v1.20" hidden="1">Empresas!$D$2:$D$21</definedName>
    <definedName name="_xlchart.v1.21" hidden="1">Empresas!$B$2:$B$21</definedName>
    <definedName name="_xlchart.v1.22" hidden="1">Empresas!$E$2:$E$21</definedName>
    <definedName name="_xlchart.v1.23" hidden="1">Empresas!$C$2:$C$21</definedName>
    <definedName name="_xlchart.v1.24" hidden="1">'e-commerce'!$D$1</definedName>
    <definedName name="_xlchart.v1.25" hidden="1">'e-commerce'!$D$2:$D$21</definedName>
    <definedName name="_xlchart.v1.26" hidden="1">'e-commerce'!$B$1</definedName>
    <definedName name="_xlchart.v1.27" hidden="1">'e-commerce'!$B$2:$B$21</definedName>
    <definedName name="_xlchart.v1.28" hidden="1">'e-commerce'!$C$1</definedName>
    <definedName name="_xlchart.v1.29" hidden="1">'e-commerce'!$C$2:$C$21</definedName>
    <definedName name="_xlchart.v1.3" hidden="1">Empresa!$C$2:$C$22</definedName>
    <definedName name="_xlchart.v1.30" hidden="1">'e-commerce'!$E$1</definedName>
    <definedName name="_xlchart.v1.31" hidden="1">'e-commerce'!$E$2:$E$21</definedName>
    <definedName name="_xlchart.v1.32" hidden="1">Produtos!$B$1</definedName>
    <definedName name="_xlchart.v1.33" hidden="1">Produtos!$B$2:$B$37</definedName>
    <definedName name="_xlchart.v1.34" hidden="1">Produtos!$C$1</definedName>
    <definedName name="_xlchart.v1.35" hidden="1">Produtos!$C$2:$C$37</definedName>
    <definedName name="_xlchart.v1.36" hidden="1">Produtos!$D$1</definedName>
    <definedName name="_xlchart.v1.37" hidden="1">Produtos!$D$2:$D$37</definedName>
    <definedName name="_xlchart.v1.38" hidden="1">Produtos!$E$1</definedName>
    <definedName name="_xlchart.v1.39" hidden="1">Produtos!$E$2:$E$37</definedName>
    <definedName name="_xlchart.v1.4" hidden="1">Empresa!$D$1</definedName>
    <definedName name="_xlchart.v1.40" hidden="1">Produtos!$F$1</definedName>
    <definedName name="_xlchart.v1.41" hidden="1">Produtos!$F$2:$F$37</definedName>
    <definedName name="_xlchart.v1.42" hidden="1">Carros!$D$1</definedName>
    <definedName name="_xlchart.v1.43" hidden="1">Carros!$D$2:$D$21</definedName>
    <definedName name="_xlchart.v1.44" hidden="1">Carros!$E$1</definedName>
    <definedName name="_xlchart.v1.45" hidden="1">Carros!$E$2:$E$21</definedName>
    <definedName name="_xlchart.v1.5" hidden="1">Empresa!$D$2:$D$21</definedName>
    <definedName name="_xlchart.v1.6" hidden="1">Empresa!$B$1</definedName>
    <definedName name="_xlchart.v1.7" hidden="1">Empresa!$B$2:$B$22</definedName>
    <definedName name="_xlchart.v1.8" hidden="1">Satisfação!$B$1</definedName>
    <definedName name="_xlchart.v1.9" hidden="1">Satisfação!$B$2:$B$21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  <c r="I12" i="3"/>
  <c r="J12" i="3"/>
  <c r="H13" i="3"/>
  <c r="I13" i="3"/>
  <c r="J13" i="3"/>
  <c r="H14" i="3"/>
  <c r="I14" i="3"/>
  <c r="J14" i="3"/>
  <c r="H15" i="3"/>
  <c r="I15" i="3"/>
  <c r="J15" i="3"/>
  <c r="G15" i="3"/>
  <c r="G14" i="3"/>
  <c r="G13" i="3"/>
  <c r="G12" i="3"/>
  <c r="G1" i="9"/>
  <c r="P13" i="9"/>
  <c r="P12" i="9"/>
  <c r="Q3" i="9"/>
  <c r="Q4" i="9"/>
  <c r="Q5" i="9"/>
  <c r="Q6" i="9"/>
  <c r="Q7" i="9"/>
  <c r="Q8" i="9"/>
  <c r="Q9" i="9"/>
  <c r="Q10" i="9"/>
  <c r="Q2" i="9"/>
  <c r="P3" i="9"/>
  <c r="P4" i="9"/>
  <c r="P5" i="9"/>
  <c r="P6" i="9"/>
  <c r="P7" i="9"/>
  <c r="P8" i="9"/>
  <c r="P9" i="9"/>
  <c r="P10" i="9"/>
  <c r="P2" i="9"/>
  <c r="L7" i="9"/>
  <c r="K2" i="9"/>
  <c r="L2" i="9"/>
  <c r="M2" i="9" s="1"/>
  <c r="K3" i="9"/>
  <c r="L3" i="9"/>
  <c r="M3" i="9"/>
  <c r="K4" i="9"/>
  <c r="M4" i="9" s="1"/>
  <c r="L4" i="9"/>
  <c r="K5" i="9"/>
  <c r="M5" i="9" s="1"/>
  <c r="L5" i="9"/>
  <c r="K6" i="9"/>
  <c r="L6" i="9"/>
  <c r="M6" i="9" s="1"/>
  <c r="K7" i="9"/>
  <c r="K8" i="9"/>
  <c r="M8" i="9" s="1"/>
  <c r="L8" i="9"/>
  <c r="K9" i="9"/>
  <c r="L9" i="9"/>
  <c r="M9" i="9"/>
  <c r="K10" i="9"/>
  <c r="L10" i="9"/>
  <c r="M10" i="9" s="1"/>
  <c r="H14" i="9"/>
  <c r="G14" i="9"/>
  <c r="H10" i="9"/>
  <c r="H11" i="9"/>
  <c r="H12" i="9"/>
  <c r="H13" i="9"/>
  <c r="G13" i="9"/>
  <c r="G12" i="9"/>
  <c r="G11" i="9"/>
  <c r="G10" i="9"/>
  <c r="H1" i="8"/>
  <c r="M5" i="8"/>
  <c r="L5" i="8"/>
  <c r="K5" i="8"/>
  <c r="J5" i="8"/>
  <c r="O6" i="8"/>
  <c r="O5" i="8"/>
  <c r="M4" i="8"/>
  <c r="L4" i="8"/>
  <c r="K4" i="8"/>
  <c r="J4" i="8"/>
  <c r="M1" i="8"/>
  <c r="L1" i="8"/>
  <c r="K1" i="8"/>
  <c r="J1" i="8"/>
  <c r="H5" i="8"/>
  <c r="M3" i="8" s="1"/>
  <c r="H4" i="8"/>
  <c r="L3" i="8" s="1"/>
  <c r="H3" i="8"/>
  <c r="K3" i="8" s="1"/>
  <c r="H2" i="8"/>
  <c r="J3" i="8" s="1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H16" i="7"/>
  <c r="H15" i="7"/>
  <c r="H14" i="7"/>
  <c r="H13" i="7"/>
  <c r="H12" i="7"/>
  <c r="I7" i="7"/>
  <c r="J7" i="7"/>
  <c r="K7" i="7"/>
  <c r="L7" i="7"/>
  <c r="I8" i="7"/>
  <c r="J8" i="7"/>
  <c r="K8" i="7"/>
  <c r="L8" i="7"/>
  <c r="H8" i="7"/>
  <c r="H7" i="7"/>
  <c r="M7" i="9" l="1"/>
  <c r="K13" i="9" s="1"/>
  <c r="K12" i="9"/>
  <c r="J2" i="8"/>
  <c r="K2" i="8"/>
  <c r="L2" i="8"/>
  <c r="M2" i="8"/>
  <c r="H11" i="6"/>
  <c r="I11" i="6"/>
  <c r="J11" i="6"/>
  <c r="H12" i="6"/>
  <c r="I12" i="6"/>
  <c r="J12" i="6"/>
  <c r="H13" i="6"/>
  <c r="I13" i="6"/>
  <c r="J13" i="6"/>
  <c r="H14" i="6"/>
  <c r="I14" i="6"/>
  <c r="J14" i="6"/>
  <c r="G14" i="6"/>
  <c r="G13" i="6"/>
  <c r="G12" i="6"/>
  <c r="G11" i="6"/>
  <c r="H7" i="6"/>
  <c r="I7" i="6"/>
  <c r="J7" i="6"/>
  <c r="H8" i="6"/>
  <c r="I8" i="6"/>
  <c r="J8" i="6"/>
  <c r="G8" i="6"/>
  <c r="G7" i="6"/>
  <c r="H7" i="5"/>
  <c r="I7" i="5"/>
  <c r="J7" i="5"/>
  <c r="H8" i="5"/>
  <c r="I8" i="5"/>
  <c r="J8" i="5"/>
  <c r="G8" i="5"/>
  <c r="G7" i="5"/>
  <c r="H10" i="5"/>
  <c r="I10" i="5"/>
  <c r="J10" i="5"/>
  <c r="H11" i="5"/>
  <c r="I11" i="5"/>
  <c r="J11" i="5"/>
  <c r="H12" i="5"/>
  <c r="I12" i="5"/>
  <c r="J12" i="5"/>
  <c r="H13" i="5"/>
  <c r="I13" i="5"/>
  <c r="J13" i="5"/>
  <c r="G13" i="5"/>
  <c r="G12" i="5"/>
  <c r="G11" i="5"/>
  <c r="G10" i="5"/>
  <c r="H15" i="4"/>
  <c r="I15" i="4"/>
  <c r="J15" i="4"/>
  <c r="G15" i="4"/>
  <c r="H14" i="4"/>
  <c r="I14" i="4"/>
  <c r="J14" i="4"/>
  <c r="G14" i="4"/>
  <c r="H13" i="4"/>
  <c r="I13" i="4"/>
  <c r="J13" i="4"/>
  <c r="G13" i="4"/>
  <c r="H12" i="4"/>
  <c r="I12" i="4"/>
  <c r="J12" i="4"/>
  <c r="G12" i="4"/>
  <c r="H7" i="4" l="1"/>
  <c r="I7" i="4"/>
  <c r="J7" i="4"/>
  <c r="H8" i="4"/>
  <c r="I8" i="4"/>
  <c r="J8" i="4"/>
  <c r="G8" i="4"/>
  <c r="G7" i="4"/>
  <c r="H8" i="3"/>
  <c r="I8" i="3"/>
  <c r="J8" i="3"/>
  <c r="G8" i="3"/>
  <c r="H7" i="3"/>
  <c r="I7" i="3"/>
  <c r="J7" i="3"/>
  <c r="G7" i="3"/>
  <c r="G16" i="2"/>
  <c r="G15" i="2"/>
  <c r="G14" i="2"/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<sst xmlns="http://schemas.openxmlformats.org/spreadsheetml/2006/main" count="501" uniqueCount="321">
  <si>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</si>
  <si>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</si>
  <si>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</si>
  <si>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</si>
  <si>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</si>
  <si>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</si>
  <si>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</si>
  <si>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</si>
  <si>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</si>
  <si>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</si>
  <si>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</si>
  <si>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</si>
  <si>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</si>
  <si>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</si>
  <si>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</si>
  <si>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</si>
  <si>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</si>
  <si>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</si>
  <si>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</si>
  <si>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</si>
  <si>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</si>
  <si>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</si>
  <si>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</si>
  <si>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</si>
  <si>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</si>
  <si>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</si>
  <si>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</si>
  <si>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</si>
  <si>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</si>
  <si>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</si>
  <si>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</si>
  <si>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</si>
  <si>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</si>
  <si>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</si>
  <si>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</si>
  <si>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</si>
  <si>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</si>
  <si>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</si>
  <si>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</si>
  <si>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</si>
  <si>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</si>
  <si>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</si>
  <si>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</si>
  <si>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</si>
  <si>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</si>
  <si>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</si>
  <si>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</si>
  <si>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</si>
  <si>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</si>
  <si>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</si>
  <si>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</si>
  <si>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</si>
  <si>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</si>
  <si>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</si>
  <si>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</si>
  <si>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</si>
  <si>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</si>
  <si>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</si>
  <si>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</si>
  <si>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</si>
  <si>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</si>
  <si>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</si>
  <si>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</si>
  <si>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</si>
  <si>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</si>
  <si>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</si>
  <si>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</si>
  <si>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</si>
  <si>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</si>
  <si>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</si>
  <si>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</si>
  <si>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</si>
  <si>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</si>
  <si>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</si>
  <si>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</si>
  <si>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</si>
  <si>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</si>
  <si>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</si>
  <si>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</si>
  <si>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</si>
  <si>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</si>
  <si>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</si>
  <si>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</si>
  <si>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</si>
  <si>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</si>
  <si>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</si>
  <si>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</si>
  <si>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</si>
  <si>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</si>
  <si>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</si>
  <si>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</si>
  <si>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</si>
  <si>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</si>
  <si>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</si>
  <si>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</si>
  <si>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</si>
  <si>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</si>
  <si>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</si>
  <si>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</si>
  <si>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</si>
  <si>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</si>
  <si>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</si>
  <si>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</si>
  <si>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</si>
  <si>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</si>
  <si>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</si>
  <si>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</si>
  <si>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</si>
  <si>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</si>
  <si>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</si>
  <si>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</si>
  <si>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</si>
  <si>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</si>
  <si>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</si>
  <si>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</si>
  <si>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</si>
  <si>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</si>
  <si>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</si>
  <si>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</si>
  <si>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</si>
  <si>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</si>
  <si>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</si>
  <si>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</si>
  <si>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</si>
  <si>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</si>
  <si>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</si>
  <si>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</si>
  <si>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</si>
  <si>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</si>
  <si>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</si>
  <si>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</si>
  <si>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</si>
  <si>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</si>
  <si>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</si>
  <si>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</si>
  <si>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</si>
  <si>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</si>
  <si>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</si>
  <si>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</si>
  <si>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</si>
  <si>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</si>
  <si>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</si>
  <si>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</si>
  <si>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</si>
  <si>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</si>
  <si>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</si>
  <si>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</si>
  <si>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</si>
  <si>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</si>
  <si>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</si>
  <si>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</si>
  <si>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</si>
  <si>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</si>
  <si>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</si>
  <si>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</si>
  <si>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</si>
  <si>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</si>
  <si>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</si>
  <si>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</si>
  <si>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</si>
  <si>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</si>
  <si>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</si>
  <si>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</si>
  <si>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</si>
  <si>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</si>
  <si>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</si>
  <si>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</si>
  <si>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</si>
  <si>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</si>
  <si>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</si>
  <si>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</si>
  <si>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</si>
  <si>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</si>
  <si>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</si>
  <si>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</si>
  <si>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</si>
  <si>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</si>
  <si>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</si>
  <si>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</si>
  <si>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</si>
  <si>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</si>
  <si>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</si>
  <si>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</si>
  <si>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</si>
  <si>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</si>
  <si>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</si>
  <si>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</si>
  <si>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</si>
  <si>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</si>
  <si>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</si>
  <si>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</si>
  <si>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</si>
  <si>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</si>
  <si>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</si>
  <si>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</si>
  <si>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</si>
  <si>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</si>
  <si>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</si>
  <si>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</si>
  <si>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</si>
  <si>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</si>
  <si>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</si>
  <si>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</si>
  <si>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</si>
  <si>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</si>
  <si>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</si>
  <si>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</si>
  <si>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</si>
  <si>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</si>
  <si>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</si>
  <si>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</si>
  <si>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</si>
  <si>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</si>
  <si>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</si>
  <si>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</si>
  <si>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</si>
  <si>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</si>
  <si>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</si>
  <si>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</si>
  <si>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</si>
  <si>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</si>
  <si>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</si>
  <si>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</si>
  <si>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</si>
  <si>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</si>
  <si>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</si>
  <si>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</si>
  <si>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</si>
  <si>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</si>
  <si>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</si>
  <si>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</si>
  <si>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</si>
  <si>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</si>
  <si>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</si>
  <si>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</si>
  <si>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2) Qual a média de preço por marca</t>
  </si>
  <si>
    <t>3) Qual a marca tem a média de preço mais cara e mais barata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</si>
  <si>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</si>
  <si>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</si>
  <si>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</si>
  <si>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</si>
  <si>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</si>
  <si>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</si>
  <si>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</si>
  <si>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</si>
  <si>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</si>
  <si>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</si>
  <si>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</si>
  <si>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</si>
  <si>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</si>
  <si>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</si>
  <si>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</si>
  <si>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</si>
  <si>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</si>
  <si>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</si>
  <si>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</si>
  <si>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</si>
  <si>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</si>
  <si>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</si>
  <si>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</si>
  <si>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</si>
  <si>
    <t>Correlação Funcionários VS Lucro</t>
  </si>
  <si>
    <t>Correlação Despesas VS Lucro</t>
  </si>
  <si>
    <t>Correlação Receita VS  Lucro</t>
  </si>
  <si>
    <t>MENOR VALOR</t>
  </si>
  <si>
    <t>CORRELAÇÃO</t>
  </si>
  <si>
    <t>IDADE</t>
  </si>
  <si>
    <t>RENDA</t>
  </si>
  <si>
    <t>NIVEL DE EDUCAÇAO</t>
  </si>
  <si>
    <t>NUMERO DE FILHOS</t>
  </si>
  <si>
    <t>NIVEL DE EDUCAÇÃO</t>
  </si>
  <si>
    <t>Eficiencia</t>
  </si>
  <si>
    <t>Qualidade</t>
  </si>
  <si>
    <t>Tempo de Resposta</t>
  </si>
  <si>
    <t>Satisfação</t>
  </si>
  <si>
    <t>COMPRAS</t>
  </si>
  <si>
    <t>PEDIDOS</t>
  </si>
  <si>
    <t>VALOR MEDIO</t>
  </si>
  <si>
    <t>AVALIACAO</t>
  </si>
  <si>
    <t>CORRELAÇÕES</t>
  </si>
  <si>
    <t>FONE DE OUVIDO</t>
  </si>
  <si>
    <t>CAFETEIRA ELETRICA</t>
  </si>
  <si>
    <t>MALA DE VIAGEM</t>
  </si>
  <si>
    <t>NOTEBOOK</t>
  </si>
  <si>
    <t>JOGO DE PANELAS</t>
  </si>
  <si>
    <t xml:space="preserve"> ELETRONICOS</t>
  </si>
  <si>
    <t>ACESSÓRIOS</t>
  </si>
  <si>
    <t>FOTOGRAFIA</t>
  </si>
  <si>
    <t>COMPONENTES</t>
  </si>
  <si>
    <t>MÉDIA DE AVALIAÇÕES</t>
  </si>
  <si>
    <t>MÉDIA DE PREÇO</t>
  </si>
  <si>
    <t>Disponiveis</t>
  </si>
  <si>
    <t>Indisponiveis</t>
  </si>
  <si>
    <t>Correlação Preço vs Avaliação</t>
  </si>
  <si>
    <t>MÉDIA</t>
  </si>
  <si>
    <t>1) Qual a média de preço geral? A média geral é R$ 58150,00</t>
  </si>
  <si>
    <t>4) Qual a média de  KM geral? A média geral  dos KM é 27850</t>
  </si>
  <si>
    <t>GERAL</t>
  </si>
  <si>
    <t>Média Chevrolet</t>
  </si>
  <si>
    <t>MÉDIA TOYOTA</t>
  </si>
  <si>
    <t>MÉDIA VOLKSWAGEM</t>
  </si>
  <si>
    <t>MÉDIA FORD</t>
  </si>
  <si>
    <t>MÉDIA FIAT</t>
  </si>
  <si>
    <t>MÉDIA HYUNDAI</t>
  </si>
  <si>
    <t>MÉDIA HONDA</t>
  </si>
  <si>
    <t>MÉDIA RENAULT</t>
  </si>
  <si>
    <t>MÉDIA NISSAN</t>
  </si>
  <si>
    <t>SOMA PREÇO</t>
  </si>
  <si>
    <t>MÉDIA PREÇO</t>
  </si>
  <si>
    <t>SOMA QUILOMETRAGEM</t>
  </si>
  <si>
    <t>MÉDIA QUILOMETRAGEM</t>
  </si>
  <si>
    <t>MAIOR MÉDIA DOS VALORES</t>
  </si>
  <si>
    <t>MENOR MÉDOA DOS VALORES</t>
  </si>
  <si>
    <t>MAIOR MÉDIA DOS KMS</t>
  </si>
  <si>
    <t>MENOR MÉDIA DOS KMS</t>
  </si>
  <si>
    <t>Correlação Preço vs Quilometragem</t>
  </si>
  <si>
    <t xml:space="preserve">QUANTIDADE </t>
  </si>
  <si>
    <t>PRODUTO</t>
  </si>
  <si>
    <t>ATENDIMENTO</t>
  </si>
  <si>
    <t>ENTREGA</t>
  </si>
  <si>
    <t>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</si>
</sst>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textRotation="180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4B57-AC88-18173427E6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F2-4579-8BEA-8C26AED80AF1}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F2-4579-8BEA-8C26AED80AF1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F2-4579-8BEA-8C26AED80AF1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F2-4579-8BEA-8C26AED80AF1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F2-4579-8BEA-8C26AED80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4-4EF1-A565-205B2C75D80D}"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4-4EF1-A565-205B2C75D80D}"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84-4EF1-A565-205B2C75D80D}"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84-4EF1-A565-205B2C75D80D}"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84-4EF1-A565-205B2C75D80D}"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84-4EF1-A565-205B2C75D80D}"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484-4EF1-A565-205B2C75D80D}"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84-4EF1-A565-205B2C75D80D}"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484-4EF1-A565-205B2C75D80D}"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484-4EF1-A565-205B2C75D80D}"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484-4EF1-A565-205B2C75D80D}"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84-4EF1-A565-205B2C75D80D}"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484-4EF1-A565-205B2C75D80D}"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484-4EF1-A565-205B2C75D80D}"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84-4EF1-A565-205B2C75D80D}"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84-4EF1-A565-205B2C75D80D}"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84-4EF1-A565-205B2C75D80D}"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84-4EF1-A565-205B2C75D80D}"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84-4EF1-A565-205B2C75D80D}"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D484-4EF1-A565-205B2C75D80D}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D484-4EF1-A565-205B2C75D80D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84-4EF1-A565-205B2C75D80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84-4EF1-A565-205B2C75D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98-4567-8B1E-778BBB38D7BE}"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8-4567-8B1E-778BBB38D7BE}"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98-4567-8B1E-778BBB38D7BE}"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98-4567-8B1E-778BBB38D7BE}"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98-4567-8B1E-778BBB38D7BE}"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98-4567-8B1E-778BBB38D7BE}"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98-4567-8B1E-778BBB38D7BE}"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98-4567-8B1E-778BBB38D7BE}"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98-4567-8B1E-778BBB38D7BE}"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98-4567-8B1E-778BBB38D7BE}"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98-4567-8B1E-778BBB38D7BE}"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98-4567-8B1E-778BBB38D7BE}"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98-4567-8B1E-778BBB38D7BE}"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98-4567-8B1E-778BBB38D7BE}"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98-4567-8B1E-778BBB38D7BE}"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98-4567-8B1E-778BBB38D7BE}"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98-4567-8B1E-778BBB38D7BE}"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98-4567-8B1E-778BBB38D7BE}"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98-4567-8B1E-778BBB38D7BE}"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1198-4567-8B1E-778BBB38D7BE}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1198-4567-8B1E-778BBB38D7BE}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98-4567-8B1E-778BBB38D7BE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98-4567-8B1E-778BBB38D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21-4C71-8F20-B9A75F430E0F}"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21-4C71-8F20-B9A75F430E0F}"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21-4C71-8F20-B9A75F430E0F}"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21-4C71-8F20-B9A75F430E0F}"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21-4C71-8F20-B9A75F430E0F}"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1-4C71-8F20-B9A75F430E0F}"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1-4C71-8F20-B9A75F430E0F}"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1-4C71-8F20-B9A75F430E0F}"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1-4C71-8F20-B9A75F430E0F}"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21-4C71-8F20-B9A75F430E0F}"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21-4C71-8F20-B9A75F430E0F}"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21-4C71-8F20-B9A75F430E0F}"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21-4C71-8F20-B9A75F430E0F}"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B21-4C71-8F20-B9A75F430E0F}"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21-4C71-8F20-B9A75F430E0F}"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21-4C71-8F20-B9A75F430E0F}"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21-4C71-8F20-B9A75F430E0F}"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21-4C71-8F20-B9A75F430E0F}"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21-4C71-8F20-B9A75F430E0F}"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CB21-4C71-8F20-B9A75F430E0F}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B21-4C71-8F20-B9A75F430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21-4C71-8F20-B9A75F430E0F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3-492C-89D2-10334622C48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3-492C-89D2-10334622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405048"/>
        <c:axId val="524403088"/>
      </c:line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Receita VS Despesas VS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lineChart>
        <c:grouping val="standard"/>
        <c:varyColors val="0"/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"/>
              <c:layout>
                <c:manualLayout>
                  <c:x val="0"/>
                  <c:y val="-2.283105022831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4-426A-A0E6-5C01EFA5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4-426A-A0E6-5C01EFA57D98}"/>
            </c:ext>
          </c:extLst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4-426A-A0E6-5C01EFA57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10560"/>
        <c:axId val="407797232"/>
      </c:line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Empresa!$F$14</c:f>
              <c:strCache>
                <c:ptCount val="1"/>
                <c:pt idx="0">
                  <c:v>Correlação Receita VS  Lucro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Empresa!$G$14</c:f>
              <c:numCache>
                <c:formatCode>General</c:formatCode>
                <c:ptCount val="1"/>
                <c:pt idx="0">
                  <c:v>0.64211334339021109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5-4B8D-A15C-716CEDB78A94}"/>
            </c:ext>
          </c:extLst>
        </c:ser>
        <c:ser>
          <c:idx val="1"/>
          <c:order val="1"/>
          <c:tx>
            <c:strRef>
              <c:f>Empresa!$F$15</c:f>
              <c:strCache>
                <c:ptCount val="1"/>
                <c:pt idx="0">
                  <c:v>Correlação Despesas VS Lucro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Empresa!$G$15</c:f>
              <c:numCache>
                <c:formatCode>General</c:formatCode>
                <c:ptCount val="1"/>
                <c:pt idx="0">
                  <c:v>0.51081169800886406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5-4B8D-A15C-716CEDB78A94}"/>
            </c:ext>
          </c:extLst>
        </c:ser>
        <c:ser>
          <c:idx val="2"/>
          <c:order val="2"/>
          <c:tx>
            <c:strRef>
              <c:f>Empresa!$F$16</c:f>
              <c:strCache>
                <c:ptCount val="1"/>
                <c:pt idx="0">
                  <c:v>Correlação Funcionários VS Lucro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Empresa!$G$16</c:f>
              <c:numCache>
                <c:formatCode>General</c:formatCode>
                <c:ptCount val="1"/>
                <c:pt idx="0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5-4B8D-A15C-716CEDB78A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6643920"/>
        <c:axId val="41453968"/>
      </c:barChart>
      <c:catAx>
        <c:axId val="14664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53968"/>
        <c:crosses val="autoZero"/>
        <c:auto val="1"/>
        <c:lblAlgn val="ctr"/>
        <c:lblOffset val="100"/>
        <c:noMultiLvlLbl val="0"/>
      </c:catAx>
      <c:valAx>
        <c:axId val="41453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Empresa!$F$14:$F$16</c:f>
              <c:strCache>
                <c:ptCount val="3"/>
                <c:pt idx="0">
                  <c:v>Correlação Receita VS  Lucro</c:v>
                </c:pt>
                <c:pt idx="1">
                  <c:v>Correlação Despesas VS Lucro</c:v>
                </c:pt>
                <c:pt idx="2">
                  <c:v>Correlação Funcionários VS Lucro</c:v>
                </c:pt>
              </c:strCache>
            </c:strRef>
          </c:cat>
          <c:val>
            <c:numRef>
              <c:f>Empresa!$G$14:$G$16</c:f>
              <c:numCache>
                <c:formatCode>General</c:formatCode>
                <c:ptCount val="3"/>
                <c:pt idx="0">
                  <c:v>0.64211334339021109</c:v>
                </c:pt>
                <c:pt idx="1">
                  <c:v>0.51081169800886406</c:v>
                </c:pt>
                <c:pt idx="2">
                  <c:v>0.60344704409834737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095-A026-E6C76420E2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0032768"/>
        <c:axId val="610034208"/>
      </c:barChart>
      <c:catAx>
        <c:axId val="610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034208"/>
        <c:crosses val="autoZero"/>
        <c:auto val="1"/>
        <c:lblAlgn val="ctr"/>
        <c:lblOffset val="100"/>
        <c:noMultiLvlLbl val="0"/>
      </c:catAx>
      <c:valAx>
        <c:axId val="61003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0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Produto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6-4E12-8FAD-E7E1FC14DA3A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656077473074468E-2"/>
                  <c:y val="-0.2338469356162852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8AF29513-2282-4A91-8F88-24769608491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A6-4E12-8FAD-E7E1FC14DA3A}"/>
                </c:ext>
              </c:extLst>
            </c:dLbl>
            <c:dLbl>
              <c:idx val="1"/>
              <c:layout>
                <c:manualLayout>
                  <c:x val="2.5883860008215138E-2"/>
                  <c:y val="0.1600652918152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A6-4E12-8FAD-E7E1FC14DA3A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Satisfação!$G$2:$G$3</c:f>
              <c:numCache>
                <c:formatCode>0.0</c:formatCode>
                <c:ptCount val="2"/>
                <c:pt idx="0">
                  <c:v>7.2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6-4E12-8FAD-E7E1FC14DA3A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2BA6-4E12-8FAD-E7E1FC14DA3A}"/>
              </c:ext>
            </c:extLst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A6-4E12-8FAD-E7E1FC14DA3A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Satisfação!$G$7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727444878408767E-2"/>
                  <c:y val="9.02108342847021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A6-4E12-8FAD-E7E1FC14DA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Satisfação!$G$8</c:f>
              <c:numCache>
                <c:formatCode>0.0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A6-4E12-8FAD-E7E1FC14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Atendimento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220159151193619E-2"/>
                  <c:y val="9.07029154559553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A72-4505-A04F-0EFDA697D15D}"/>
                </c:ext>
              </c:extLst>
            </c:dLbl>
            <c:dLbl>
              <c:idx val="1"/>
              <c:layout>
                <c:manualLayout>
                  <c:x val="3.3598585322723251E-2"/>
                  <c:y val="3.62811661823821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72-4505-A04F-0EFDA697D15D}"/>
                </c:ext>
              </c:extLst>
            </c:dLbl>
            <c:dLbl>
              <c:idx val="2"/>
              <c:layout>
                <c:manualLayout>
                  <c:x val="1.7683465959328027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A72-4505-A04F-0EFDA697D15D}"/>
                </c:ext>
              </c:extLst>
            </c:dLbl>
            <c:dLbl>
              <c:idx val="3"/>
              <c:layout>
                <c:manualLayout>
                  <c:x val="2.2988505747126436E-2"/>
                  <c:y val="-4.53514577279776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72-4505-A04F-0EFDA697D15D}"/>
                </c:ext>
              </c:extLst>
            </c:dLbl>
            <c:dLbl>
              <c:idx val="4"/>
              <c:layout>
                <c:manualLayout>
                  <c:x val="1.5915119363395226E-2"/>
                  <c:y val="3.1746020409584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A72-4505-A04F-0EFDA697D15D}"/>
                </c:ext>
              </c:extLst>
            </c:dLbl>
            <c:dLbl>
              <c:idx val="5"/>
              <c:layout>
                <c:manualLayout>
                  <c:x val="3.5366931918656055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72-4505-A04F-0EFDA697D15D}"/>
                </c:ext>
              </c:extLst>
            </c:dLbl>
            <c:dLbl>
              <c:idx val="6"/>
              <c:layout>
                <c:manualLayout>
                  <c:x val="1.591511936339516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A72-4505-A04F-0EFDA697D15D}"/>
                </c:ext>
              </c:extLst>
            </c:dLbl>
            <c:dLbl>
              <c:idx val="7"/>
              <c:layout>
                <c:manualLayout>
                  <c:x val="7.073386383731146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A72-4505-A04F-0EFDA697D15D}"/>
                </c:ext>
              </c:extLst>
            </c:dLbl>
            <c:dLbl>
              <c:idx val="8"/>
              <c:layout>
                <c:manualLayout>
                  <c:x val="-7.073386383731211E-3"/>
                  <c:y val="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A72-4505-A04F-0EFDA697D15D}"/>
                </c:ext>
              </c:extLst>
            </c:dLbl>
            <c:dLbl>
              <c:idx val="9"/>
              <c:layout>
                <c:manualLayout>
                  <c:x val="3.1830238726790389E-2"/>
                  <c:y val="-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A72-4505-A04F-0EFDA697D15D}"/>
                </c:ext>
              </c:extLst>
            </c:dLbl>
            <c:dLbl>
              <c:idx val="10"/>
              <c:layout>
                <c:manualLayout>
                  <c:x val="2.1220159151193633E-2"/>
                  <c:y val="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A72-4505-A04F-0EFDA697D15D}"/>
                </c:ext>
              </c:extLst>
            </c:dLbl>
            <c:dLbl>
              <c:idx val="11"/>
              <c:layout>
                <c:manualLayout>
                  <c:x val="1.0610079575596816E-2"/>
                  <c:y val="-6.3492040819168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A72-4505-A04F-0EFDA697D15D}"/>
                </c:ext>
              </c:extLst>
            </c:dLbl>
            <c:dLbl>
              <c:idx val="12"/>
              <c:layout>
                <c:manualLayout>
                  <c:x val="1.5915119363395226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A72-4505-A04F-0EFDA697D15D}"/>
                </c:ext>
              </c:extLst>
            </c:dLbl>
            <c:dLbl>
              <c:idx val="13"/>
              <c:layout>
                <c:manualLayout>
                  <c:x val="1.7683465959326731E-3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A72-4505-A04F-0EFDA697D15D}"/>
                </c:ext>
              </c:extLst>
            </c:dLbl>
            <c:dLbl>
              <c:idx val="14"/>
              <c:layout>
                <c:manualLayout>
                  <c:x val="-8.8417329796641447E-3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A72-4505-A04F-0EFDA697D15D}"/>
                </c:ext>
              </c:extLst>
            </c:dLbl>
            <c:dLbl>
              <c:idx val="15"/>
              <c:layout>
                <c:manualLayout>
                  <c:x val="5.3050397877984082E-3"/>
                  <c:y val="-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A72-4505-A04F-0EFDA697D15D}"/>
                </c:ext>
              </c:extLst>
            </c:dLbl>
            <c:dLbl>
              <c:idx val="16"/>
              <c:layout>
                <c:manualLayout>
                  <c:x val="0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A72-4505-A04F-0EFDA697D15D}"/>
                </c:ext>
              </c:extLst>
            </c:dLbl>
            <c:dLbl>
              <c:idx val="17"/>
              <c:layout>
                <c:manualLayout>
                  <c:x val="3.5366931918656055E-3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A72-4505-A04F-0EFDA697D15D}"/>
                </c:ext>
              </c:extLst>
            </c:dLbl>
            <c:dLbl>
              <c:idx val="18"/>
              <c:layout>
                <c:manualLayout>
                  <c:x val="1.237842617152949E-2"/>
                  <c:y val="4.9886603500775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A72-4505-A04F-0EFDA697D15D}"/>
                </c:ext>
              </c:extLst>
            </c:dLbl>
            <c:dLbl>
              <c:idx val="19"/>
              <c:layout>
                <c:manualLayout>
                  <c:x val="-1.5915119363395226E-2"/>
                  <c:y val="-0.10884349854714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2-4505-A04F-0EFDA697D15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2908930150309461"/>
                  <c:y val="-0.30385476677745038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72-4505-A04F-0EFDA697D15D}"/>
                </c:ext>
              </c:extLst>
            </c:dLbl>
            <c:dLbl>
              <c:idx val="1"/>
              <c:layout>
                <c:manualLayout>
                  <c:x val="0.11494252873563218"/>
                  <c:y val="0.19954641400310175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72-4505-A04F-0EFDA697D15D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Satisfação!$H$2:$H$3</c:f>
              <c:numCache>
                <c:formatCode>0.00</c:formatCode>
                <c:ptCount val="2"/>
                <c:pt idx="0">
                  <c:v>7.45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2-4505-A04F-0EFDA697D15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366931918656079E-2"/>
                  <c:y val="-0.2358275801854838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Satisfação!$H$7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5366931918656055E-3"/>
                  <c:y val="6.80271865919665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72-4505-A04F-0EFDA697D15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Satisfação!$H$8</c:f>
              <c:numCache>
                <c:formatCode>0.0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72-4505-A04F-0EFDA697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Entrega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0123784261715316E-2"/>
                  <c:y val="-0.104308352774348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56-48CB-8E4C-1917917F733C}"/>
                </c:ext>
              </c:extLst>
            </c:dLbl>
            <c:dLbl>
              <c:idx val="1"/>
              <c:layout>
                <c:manualLayout>
                  <c:x val="6.3660477453580902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56-48CB-8E4C-1917917F733C}"/>
                </c:ext>
              </c:extLst>
            </c:dLbl>
            <c:dLbl>
              <c:idx val="2"/>
              <c:layout>
                <c:manualLayout>
                  <c:x val="-2.2988505747126436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56-48CB-8E4C-1917917F733C}"/>
                </c:ext>
              </c:extLst>
            </c:dLbl>
            <c:dLbl>
              <c:idx val="3"/>
              <c:layout>
                <c:manualLayout>
                  <c:x val="3.5366931918656024E-2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56-48CB-8E4C-1917917F733C}"/>
                </c:ext>
              </c:extLst>
            </c:dLbl>
            <c:dLbl>
              <c:idx val="4"/>
              <c:layout>
                <c:manualLayout>
                  <c:x val="-1.0610079575596849E-2"/>
                  <c:y val="6.8027186591966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56-48CB-8E4C-1917917F733C}"/>
                </c:ext>
              </c:extLst>
            </c:dLbl>
            <c:dLbl>
              <c:idx val="5"/>
              <c:layout>
                <c:manualLayout>
                  <c:x val="3.5366931918656055E-3"/>
                  <c:y val="-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56-48CB-8E4C-1917917F733C}"/>
                </c:ext>
              </c:extLst>
            </c:dLbl>
            <c:dLbl>
              <c:idx val="6"/>
              <c:layout>
                <c:manualLayout>
                  <c:x val="-1.4146772767462422E-2"/>
                  <c:y val="8.616776968315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56-48CB-8E4C-1917917F733C}"/>
                </c:ext>
              </c:extLst>
            </c:dLbl>
            <c:dLbl>
              <c:idx val="7"/>
              <c:layout>
                <c:manualLayout>
                  <c:x val="1.237842617152962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56-48CB-8E4C-1917917F733C}"/>
                </c:ext>
              </c:extLst>
            </c:dLbl>
            <c:dLbl>
              <c:idx val="8"/>
              <c:layout>
                <c:manualLayout>
                  <c:x val="1.0610079575596816E-2"/>
                  <c:y val="-3.6281166182382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56-48CB-8E4C-1917917F733C}"/>
                </c:ext>
              </c:extLst>
            </c:dLbl>
            <c:dLbl>
              <c:idx val="9"/>
              <c:layout>
                <c:manualLayout>
                  <c:x val="7.0733863837311468E-3"/>
                  <c:y val="9.07029154559553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56-48CB-8E4C-1917917F733C}"/>
                </c:ext>
              </c:extLst>
            </c:dLbl>
            <c:dLbl>
              <c:idx val="10"/>
              <c:layout>
                <c:manualLayout>
                  <c:x val="1.237842617152962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56-48CB-8E4C-1917917F733C}"/>
                </c:ext>
              </c:extLst>
            </c:dLbl>
            <c:dLbl>
              <c:idx val="11"/>
              <c:layout>
                <c:manualLayout>
                  <c:x val="5.3050397877984082E-3"/>
                  <c:y val="5.8956895046370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B56-48CB-8E4C-1917917F733C}"/>
                </c:ext>
              </c:extLst>
            </c:dLbl>
            <c:dLbl>
              <c:idx val="12"/>
              <c:layout>
                <c:manualLayout>
                  <c:x val="1.237842617152962E-2"/>
                  <c:y val="-5.44217492735732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56-48CB-8E4C-1917917F733C}"/>
                </c:ext>
              </c:extLst>
            </c:dLbl>
            <c:dLbl>
              <c:idx val="13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B56-48CB-8E4C-1917917F733C}"/>
                </c:ext>
              </c:extLst>
            </c:dLbl>
            <c:dLbl>
              <c:idx val="14"/>
              <c:layout>
                <c:manualLayout>
                  <c:x val="3.5366931918654758E-3"/>
                  <c:y val="-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B56-48CB-8E4C-1917917F733C}"/>
                </c:ext>
              </c:extLst>
            </c:dLbl>
            <c:dLbl>
              <c:idx val="15"/>
              <c:layout>
                <c:manualLayout>
                  <c:x val="1.7683465959328027E-3"/>
                  <c:y val="6.80271865919664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56-48CB-8E4C-1917917F733C}"/>
                </c:ext>
              </c:extLst>
            </c:dLbl>
            <c:dLbl>
              <c:idx val="16"/>
              <c:layout>
                <c:manualLayout>
                  <c:x val="3.5366931918656055E-3"/>
                  <c:y val="-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B56-48CB-8E4C-1917917F733C}"/>
                </c:ext>
              </c:extLst>
            </c:dLbl>
            <c:dLbl>
              <c:idx val="17"/>
              <c:layout>
                <c:manualLayout>
                  <c:x val="8.8417329796640146E-3"/>
                  <c:y val="-2.2675728863988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B56-48CB-8E4C-1917917F733C}"/>
                </c:ext>
              </c:extLst>
            </c:dLbl>
            <c:dLbl>
              <c:idx val="18"/>
              <c:layout>
                <c:manualLayout>
                  <c:x val="0"/>
                  <c:y val="9.52380612287531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B56-48CB-8E4C-1917917F733C}"/>
                </c:ext>
              </c:extLst>
            </c:dLbl>
            <c:dLbl>
              <c:idx val="19"/>
              <c:layout>
                <c:manualLayout>
                  <c:x val="-1.4146772767462422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B56-48CB-8E4C-1917917F733C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0" rIns="38100" bIns="19050" anchor="ctr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56-48CB-8E4C-1917917F733C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20070733863837312"/>
                  <c:y val="-0.31972777698224258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MÉDIA; </a:t>
                    </a:r>
                    <a:fld id="{59AAE394-88A5-4991-AD7B-16A5E5C9DE7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2216002840494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EB56-48CB-8E4C-1917917F733C}"/>
                </c:ext>
              </c:extLst>
            </c:dLbl>
            <c:dLbl>
              <c:idx val="1"/>
              <c:layout>
                <c:manualLayout>
                  <c:x val="0.15296198054818744"/>
                  <c:y val="0.20634931121134459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MEDIANA; </a:t>
                    </a:r>
                    <a:fld id="{E3C1408F-D250-4A90-BC5C-5BE5E1FB8BA1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48546683653933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Satisfação!$I$2:$I$3</c:f>
              <c:numCache>
                <c:formatCode>0.0</c:formatCode>
                <c:ptCount val="2"/>
                <c:pt idx="0">
                  <c:v>8.1999999999999993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56-48CB-8E4C-1917917F733C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440318302387266E-2"/>
                  <c:y val="-0.24412778969493468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D4D8B3-4BE3-4117-B4F9-1974B9D98D6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E289E994-C6A8-4CCE-8F95-DE6D556E592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ysClr val="windowText" lastClr="000000">
                    <a:lumMod val="65000"/>
                    <a:lumOff val="35000"/>
                    <a:alpha val="7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32665678063452"/>
                      <c:h val="8.292531900465331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EB56-48CB-8E4C-1917917F7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Satisfação!$I$7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293545534924851E-2"/>
                  <c:y val="0.1269840816383374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B56-48CB-8E4C-1917917F733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Satisfação!$I$8</c:f>
              <c:numCache>
                <c:formatCode>0.0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B56-48CB-8E4C-1917917F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t"/>
        <c:majorTickMark val="out"/>
        <c:minorTickMark val="none"/>
        <c:tickLblPos val="nextTo"/>
        <c:crossAx val="389474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do Ambiente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51370468611848E-2"/>
                  <c:y val="-4.9886603500775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4E-438B-9CB9-14A54C4CFDDD}"/>
                </c:ext>
              </c:extLst>
            </c:dLbl>
            <c:dLbl>
              <c:idx val="1"/>
              <c:layout>
                <c:manualLayout>
                  <c:x val="1.4146772767462422E-2"/>
                  <c:y val="0.126984081638337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4E-438B-9CB9-14A54C4CFDDD}"/>
                </c:ext>
              </c:extLst>
            </c:dLbl>
            <c:dLbl>
              <c:idx val="2"/>
              <c:layout>
                <c:manualLayout>
                  <c:x val="3.536693191865622E-3"/>
                  <c:y val="-9.0702915455955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4E-438B-9CB9-14A54C4CFDDD}"/>
                </c:ext>
              </c:extLst>
            </c:dLbl>
            <c:dLbl>
              <c:idx val="3"/>
              <c:layout>
                <c:manualLayout>
                  <c:x val="-1.237842617152962E-2"/>
                  <c:y val="0.10430835277434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4E-438B-9CB9-14A54C4CFDDD}"/>
                </c:ext>
              </c:extLst>
            </c:dLbl>
            <c:dLbl>
              <c:idx val="4"/>
              <c:layout>
                <c:manualLayout>
                  <c:x val="1.7683465959327704E-3"/>
                  <c:y val="-7.2562332364764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4E-438B-9CB9-14A54C4CFDDD}"/>
                </c:ext>
              </c:extLst>
            </c:dLbl>
            <c:dLbl>
              <c:idx val="5"/>
              <c:layout>
                <c:manualLayout>
                  <c:x val="-1.5915119363395257E-2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4E-438B-9CB9-14A54C4CFDDD}"/>
                </c:ext>
              </c:extLst>
            </c:dLbl>
            <c:dLbl>
              <c:idx val="6"/>
              <c:layout>
                <c:manualLayout>
                  <c:x val="-1.5915119363395226E-2"/>
                  <c:y val="-0.122448935865539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4E-438B-9CB9-14A54C4CFDDD}"/>
                </c:ext>
              </c:extLst>
            </c:dLbl>
            <c:dLbl>
              <c:idx val="7"/>
              <c:layout>
                <c:manualLayout>
                  <c:x val="-1.0610079575596882E-2"/>
                  <c:y val="9.9773207001550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4E-438B-9CB9-14A54C4CFDDD}"/>
                </c:ext>
              </c:extLst>
            </c:dLbl>
            <c:dLbl>
              <c:idx val="8"/>
              <c:layout>
                <c:manualLayout>
                  <c:x val="-6.4838626162860438E-17"/>
                  <c:y val="-6.349204081916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4E-438B-9CB9-14A54C4CFDDD}"/>
                </c:ext>
              </c:extLst>
            </c:dLbl>
            <c:dLbl>
              <c:idx val="9"/>
              <c:layout>
                <c:manualLayout>
                  <c:x val="0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4E-438B-9CB9-14A54C4CFDDD}"/>
                </c:ext>
              </c:extLst>
            </c:dLbl>
            <c:dLbl>
              <c:idx val="10"/>
              <c:layout>
                <c:manualLayout>
                  <c:x val="-2.4756852343059306E-2"/>
                  <c:y val="-0.131519227411135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4E-438B-9CB9-14A54C4CFDDD}"/>
                </c:ext>
              </c:extLst>
            </c:dLbl>
            <c:dLbl>
              <c:idx val="11"/>
              <c:layout>
                <c:manualLayout>
                  <c:x val="-1.4146772767462488E-2"/>
                  <c:y val="0.12244893586553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4E-438B-9CB9-14A54C4CFDDD}"/>
                </c:ext>
              </c:extLst>
            </c:dLbl>
            <c:dLbl>
              <c:idx val="12"/>
              <c:layout>
                <c:manualLayout>
                  <c:x val="-1.0610079575596816E-2"/>
                  <c:y val="-9.52380612287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4E-438B-9CB9-14A54C4CFDDD}"/>
                </c:ext>
              </c:extLst>
            </c:dLbl>
            <c:dLbl>
              <c:idx val="13"/>
              <c:layout>
                <c:manualLayout>
                  <c:x val="-1.5915119363395226E-2"/>
                  <c:y val="0.113378644319944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4E-438B-9CB9-14A54C4CFDDD}"/>
                </c:ext>
              </c:extLst>
            </c:dLbl>
            <c:dLbl>
              <c:idx val="14"/>
              <c:layout>
                <c:manualLayout>
                  <c:x val="5.3050397877984082E-3"/>
                  <c:y val="-7.7097478137562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4E-438B-9CB9-14A54C4CFDDD}"/>
                </c:ext>
              </c:extLst>
            </c:dLbl>
            <c:dLbl>
              <c:idx val="15"/>
              <c:layout>
                <c:manualLayout>
                  <c:x val="-5.3050397877984082E-3"/>
                  <c:y val="9.9773207001550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4E-438B-9CB9-14A54C4CFDDD}"/>
                </c:ext>
              </c:extLst>
            </c:dLbl>
            <c:dLbl>
              <c:idx val="16"/>
              <c:layout>
                <c:manualLayout>
                  <c:x val="1.0610079575596816E-2"/>
                  <c:y val="8.163262391035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4E-438B-9CB9-14A54C4CFDDD}"/>
                </c:ext>
              </c:extLst>
            </c:dLbl>
            <c:dLbl>
              <c:idx val="17"/>
              <c:layout>
                <c:manualLayout>
                  <c:x val="0"/>
                  <c:y val="-5.44217492735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4E-438B-9CB9-14A54C4CFDDD}"/>
                </c:ext>
              </c:extLst>
            </c:dLbl>
            <c:dLbl>
              <c:idx val="18"/>
              <c:layout>
                <c:manualLayout>
                  <c:x val="-5.3050397877984082E-3"/>
                  <c:y val="7.70974781375620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4E-438B-9CB9-14A54C4CFDDD}"/>
                </c:ext>
              </c:extLst>
            </c:dLbl>
            <c:dLbl>
              <c:idx val="19"/>
              <c:layout>
                <c:manualLayout>
                  <c:x val="-2.4756852343059368E-2"/>
                  <c:y val="-0.10884349854714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74E-438B-9CB9-14A54C4CFDDD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4E-438B-9CB9-14A54C4CFDDD}"/>
            </c:ext>
          </c:extLst>
        </c:ser>
        <c:ser>
          <c:idx val="2"/>
          <c:order val="1"/>
          <c:tx>
            <c:strRef>
              <c:f>Satisfação!$F$2:$F$3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2714481644701573E-2"/>
                  <c:y val="-0.25941265934163255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MÉDIA; </a:t>
                    </a:r>
                    <a:fld id="{A6BD22AE-4100-4C22-946A-228DD97F893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931570556332974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F74E-438B-9CB9-14A54C4CFDDD}"/>
                </c:ext>
              </c:extLst>
            </c:dLbl>
            <c:dLbl>
              <c:idx val="1"/>
              <c:layout>
                <c:manualLayout>
                  <c:x val="-9.0185746012517665E-2"/>
                  <c:y val="0.23129261296173229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7615C8E2-F0FF-444F-B265-48ED13D2CAAA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>
                    <a:alpha val="75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ound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4047397258366573"/>
                      <c:h val="7.839017323185555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F74E-438B-9CB9-14A54C4CFDDD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  <a:alpha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Satisfação!$J$2:$J$3</c:f>
              <c:numCache>
                <c:formatCode>0.0</c:formatCode>
                <c:ptCount val="2"/>
                <c:pt idx="0">
                  <c:v>9.0500000000000007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4E-438B-9CB9-14A54C4CFDDD}"/>
            </c:ext>
          </c:extLst>
        </c:ser>
        <c:ser>
          <c:idx val="3"/>
          <c:order val="2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1140583554376658"/>
                  <c:y val="-0.1360543731839330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74E-438B-9CB9-14A54C4CF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Satisfação!$J$7</c:f>
              <c:numCache>
                <c:formatCode>0.0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3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5490716180371346E-2"/>
                  <c:y val="0.131519227411135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74E-438B-9CB9-14A54C4CFDDD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Satisfação!$J$8</c:f>
              <c:numCache>
                <c:formatCode>0.0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4E-438B-9CB9-14A54C4CF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72896"/>
        <c:axId val="731672240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389474552"/>
        <c:crosses val="autoZero"/>
        <c:crossBetween val="between"/>
      </c:valAx>
      <c:valAx>
        <c:axId val="73167224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72896"/>
        <c:crosses val="max"/>
        <c:crossBetween val="between"/>
      </c:valAx>
      <c:catAx>
        <c:axId val="73167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731672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Análise Descritiva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Satisfação!$F$3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Satisfação!$G$3:$J$3</c:f>
              <c:numCache>
                <c:formatCode>0.00</c:formatCode>
                <c:ptCount val="4"/>
                <c:pt idx="0" formatCode="0.0">
                  <c:v>7.5</c:v>
                </c:pt>
                <c:pt idx="1">
                  <c:v>7.5</c:v>
                </c:pt>
                <c:pt idx="2" formatCode="0.0">
                  <c:v>8</c:v>
                </c:pt>
                <c:pt idx="3" formatCode="0.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8-4D7E-A73A-71F1AD05FF68}"/>
            </c:ext>
          </c:extLst>
        </c:ser>
        <c:ser>
          <c:idx val="1"/>
          <c:order val="1"/>
          <c:tx>
            <c:strRef>
              <c:f>Satisfação!$F$4</c:f>
              <c:strCache>
                <c:ptCount val="1"/>
                <c:pt idx="0">
                  <c:v>MODA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Satisfação!$G$4:$J$4</c:f>
              <c:numCache>
                <c:formatCode>0.0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8-4D7E-A73A-71F1AD05FF68}"/>
            </c:ext>
          </c:extLst>
        </c:ser>
        <c:ser>
          <c:idx val="2"/>
          <c:order val="2"/>
          <c:tx>
            <c:strRef>
              <c:f>Satisfação!$F$5</c:f>
              <c:strCache>
                <c:ptCount val="1"/>
                <c:pt idx="0">
                  <c:v>VARIANCIA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Satisfação!$G$5:$J$5</c:f>
              <c:numCache>
                <c:formatCode>0.0</c:formatCode>
                <c:ptCount val="4"/>
                <c:pt idx="0">
                  <c:v>4.26</c:v>
                </c:pt>
                <c:pt idx="1">
                  <c:v>4.5475000000000003</c:v>
                </c:pt>
                <c:pt idx="2">
                  <c:v>1.96</c:v>
                </c:pt>
                <c:pt idx="3">
                  <c:v>0.74749999999999983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8-4D7E-A73A-71F1AD05FF68}"/>
            </c:ext>
          </c:extLst>
        </c:ser>
        <c:ser>
          <c:idx val="3"/>
          <c:order val="3"/>
          <c:tx>
            <c:strRef>
              <c:f>Satisfação!$F$6</c:f>
              <c:strCache>
                <c:ptCount val="1"/>
                <c:pt idx="0">
                  <c:v>DESVIO PADRAO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Satisfação!$G$6:$J$6</c:f>
              <c:numCache>
                <c:formatCode>0.0</c:formatCode>
                <c:ptCount val="4"/>
                <c:pt idx="0">
                  <c:v>2.0639767440550294</c:v>
                </c:pt>
                <c:pt idx="1">
                  <c:v>2.1324868112136124</c:v>
                </c:pt>
                <c:pt idx="2">
                  <c:v>1.4</c:v>
                </c:pt>
                <c:pt idx="3">
                  <c:v>0.86458082328952901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8-4D7E-A73A-71F1AD05FF68}"/>
            </c:ext>
          </c:extLst>
        </c:ser>
        <c:ser>
          <c:idx val="4"/>
          <c:order val="4"/>
          <c:tx>
            <c:strRef>
              <c:f>Satisfação!$F$7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Satisfação!$G$7:$J$7</c:f>
              <c:numCache>
                <c:formatCode>0.0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760514912"/>
        <c:axId val="760516552"/>
      </c:barChart>
      <c:lineChart>
        <c:grouping val="standard"/>
        <c:varyColors val="0"/>
        <c:ser>
          <c:idx val="5"/>
          <c:order val="5"/>
          <c:tx>
            <c:strRef>
              <c:f>Satisfação!$F$8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Satisfação!$G$1:$J$2</c15:sqref>
                  </c15:fullRef>
                  <c15:levelRef>
                    <c15:sqref>Satisfação!$G$1:$J$1</c15:sqref>
                  </c15:levelRef>
                </c:ext>
              </c:extLst>
              <c:f>Satisfação!$G$1:$J$1</c:f>
              <c:strCache>
                <c:ptCount val="4"/>
                <c:pt idx="0">
                  <c:v>Avaliação Produto</c:v>
                </c:pt>
                <c:pt idx="1">
                  <c:v>Avaliação Atendimento</c:v>
                </c:pt>
                <c:pt idx="2">
                  <c:v>Avaliação Entrega</c:v>
                </c:pt>
                <c:pt idx="3">
                  <c:v>Avaliação do ambiente da loja</c:v>
                </c:pt>
              </c:strCache>
            </c:strRef>
          </c:cat>
          <c:val>
            <c:numRef>
              <c:f>Satisfação!$G$8:$J$8</c:f>
              <c:numCache>
                <c:formatCode>0.0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8-4D7E-A73A-71F1AD05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514912"/>
        <c:axId val="760516552"/>
      </c:lineChart>
      <c:catAx>
        <c:axId val="7605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6552"/>
        <c:crosses val="autoZero"/>
        <c:auto val="1"/>
        <c:lblAlgn val="ctr"/>
        <c:lblOffset val="100"/>
        <c:noMultiLvlLbl val="0"/>
      </c:catAx>
      <c:valAx>
        <c:axId val="76051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514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Satisfação!$B$1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Satisfação!$B$2:$B$21</c:f>
              <c:numCache>
                <c:formatCode>0.0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1-44FF-969D-D65CABE906E4}"/>
            </c:ext>
          </c:extLst>
        </c:ser>
        <c:ser>
          <c:idx val="1"/>
          <c:order val="1"/>
          <c:tx>
            <c:strRef>
              <c:f>Satisfação!$C$1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Satisfação!$C$2:$C$21</c:f>
              <c:numCache>
                <c:formatCode>0.0</c:formatCode>
                <c:ptCount val="20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1-44FF-969D-D65CABE906E4}"/>
            </c:ext>
          </c:extLst>
        </c:ser>
        <c:ser>
          <c:idx val="2"/>
          <c:order val="2"/>
          <c:tx>
            <c:strRef>
              <c:f>Satisfação!$D$1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Satisfação!$D$2:$D$21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7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1-44FF-969D-D65CABE906E4}"/>
            </c:ext>
          </c:extLst>
        </c:ser>
        <c:ser>
          <c:idx val="3"/>
          <c:order val="3"/>
          <c:tx>
            <c:strRef>
              <c:f>Satisfação!$E$1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Satisfação!$E$2:$E$21</c:f>
              <c:numCache>
                <c:formatCode>0.0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1-44FF-969D-D65CABE9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92824"/>
        <c:axId val="733093152"/>
      </c:lineChart>
      <c:catAx>
        <c:axId val="733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3152"/>
        <c:crosses val="autoZero"/>
        <c:auto val="1"/>
        <c:lblAlgn val="ctr"/>
        <c:lblOffset val="100"/>
        <c:noMultiLvlLbl val="0"/>
      </c:catAx>
      <c:valAx>
        <c:axId val="7330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Satisfação!$G$11</c:f>
              <c:strCache>
                <c:ptCount val="1"/>
                <c:pt idx="0">
                  <c:v>Avaliação Produto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Satisfação!$G$12:$G$15</c:f>
              <c:numCache>
                <c:formatCode>General</c:formatCode>
                <c:ptCount val="4"/>
                <c:pt idx="0">
                  <c:v>0.99999999999999978</c:v>
                </c:pt>
                <c:pt idx="1">
                  <c:v>-0.21356825548929406</c:v>
                </c:pt>
                <c:pt idx="2">
                  <c:v>-4.8450158311150869E-2</c:v>
                </c:pt>
                <c:pt idx="3">
                  <c:v>-0.22975949006122781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B-442C-8C61-FE655BA7E1A0}"/>
            </c:ext>
          </c:extLst>
        </c:ser>
        <c:ser>
          <c:idx val="1"/>
          <c:order val="1"/>
          <c:tx>
            <c:strRef>
              <c:f>Satisfação!$H$11</c:f>
              <c:strCache>
                <c:ptCount val="1"/>
                <c:pt idx="0">
                  <c:v>Avaliação Atendimento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Satisfação!$H$12:$H$15</c:f>
              <c:numCache>
                <c:formatCode>General</c:formatCode>
                <c:ptCount val="4"/>
                <c:pt idx="0">
                  <c:v>-0.21356825548929406</c:v>
                </c:pt>
                <c:pt idx="1">
                  <c:v>0.99999999999999978</c:v>
                </c:pt>
                <c:pt idx="2">
                  <c:v>-8.0389041811241166E-2</c:v>
                </c:pt>
                <c:pt idx="3">
                  <c:v>0.47594325097989304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B-442C-8C61-FE655BA7E1A0}"/>
            </c:ext>
          </c:extLst>
        </c:ser>
        <c:ser>
          <c:idx val="2"/>
          <c:order val="2"/>
          <c:tx>
            <c:strRef>
              <c:f>Satisfação!$I$11</c:f>
              <c:strCache>
                <c:ptCount val="1"/>
                <c:pt idx="0">
                  <c:v>Avaliação Entrega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Satisfação!$I$12:$I$15</c:f>
              <c:numCache>
                <c:formatCode>General</c:formatCode>
                <c:ptCount val="4"/>
                <c:pt idx="0">
                  <c:v>-4.8450158311150869E-2</c:v>
                </c:pt>
                <c:pt idx="1">
                  <c:v>-8.0389041811241166E-2</c:v>
                </c:pt>
                <c:pt idx="2">
                  <c:v>1</c:v>
                </c:pt>
                <c:pt idx="3">
                  <c:v>0.23958761467172804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B-442C-8C61-FE655BA7E1A0}"/>
            </c:ext>
          </c:extLst>
        </c:ser>
        <c:ser>
          <c:idx val="3"/>
          <c:order val="3"/>
          <c:tx>
            <c:strRef>
              <c:f>Satisfação!$J$11</c:f>
              <c:strCache>
                <c:ptCount val="1"/>
                <c:pt idx="0">
                  <c:v>Avaliação do ambiente da loja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Satisfação!$F$12:$F$15</c:f>
              <c:strCache>
                <c:ptCount val="4"/>
                <c:pt idx="0">
                  <c:v>PRODUTO</c:v>
                </c:pt>
                <c:pt idx="1">
                  <c:v>ATENDIMENTO</c:v>
                </c:pt>
                <c:pt idx="2">
                  <c:v>ENTREGA</c:v>
                </c:pt>
                <c:pt idx="3">
                  <c:v>AMBIENTE</c:v>
                </c:pt>
              </c:strCache>
            </c:strRef>
          </c:cat>
          <c:val>
            <c:numRef>
              <c:f>Satisfação!$J$12:$J$15</c:f>
              <c:numCache>
                <c:formatCode>General</c:formatCode>
                <c:ptCount val="4"/>
                <c:pt idx="0">
                  <c:v>-0.22975949006122781</c:v>
                </c:pt>
                <c:pt idx="1">
                  <c:v>0.47594325097989304</c:v>
                </c:pt>
                <c:pt idx="2">
                  <c:v>0.23958761467172804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B-442C-8C61-FE655BA7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192624"/>
        <c:axId val="614805976"/>
      </c:barChart>
      <c:catAx>
        <c:axId val="4751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05976"/>
        <c:crosses val="autoZero"/>
        <c:auto val="1"/>
        <c:lblAlgn val="ctr"/>
        <c:lblOffset val="100"/>
        <c:noMultiLvlLbl val="0"/>
      </c:catAx>
      <c:valAx>
        <c:axId val="61480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1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7239893112662701E-3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59-4EEE-AA98-EBF474CB046B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59-4EEE-AA98-EBF474CB046B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59-4EEE-AA98-EBF474CB046B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2378759094213301"/>
                  <c:y val="-0.271565087198844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59-4EEE-AA98-EBF474CB046B}"/>
                </c:ext>
              </c:extLst>
            </c:dLbl>
            <c:dLbl>
              <c:idx val="1"/>
              <c:layout>
                <c:manualLayout>
                  <c:x val="0.21035072322709081"/>
                  <c:y val="-0.283121806634886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Perfil!$G$2:$G$3</c:f>
              <c:numCache>
                <c:formatCode>0.0</c:formatCode>
                <c:ptCount val="2"/>
                <c:pt idx="0">
                  <c:v>39.75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9-4EEE-AA98-EBF474CB046B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59-4EEE-AA98-EBF474CB046B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Perfil!$G$7</c:f>
              <c:numCache>
                <c:formatCode>0.0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9-4EEE-AA98-EBF474CB046B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2585983966899405"/>
                  <c:y val="-0.3246877588242959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159-4EEE-AA98-EBF474CB0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Perfil!$G$8</c:f>
              <c:numCache>
                <c:formatCode>0.0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9-4EEE-AA98-EBF474CB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4479786225325403E-3"/>
                  <c:y val="-6.6006576155736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3B-41CD-A8AF-C7BF890185E6}"/>
                </c:ext>
              </c:extLst>
            </c:dLbl>
            <c:dLbl>
              <c:idx val="13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3B-41CD-A8AF-C7BF890185E6}"/>
                </c:ext>
              </c:extLst>
            </c:dLbl>
            <c:dLbl>
              <c:idx val="17"/>
              <c:layout>
                <c:manualLayout>
                  <c:x val="-6.8959572450650805E-3"/>
                  <c:y val="-1.8859021758781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3B-41CD-A8AF-C7BF89018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Perfil!$F$2:$F$3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7583828980260322E-2"/>
                  <c:y val="-0.28288532638172964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355B8366-E386-4025-A681-D2AC5EAF2BF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3B-41CD-A8AF-C7BF890185E6}"/>
                </c:ext>
              </c:extLst>
            </c:dLbl>
            <c:dLbl>
              <c:idx val="1"/>
              <c:layout>
                <c:manualLayout>
                  <c:x val="4.8271700715455564E-2"/>
                  <c:y val="-0.19330497302751523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MEDANA</a:t>
                    </a:r>
                    <a:r>
                      <a:rPr lang="en-US" baseline="0"/>
                      <a:t>; </a:t>
                    </a:r>
                    <a:fld id="{3DEB4773-E016-4F0C-83BC-6C8F3875FB6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Perfil!$H$2:$H$3</c:f>
              <c:numCache>
                <c:formatCode>0.0</c:formatCode>
                <c:ptCount val="2"/>
                <c:pt idx="0">
                  <c:v>6060</c:v>
                </c:pt>
                <c:pt idx="1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3B-41CD-A8AF-C7BF890185E6}"/>
            </c:ext>
          </c:extLst>
        </c:ser>
        <c:ser>
          <c:idx val="3"/>
          <c:order val="2"/>
          <c:tx>
            <c:strRef>
              <c:f>Perfil!$F$7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9.3095422808378583E-2"/>
                  <c:y val="-0.231023016545079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3B-41CD-A8AF-C7BF890185E6}"/>
                </c:ext>
              </c:extLst>
            </c:dLbl>
            <c:spPr>
              <a:solidFill>
                <a:srgbClr val="E7E6E6">
                  <a:lumMod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Perfil!$H$7</c:f>
              <c:numCache>
                <c:formatCode>0.0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B-41CD-A8AF-C7BF890185E6}"/>
            </c:ext>
          </c:extLst>
        </c:ser>
        <c:ser>
          <c:idx val="4"/>
          <c:order val="3"/>
          <c:tx>
            <c:strRef>
              <c:f>Perfil!$F$8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137832945435738"/>
                  <c:y val="3.3003288077868453E-2"/>
                </c:manualLayout>
              </c:layout>
              <c:spPr>
                <a:solidFill>
                  <a:srgbClr val="ED7D31">
                    <a:lumMod val="20000"/>
                    <a:lumOff val="8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303B-41CD-A8AF-C7BF890185E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Perfil!$H$8</c:f>
              <c:numCache>
                <c:formatCode>0.0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B-41CD-A8AF-C7BF8901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</a:t>
            </a:r>
            <a:r>
              <a:rPr lang="pt-BR" baseline="0"/>
              <a:t> RENDA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Perfil!$B$1</c:f>
              <c:strCache>
                <c:ptCount val="1"/>
                <c:pt idx="0">
                  <c:v>Idade (anos)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070128"/>
        <c:axId val="971273440"/>
      </c:barChart>
      <c:lineChart>
        <c:grouping val="standard"/>
        <c:varyColors val="0"/>
        <c:ser>
          <c:idx val="1"/>
          <c:order val="1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7-4FB2-BC4E-F6CDD82A6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098528"/>
        <c:axId val="971278432"/>
      </c:lineChart>
      <c:catAx>
        <c:axId val="9700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1273440"/>
        <c:crosses val="autoZero"/>
        <c:auto val="1"/>
        <c:lblAlgn val="ctr"/>
        <c:lblOffset val="100"/>
        <c:noMultiLvlLbl val="0"/>
      </c:catAx>
      <c:valAx>
        <c:axId val="9712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70128"/>
        <c:crosses val="autoZero"/>
        <c:crossBetween val="between"/>
      </c:valAx>
      <c:valAx>
        <c:axId val="971278432"/>
        <c:scaling>
          <c:orientation val="minMax"/>
        </c:scaling>
        <c:delete val="0"/>
        <c:axPos val="r"/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098528"/>
        <c:crosses val="max"/>
        <c:crossBetween val="between"/>
      </c:valAx>
      <c:catAx>
        <c:axId val="970098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27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EDUCAÇÃO</a:t>
            </a:r>
            <a:r>
              <a:rPr lang="pt-BR" baseline="0"/>
              <a:t> VS NUMERO DE FILHOS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603744"/>
        <c:axId val="1049993296"/>
      </c:barChart>
      <c:lineChart>
        <c:grouping val="standard"/>
        <c:varyColors val="0"/>
        <c:ser>
          <c:idx val="1"/>
          <c:order val="1"/>
          <c:tx>
            <c:strRef>
              <c:f>Perfil!$E$1</c:f>
              <c:strCache>
                <c:ptCount val="1"/>
                <c:pt idx="0">
                  <c:v>Número de Filhos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Perfil!$A$2:$A$21</c:f>
              <c:strCache>
                <c:ptCount val="20"/>
                <c:pt idx="0">
                  <c:v>Leonardo Mendes</c:v>
                </c:pt>
                <c:pt idx="1">
                  <c:v>Mariana Oliveira</c:v>
                </c:pt>
                <c:pt idx="2">
                  <c:v>Guilherme Silva</c:v>
                </c:pt>
                <c:pt idx="3">
                  <c:v>Vanessa Santos</c:v>
                </c:pt>
                <c:pt idx="4">
                  <c:v>Rafael Pereira</c:v>
                </c:pt>
                <c:pt idx="5">
                  <c:v>Letícia Costa</c:v>
                </c:pt>
                <c:pt idx="6">
                  <c:v>Anderson Souza</c:v>
                </c:pt>
                <c:pt idx="7">
                  <c:v>Laura Fernandes</c:v>
                </c:pt>
                <c:pt idx="8">
                  <c:v>Gustavo Lima</c:v>
                </c:pt>
                <c:pt idx="9">
                  <c:v>Amanda Rodrigues</c:v>
                </c:pt>
                <c:pt idx="10">
                  <c:v>Bruno Almeida</c:v>
                </c:pt>
                <c:pt idx="11">
                  <c:v>Carolina Vieira</c:v>
                </c:pt>
                <c:pt idx="12">
                  <c:v>Matheus Ribeiro</c:v>
                </c:pt>
                <c:pt idx="13">
                  <c:v>Fernanda Gonçalves</c:v>
                </c:pt>
                <c:pt idx="14">
                  <c:v>Alexandre Carvalho</c:v>
                </c:pt>
                <c:pt idx="15">
                  <c:v>Renata Martins</c:v>
                </c:pt>
                <c:pt idx="16">
                  <c:v>Lucas Oliveira</c:v>
                </c:pt>
                <c:pt idx="17">
                  <c:v>Luana Ferreira</c:v>
                </c:pt>
                <c:pt idx="18">
                  <c:v>Ricardo Santos</c:v>
                </c:pt>
                <c:pt idx="19">
                  <c:v>Camila Alves</c:v>
                </c:pt>
              </c:strCache>
            </c:strRef>
          </c:cat>
          <c:val>
            <c:numRef>
              <c:f>Perfil!$E$2:$E$21</c:f>
              <c:numCache>
                <c:formatCode>0.0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B-4707-BFF2-ED24547E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89744"/>
        <c:axId val="1049988720"/>
      </c:lineChart>
      <c:catAx>
        <c:axId val="10446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9993296"/>
        <c:crosses val="autoZero"/>
        <c:auto val="1"/>
        <c:lblAlgn val="ctr"/>
        <c:lblOffset val="100"/>
        <c:noMultiLvlLbl val="0"/>
      </c:catAx>
      <c:valAx>
        <c:axId val="104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603744"/>
        <c:crosses val="autoZero"/>
        <c:crossBetween val="between"/>
      </c:valAx>
      <c:valAx>
        <c:axId val="1049988720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4589744"/>
        <c:crosses val="max"/>
        <c:crossBetween val="between"/>
      </c:valAx>
      <c:catAx>
        <c:axId val="1044589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998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Perfil!$G$10:$G$11</c:f>
              <c:strCache>
                <c:ptCount val="2"/>
                <c:pt idx="0">
                  <c:v>CORRELAÇÃO</c:v>
                </c:pt>
                <c:pt idx="1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Perfil!$G$12:$G$15</c:f>
              <c:numCache>
                <c:formatCode>0.00</c:formatCode>
                <c:ptCount val="4"/>
                <c:pt idx="0">
                  <c:v>1</c:v>
                </c:pt>
                <c:pt idx="1">
                  <c:v>0.9098249489708462</c:v>
                </c:pt>
                <c:pt idx="2">
                  <c:v>0.91116437101707137</c:v>
                </c:pt>
                <c:pt idx="3">
                  <c:v>0.85133368332781745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3-42F6-9564-5EE9853035EE}"/>
            </c:ext>
          </c:extLst>
        </c:ser>
        <c:ser>
          <c:idx val="1"/>
          <c:order val="1"/>
          <c:tx>
            <c:strRef>
              <c:f>Perfil!$H$10:$H$11</c:f>
              <c:strCache>
                <c:ptCount val="2"/>
                <c:pt idx="0">
                  <c:v>CORRELAÇÃO</c:v>
                </c:pt>
                <c:pt idx="1">
                  <c:v>RENDA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Perfil!$H$12:$H$15</c:f>
              <c:numCache>
                <c:formatCode>0.00</c:formatCode>
                <c:ptCount val="4"/>
                <c:pt idx="0">
                  <c:v>0.9098249489708462</c:v>
                </c:pt>
                <c:pt idx="1">
                  <c:v>1.0000000000000002</c:v>
                </c:pt>
                <c:pt idx="2">
                  <c:v>0.9168957160991692</c:v>
                </c:pt>
                <c:pt idx="3">
                  <c:v>0.91113121079346693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3-42F6-9564-5EE9853035EE}"/>
            </c:ext>
          </c:extLst>
        </c:ser>
        <c:ser>
          <c:idx val="2"/>
          <c:order val="2"/>
          <c:tx>
            <c:strRef>
              <c:f>Perfil!$I$10:$I$11</c:f>
              <c:strCache>
                <c:ptCount val="2"/>
                <c:pt idx="0">
                  <c:v>CORRELAÇÃO</c:v>
                </c:pt>
                <c:pt idx="1">
                  <c:v>NIVEL DE EDUCAÇAO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Perfil!$I$12:$I$15</c:f>
              <c:numCache>
                <c:formatCode>0.00</c:formatCode>
                <c:ptCount val="4"/>
                <c:pt idx="0">
                  <c:v>0.91116437101707137</c:v>
                </c:pt>
                <c:pt idx="1">
                  <c:v>0.9168957160991692</c:v>
                </c:pt>
                <c:pt idx="2">
                  <c:v>1</c:v>
                </c:pt>
                <c:pt idx="3">
                  <c:v>0.85568962375661217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3-42F6-9564-5EE9853035EE}"/>
            </c:ext>
          </c:extLst>
        </c:ser>
        <c:ser>
          <c:idx val="3"/>
          <c:order val="3"/>
          <c:tx>
            <c:strRef>
              <c:f>Perfil!$J$10:$J$11</c:f>
              <c:strCache>
                <c:ptCount val="2"/>
                <c:pt idx="0">
                  <c:v>CORRELAÇÃO</c:v>
                </c:pt>
                <c:pt idx="1">
                  <c:v>NUMERO DE FILHOS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Perfil!$F$12:$F$15</c:f>
              <c:strCache>
                <c:ptCount val="4"/>
                <c:pt idx="0">
                  <c:v>IDADE</c:v>
                </c:pt>
                <c:pt idx="1">
                  <c:v>RENDA</c:v>
                </c:pt>
                <c:pt idx="2">
                  <c:v>NIVEL DE EDUCAÇÃO</c:v>
                </c:pt>
                <c:pt idx="3">
                  <c:v>NUMERO DE FILHOS</c:v>
                </c:pt>
              </c:strCache>
            </c:strRef>
          </c:cat>
          <c:val>
            <c:numRef>
              <c:f>Perfil!$J$12:$J$15</c:f>
              <c:numCache>
                <c:formatCode>0.00</c:formatCode>
                <c:ptCount val="4"/>
                <c:pt idx="0">
                  <c:v>0.85133368332781745</c:v>
                </c:pt>
                <c:pt idx="1">
                  <c:v>0.91113121079346693</c:v>
                </c:pt>
                <c:pt idx="2">
                  <c:v>0.85568962375661217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3-42F6-9564-5EE9853035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6117664"/>
        <c:axId val="1053189568"/>
      </c:barChart>
      <c:catAx>
        <c:axId val="10661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3189568"/>
        <c:crosses val="autoZero"/>
        <c:auto val="1"/>
        <c:lblAlgn val="ctr"/>
        <c:lblOffset val="100"/>
        <c:noMultiLvlLbl val="0"/>
      </c:catAx>
      <c:valAx>
        <c:axId val="1053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11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Perfil!$C$1</c:f>
              <c:strCache>
                <c:ptCount val="1"/>
                <c:pt idx="0">
                  <c:v>Renda (R$)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rgbClr val="FF0000">
                    <a:alpha val="25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Perfil!$B$2:$B$21</c:f>
              <c:numCache>
                <c:formatCode>0.0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xVal>
          <c:y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0-4FCD-B56D-C7265A3F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795632"/>
        <c:axId val="1752557376"/>
      </c:scatterChart>
      <c:valAx>
        <c:axId val="18027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557376"/>
        <c:crosses val="autoZero"/>
        <c:crossBetween val="midCat"/>
      </c:valAx>
      <c:valAx>
        <c:axId val="17525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7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Perfil!$D$1</c:f>
              <c:strCache>
                <c:ptCount val="1"/>
                <c:pt idx="0">
                  <c:v>Nível de Educação (anos de estudo)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Perfil!$C$2:$C$21</c:f>
              <c:numCache>
                <c:formatCode>"R$"\ #,##0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xVal>
          <c:yVal>
            <c:numRef>
              <c:f>Perfil!$D$2:$D$21</c:f>
              <c:numCache>
                <c:formatCode>0.0</c:formatCode>
                <c:ptCount val="20"/>
                <c:pt idx="0">
                  <c:v>16</c:v>
                </c:pt>
                <c:pt idx="1">
                  <c:v>14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16</c:v>
                </c:pt>
                <c:pt idx="8">
                  <c:v>18</c:v>
                </c:pt>
                <c:pt idx="9">
                  <c:v>12</c:v>
                </c:pt>
                <c:pt idx="10">
                  <c:v>16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18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C-4A00-9653-7B0C2134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80256"/>
        <c:axId val="1738897392"/>
      </c:scatterChart>
      <c:valAx>
        <c:axId val="18192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897392"/>
        <c:crosses val="autoZero"/>
        <c:crossBetween val="midCat"/>
      </c:valAx>
      <c:valAx>
        <c:axId val="17388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NIVEL DE EDUCAÇÃO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2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Empresas!$F$10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Empresas!$G$10:$J$10</c:f>
              <c:numCache>
                <c:formatCode>0.00</c:formatCode>
                <c:ptCount val="4"/>
                <c:pt idx="0">
                  <c:v>1</c:v>
                </c:pt>
                <c:pt idx="1">
                  <c:v>0.18040269106446355</c:v>
                </c:pt>
                <c:pt idx="2">
                  <c:v>-1</c:v>
                </c:pt>
                <c:pt idx="3">
                  <c:v>0.94173216750584732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C99-BB5C-6E4D97E28D4D}"/>
            </c:ext>
          </c:extLst>
        </c:ser>
        <c:ser>
          <c:idx val="1"/>
          <c:order val="1"/>
          <c:tx>
            <c:strRef>
              <c:f>Empresas!$F$11</c:f>
              <c:strCache>
                <c:ptCount val="1"/>
                <c:pt idx="0">
                  <c:v>Qualidade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Empresas!$G$11:$J$11</c:f>
              <c:numCache>
                <c:formatCode>0.00</c:formatCode>
                <c:ptCount val="4"/>
                <c:pt idx="0">
                  <c:v>0.18040269106446355</c:v>
                </c:pt>
                <c:pt idx="1">
                  <c:v>1</c:v>
                </c:pt>
                <c:pt idx="2">
                  <c:v>-0.18040269106446358</c:v>
                </c:pt>
                <c:pt idx="3">
                  <c:v>0.50072153545428155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492817192"/>
        <c:axId val="492814568"/>
      </c:barChart>
      <c:lineChart>
        <c:grouping val="standard"/>
        <c:varyColors val="0"/>
        <c:ser>
          <c:idx val="2"/>
          <c:order val="2"/>
          <c:tx>
            <c:strRef>
              <c:f>Empresas!$F$12</c:f>
              <c:strCache>
                <c:ptCount val="1"/>
                <c:pt idx="0">
                  <c:v>Tempo de Resposta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Empresas!$G$12:$J$12</c:f>
              <c:numCache>
                <c:formatCode>0.00</c:formatCode>
                <c:ptCount val="4"/>
                <c:pt idx="0">
                  <c:v>-1</c:v>
                </c:pt>
                <c:pt idx="1">
                  <c:v>-0.18040269106446358</c:v>
                </c:pt>
                <c:pt idx="2">
                  <c:v>1</c:v>
                </c:pt>
                <c:pt idx="3">
                  <c:v>-0.94173216750584732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E-4C99-BB5C-6E4D97E28D4D}"/>
            </c:ext>
          </c:extLst>
        </c:ser>
        <c:ser>
          <c:idx val="3"/>
          <c:order val="3"/>
          <c:tx>
            <c:strRef>
              <c:f>Empresas!$F$13</c:f>
              <c:strCache>
                <c:ptCount val="1"/>
                <c:pt idx="0">
                  <c:v>Satisfação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Empresas!$G$9:$J$9</c:f>
              <c:strCache>
                <c:ptCount val="4"/>
                <c:pt idx="0">
                  <c:v>Eficiencia</c:v>
                </c:pt>
                <c:pt idx="1">
                  <c:v>Qualidade</c:v>
                </c:pt>
                <c:pt idx="2">
                  <c:v>Tempo de Resposta</c:v>
                </c:pt>
                <c:pt idx="3">
                  <c:v>Satisfação</c:v>
                </c:pt>
              </c:strCache>
            </c:strRef>
          </c:cat>
          <c:val>
            <c:numRef>
              <c:f>Empresas!$G$13:$J$13</c:f>
              <c:numCache>
                <c:formatCode>0.00</c:formatCode>
                <c:ptCount val="4"/>
                <c:pt idx="0">
                  <c:v>0.94173216750584732</c:v>
                </c:pt>
                <c:pt idx="1">
                  <c:v>0.50072153545428155</c:v>
                </c:pt>
                <c:pt idx="2">
                  <c:v>-0.94173216750584732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5E-4C99-BB5C-6E4D97E2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17192"/>
        <c:axId val="492814568"/>
      </c:lineChart>
      <c:catAx>
        <c:axId val="4928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4568"/>
        <c:crosses val="autoZero"/>
        <c:auto val="1"/>
        <c:lblAlgn val="ctr"/>
        <c:lblOffset val="100"/>
        <c:noMultiLvlLbl val="0"/>
      </c:catAx>
      <c:valAx>
        <c:axId val="49281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81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Representação dos 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Empresas!$B$1</c:f>
              <c:strCache>
                <c:ptCount val="1"/>
                <c:pt idx="0">
                  <c:v>Eficiência (0-10)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Empresas!$B$2:$B$21</c:f>
              <c:numCache>
                <c:formatCode>0.0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3AA-B847-A8DB62D09C50}"/>
            </c:ext>
          </c:extLst>
        </c:ser>
        <c:ser>
          <c:idx val="1"/>
          <c:order val="1"/>
          <c:tx>
            <c:strRef>
              <c:f>Empresas!$C$1</c:f>
              <c:strCache>
                <c:ptCount val="1"/>
                <c:pt idx="0">
                  <c:v>Qualidade (0-10)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Empresas!$C$2:$C$21</c:f>
              <c:numCache>
                <c:formatCode>0.0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606078520"/>
        <c:axId val="606078848"/>
      </c:barChart>
      <c:lineChart>
        <c:grouping val="standard"/>
        <c:varyColors val="0"/>
        <c:ser>
          <c:idx val="2"/>
          <c:order val="2"/>
          <c:tx>
            <c:strRef>
              <c:f>Empresas!$D$1</c:f>
              <c:strCache>
                <c:ptCount val="1"/>
                <c:pt idx="0">
                  <c:v>Tempo de Resposta (em horas)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Empresas!$D$2:$D$21</c:f>
              <c:numCache>
                <c:formatCode>0.0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B-43AA-B847-A8DB62D09C50}"/>
            </c:ext>
          </c:extLst>
        </c:ser>
        <c:ser>
          <c:idx val="3"/>
          <c:order val="3"/>
          <c:tx>
            <c:strRef>
              <c:f>Empresas!$E$1</c:f>
              <c:strCache>
                <c:ptCount val="1"/>
                <c:pt idx="0">
                  <c:v>Satisfação Geral (0-10)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Empresas!$A$2:$A$21</c:f>
              <c:strCache>
                <c:ptCount val="20"/>
                <c:pt idx="0">
                  <c:v>Excelência Empresarial</c:v>
                </c:pt>
                <c:pt idx="1">
                  <c:v>Soluções Integradas SA</c:v>
                </c:pt>
                <c:pt idx="2">
                  <c:v>Primeira Opção Ltda.</c:v>
                </c:pt>
                <c:pt idx="3">
                  <c:v>Inovação Total Inc.</c:v>
                </c:pt>
                <c:pt idx="4">
                  <c:v>Avanço Corporativo</c:v>
                </c:pt>
                <c:pt idx="5">
                  <c:v>Visão Estratégica Empresarial</c:v>
                </c:pt>
                <c:pt idx="6">
                  <c:v>Futuro Promissor Ltda.</c:v>
                </c:pt>
                <c:pt idx="7">
                  <c:v>Conecta Negócios</c:v>
                </c:pt>
                <c:pt idx="8">
                  <c:v>Empresa Visionária Ltda.</c:v>
                </c:pt>
                <c:pt idx="9">
                  <c:v>Renovação Empresarial SA</c:v>
                </c:pt>
                <c:pt idx="10">
                  <c:v>Mundo Corporativo Global</c:v>
                </c:pt>
                <c:pt idx="11">
                  <c:v>Alta Performance Empresarial</c:v>
                </c:pt>
                <c:pt idx="12">
                  <c:v>Novo Horizonte Empreendimentos</c:v>
                </c:pt>
                <c:pt idx="13">
                  <c:v>Empreendedorismo Inovador Ltda.</c:v>
                </c:pt>
                <c:pt idx="14">
                  <c:v>Eficiência Empresarial S.A.</c:v>
                </c:pt>
                <c:pt idx="15">
                  <c:v>Empresas em Expansão Ltda.</c:v>
                </c:pt>
                <c:pt idx="16">
                  <c:v>Liderança Empresarial Inc.</c:v>
                </c:pt>
                <c:pt idx="17">
                  <c:v>Pioneiros do Mercado Ltda.</c:v>
                </c:pt>
                <c:pt idx="18">
                  <c:v>Gestão Efetiva Empresarial</c:v>
                </c:pt>
                <c:pt idx="19">
                  <c:v>Soluções Empresariais Integradas Ltda.</c:v>
                </c:pt>
              </c:strCache>
            </c:strRef>
          </c:cat>
          <c:val>
            <c:numRef>
              <c:f>Empresas!$E$2:$E$21</c:f>
              <c:numCache>
                <c:formatCode>0.0</c:formatCode>
                <c:ptCount val="20"/>
                <c:pt idx="0">
                  <c:v>8.33</c:v>
                </c:pt>
                <c:pt idx="1">
                  <c:v>7.33</c:v>
                </c:pt>
                <c:pt idx="2">
                  <c:v>8.33</c:v>
                </c:pt>
                <c:pt idx="3">
                  <c:v>8.33</c:v>
                </c:pt>
                <c:pt idx="4">
                  <c:v>6.33</c:v>
                </c:pt>
                <c:pt idx="5">
                  <c:v>7.33</c:v>
                </c:pt>
                <c:pt idx="6">
                  <c:v>8.67</c:v>
                </c:pt>
                <c:pt idx="7">
                  <c:v>7.67</c:v>
                </c:pt>
                <c:pt idx="8">
                  <c:v>7.67</c:v>
                </c:pt>
                <c:pt idx="9">
                  <c:v>8.67</c:v>
                </c:pt>
                <c:pt idx="10">
                  <c:v>8.33</c:v>
                </c:pt>
                <c:pt idx="11">
                  <c:v>6.33</c:v>
                </c:pt>
                <c:pt idx="12">
                  <c:v>7.33</c:v>
                </c:pt>
                <c:pt idx="13">
                  <c:v>8.33</c:v>
                </c:pt>
                <c:pt idx="14">
                  <c:v>8.33</c:v>
                </c:pt>
                <c:pt idx="15">
                  <c:v>6.33</c:v>
                </c:pt>
                <c:pt idx="16">
                  <c:v>7.33</c:v>
                </c:pt>
                <c:pt idx="17">
                  <c:v>8.33</c:v>
                </c:pt>
                <c:pt idx="18">
                  <c:v>8.33</c:v>
                </c:pt>
                <c:pt idx="19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B-43AA-B847-A8DB62D0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078520"/>
        <c:axId val="606078848"/>
      </c:lineChart>
      <c:catAx>
        <c:axId val="6060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848"/>
        <c:crosses val="autoZero"/>
        <c:auto val="1"/>
        <c:lblAlgn val="ctr"/>
        <c:lblOffset val="100"/>
        <c:noMultiLvlLbl val="0"/>
      </c:catAx>
      <c:valAx>
        <c:axId val="6060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Medidas de Tendencia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Empresas!$F$2</c:f>
              <c:strCache>
                <c:ptCount val="1"/>
                <c:pt idx="0">
                  <c:v>MEDIA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Empresas!$G$2:$J$2</c:f>
              <c:numCache>
                <c:formatCode>0.0</c:formatCode>
                <c:ptCount val="4"/>
                <c:pt idx="0">
                  <c:v>7.6</c:v>
                </c:pt>
                <c:pt idx="1">
                  <c:v>7.9</c:v>
                </c:pt>
                <c:pt idx="2">
                  <c:v>2.4</c:v>
                </c:pt>
                <c:pt idx="3">
                  <c:v>7.6980000000000022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9-4F95-9806-CD926DBDA1F2}"/>
            </c:ext>
          </c:extLst>
        </c:ser>
        <c:ser>
          <c:idx val="1"/>
          <c:order val="1"/>
          <c:tx>
            <c:strRef>
              <c:f>Empresas!$F$3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Empresas!$G$3:$J$3</c:f>
              <c:numCache>
                <c:formatCode>0.0</c:formatCode>
                <c:ptCount val="4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F95-9806-CD926DBDA1F2}"/>
            </c:ext>
          </c:extLst>
        </c:ser>
        <c:ser>
          <c:idx val="2"/>
          <c:order val="2"/>
          <c:tx>
            <c:strRef>
              <c:f>Empresas!$F$4</c:f>
              <c:strCache>
                <c:ptCount val="1"/>
                <c:pt idx="0">
                  <c:v>MODA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Empresas!$G$4:$J$4</c:f>
              <c:numCache>
                <c:formatCode>0.0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</c:v>
                </c:pt>
                <c:pt idx="3">
                  <c:v>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9-4F95-9806-CD926DBDA1F2}"/>
            </c:ext>
          </c:extLst>
        </c:ser>
        <c:ser>
          <c:idx val="3"/>
          <c:order val="3"/>
          <c:tx>
            <c:strRef>
              <c:f>Empresas!$F$5</c:f>
              <c:strCache>
                <c:ptCount val="1"/>
                <c:pt idx="0">
                  <c:v>VARIANCIA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Empresas!$G$5:$J$5</c:f>
              <c:numCache>
                <c:formatCode>0.0</c:formatCode>
                <c:ptCount val="4"/>
                <c:pt idx="0">
                  <c:v>1.1399999999999999</c:v>
                </c:pt>
                <c:pt idx="1">
                  <c:v>0.69</c:v>
                </c:pt>
                <c:pt idx="2">
                  <c:v>1.1399999999999999</c:v>
                </c:pt>
                <c:pt idx="3">
                  <c:v>0.65569599999997086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9-4F95-9806-CD926DBDA1F2}"/>
            </c:ext>
          </c:extLst>
        </c:ser>
        <c:ser>
          <c:idx val="4"/>
          <c:order val="4"/>
          <c:tx>
            <c:strRef>
              <c:f>Empresas!$F$6</c:f>
              <c:strCache>
                <c:ptCount val="1"/>
                <c:pt idx="0">
                  <c:v>DESVIO PADRAO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Empresas!$G$1:$J$1</c:f>
              <c:strCache>
                <c:ptCount val="4"/>
                <c:pt idx="0">
                  <c:v>Eficiência (0-10)</c:v>
                </c:pt>
                <c:pt idx="1">
                  <c:v>Qualidade (0-10)</c:v>
                </c:pt>
                <c:pt idx="2">
                  <c:v>Tempo de Resposta (em horas)</c:v>
                </c:pt>
                <c:pt idx="3">
                  <c:v>Satisfação Geral (0-10)</c:v>
                </c:pt>
              </c:strCache>
            </c:strRef>
          </c:cat>
          <c:val>
            <c:numRef>
              <c:f>Empresas!$G$6:$J$6</c:f>
              <c:numCache>
                <c:formatCode>0.0</c:formatCode>
                <c:ptCount val="4"/>
                <c:pt idx="0">
                  <c:v>1.0677078252031311</c:v>
                </c:pt>
                <c:pt idx="1">
                  <c:v>0.83066238629180744</c:v>
                </c:pt>
                <c:pt idx="2">
                  <c:v>1.0677078252031311</c:v>
                </c:pt>
                <c:pt idx="3">
                  <c:v>0.80975057888214619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9-4F95-9806-CD926DBDA1F2}"/>
            </c:ext>
          </c:extLst>
        </c:ser>
        <c:ser>
          <c:idx val="5"/>
          <c:order val="5"/>
          <c:tx>
            <c:strRef>
              <c:f>Empresas!$F$8</c:f>
              <c:strCache>
                <c:ptCount val="1"/>
                <c:pt idx="0">
                  <c:v>MENOR VALOR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Empresas!$G$8:$J$8</c:f>
              <c:numCache>
                <c:formatCode>0.0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19-4F95-9806-CD926DBDA1F2}"/>
            </c:ext>
          </c:extLst>
        </c:ser>
        <c:ser>
          <c:idx val="6"/>
          <c:order val="6"/>
          <c:tx>
            <c:strRef>
              <c:f>Empresas!$F$7</c:f>
              <c:strCache>
                <c:ptCount val="1"/>
                <c:pt idx="0">
                  <c:v>MAIOR 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Empresas!$G$7:$J$7</c:f>
              <c:numCache>
                <c:formatCode>0.0</c:formatCode>
                <c:ptCount val="4"/>
                <c:pt idx="0">
                  <c:v>9</c:v>
                </c:pt>
                <c:pt idx="1">
                  <c:v>9</c:v>
                </c:pt>
                <c:pt idx="2">
                  <c:v>4</c:v>
                </c:pt>
                <c:pt idx="3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19-4F95-9806-CD926DBDA1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774608"/>
        <c:axId val="575771656"/>
      </c:barChart>
      <c:catAx>
        <c:axId val="5757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1656"/>
        <c:crosses val="autoZero"/>
        <c:auto val="1"/>
        <c:lblAlgn val="ctr"/>
        <c:lblOffset val="100"/>
        <c:noMultiLvlLbl val="0"/>
      </c:catAx>
      <c:valAx>
        <c:axId val="5757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7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DE COMPRAS</a:t>
            </a:r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557170155955474E-2"/>
                  <c:y val="1.4710155714227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D-48BC-852E-8F27184C0126}"/>
                </c:ext>
              </c:extLst>
            </c:dLbl>
            <c:dLbl>
              <c:idx val="11"/>
              <c:layout>
                <c:manualLayout>
                  <c:x val="0"/>
                  <c:y val="-3.3003288077868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D-48BC-852E-8F27184C0126}"/>
                </c:ext>
              </c:extLst>
            </c:dLbl>
            <c:dLbl>
              <c:idx val="15"/>
              <c:layout>
                <c:manualLayout>
                  <c:x val="-1.2642442236047783E-16"/>
                  <c:y val="-4.2432798957259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D-48BC-852E-8F27184C0126}"/>
                </c:ext>
              </c:extLst>
            </c:dLbl>
            <c:dLbl>
              <c:idx val="17"/>
              <c:layout>
                <c:manualLayout>
                  <c:x val="0"/>
                  <c:y val="-2.82885326381729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399440026733372E-2"/>
                  <c:y val="-0.34775540016670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MEDIA: </a:t>
                    </a:r>
                    <a:fld id="{8AF29513-2282-4A91-8F88-24769608491A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61D-48BC-852E-8F27184C0126}"/>
                </c:ext>
              </c:extLst>
            </c:dLbl>
            <c:dLbl>
              <c:idx val="1"/>
              <c:layout>
                <c:manualLayout>
                  <c:x val="0.12794448283581364"/>
                  <c:y val="-0.345026492303527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 </a:t>
                    </a:r>
                    <a:fld id="{0E64829B-61F6-475C-9128-BCA02B42D48B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'e-commerce'!$G$2:$G$3</c:f>
              <c:numCache>
                <c:formatCode>"R$"\ #,##0.00</c:formatCode>
                <c:ptCount val="2"/>
                <c:pt idx="0">
                  <c:v>2540</c:v>
                </c:pt>
                <c:pt idx="1">
                  <c:v>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D-48BC-852E-8F27184C0126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1D-48BC-852E-8F27184C0126}"/>
              </c:ext>
            </c:extLst>
          </c:dPt>
          <c:dLbls>
            <c:dLbl>
              <c:idx val="0"/>
              <c:layout>
                <c:manualLayout>
                  <c:x val="-8.7923454874579782E-2"/>
                  <c:y val="-0.18083128934454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AF86B6-9692-4789-A046-682D784E0D2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61D-48BC-852E-8F27184C0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'e-commerce'!$G$7</c:f>
              <c:numCache>
                <c:formatCode>"R$"\ #,##0.00</c:formatCode>
                <c:ptCount val="1"/>
                <c:pt idx="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1D-48BC-852E-8F27184C0126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5147023803730339"/>
                  <c:y val="-0.39135455892217513"/>
                </c:manualLayout>
              </c:layout>
              <c:tx>
                <c:rich>
                  <a:bodyPr/>
                  <a:lstStyle/>
                  <a:p>
                    <a:fld id="{DE8B72A9-1FDE-4FC9-BAAF-56E93B332318}" type="SERIESNAME">
                      <a:rPr lang="en-US"/>
                      <a:pPr/>
                      <a:t>[NOME DA SÉRIE]</a:t>
                    </a:fld>
                    <a:r>
                      <a:rPr lang="en-US"/>
                      <a:t>: </a:t>
                    </a:r>
                    <a:fld id="{9D257550-C8B8-4F73-B4E3-73F56360B4C4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61D-48BC-852E-8F27184C0126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'e-commerce'!$G$8</c:f>
              <c:numCache>
                <c:formatCode>"R$"\ 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1D-48BC-852E-8F27184C0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</a:t>
            </a:r>
            <a:r>
              <a:rPr lang="pt-BR" baseline="0"/>
              <a:t> DE PEDIDOS</a:t>
            </a:r>
            <a:endParaRPr lang="pt-BR"/>
          </a:p>
        </c:rich>
      </c:tx>
      <c:layout>
        <c:manualLayout>
          <c:xMode val="edge"/>
          <c:yMode val="edge"/>
          <c:x val="0.48703801945181247"/>
          <c:y val="3.2313092180230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6481252575195716E-2"/>
                  <c:y val="-4.365027303211915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74552"/>
        <c:axId val="389482784"/>
      </c:barChart>
      <c:lineChart>
        <c:grouping val="standard"/>
        <c:varyColors val="0"/>
        <c:ser>
          <c:idx val="2"/>
          <c:order val="1"/>
          <c:tx>
            <c:strRef>
              <c:f>'e-commerce'!$F$2:$F$3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3020189534404614"/>
                  <c:y val="-0.390476044065975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2BF301AC-457F-48EB-ABF1-306C6D22799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4FF-4756-AB1B-463BA8ADC7A1}"/>
                </c:ext>
              </c:extLst>
            </c:dLbl>
            <c:dLbl>
              <c:idx val="1"/>
              <c:layout>
                <c:manualLayout>
                  <c:x val="6.7573135558302425E-2"/>
                  <c:y val="-0.299999887514102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33FA9E93-0269-434D-B998-D867E40C0887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4FF-4756-AB1B-463BA8ADC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'e-commerce'!$H$2:$H$3</c:f>
              <c:numCache>
                <c:formatCode>"R$"\ #,##0.00</c:formatCode>
                <c:ptCount val="2"/>
                <c:pt idx="0">
                  <c:v>6.3</c:v>
                </c:pt>
                <c:pt idx="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FF-4756-AB1B-463BA8ADC7A1}"/>
            </c:ext>
          </c:extLst>
        </c:ser>
        <c:ser>
          <c:idx val="3"/>
          <c:order val="2"/>
          <c:tx>
            <c:strRef>
              <c:f>'e-commerce'!$F$7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6.4276885043263288E-2"/>
                  <c:y val="-0.1809523131037446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Satisfação!$A$2:$A$21</c:f>
              <c:strCache>
                <c:ptCount val="20"/>
                <c:pt idx="0">
                  <c:v>Rafaela Oliveira</c:v>
                </c:pt>
                <c:pt idx="1">
                  <c:v>Diego Santos</c:v>
                </c:pt>
                <c:pt idx="2">
                  <c:v>Juliana Lima</c:v>
                </c:pt>
                <c:pt idx="3">
                  <c:v>Lucas Costa</c:v>
                </c:pt>
                <c:pt idx="4">
                  <c:v>Bruna Silva</c:v>
                </c:pt>
                <c:pt idx="5">
                  <c:v>Marcelo Almeida</c:v>
                </c:pt>
                <c:pt idx="6">
                  <c:v>Camila Rodrigues</c:v>
                </c:pt>
                <c:pt idx="7">
                  <c:v>Felipe Pereira</c:v>
                </c:pt>
                <c:pt idx="8">
                  <c:v>Larissa Fernandes</c:v>
                </c:pt>
                <c:pt idx="9">
                  <c:v>Gabriel Souza</c:v>
                </c:pt>
                <c:pt idx="10">
                  <c:v>Vitória Carvalho</c:v>
                </c:pt>
                <c:pt idx="11">
                  <c:v>Thiago Martins</c:v>
                </c:pt>
                <c:pt idx="12">
                  <c:v>Marina Gonçalves</c:v>
                </c:pt>
                <c:pt idx="13">
                  <c:v>Eduardo Vieira</c:v>
                </c:pt>
                <c:pt idx="14">
                  <c:v>Isabela Ribeiro</c:v>
                </c:pt>
                <c:pt idx="15">
                  <c:v>Renato Oliveira</c:v>
                </c:pt>
                <c:pt idx="16">
                  <c:v>Jéssica Pereira</c:v>
                </c:pt>
                <c:pt idx="17">
                  <c:v>Andréa Santos</c:v>
                </c:pt>
                <c:pt idx="18">
                  <c:v>Daniel Ferreira</c:v>
                </c:pt>
                <c:pt idx="19">
                  <c:v>Ana Carolina Lima</c:v>
                </c:pt>
              </c:strCache>
            </c:strRef>
          </c:cat>
          <c:val>
            <c:numRef>
              <c:f>'e-commerce'!$H$7</c:f>
              <c:numCache>
                <c:formatCode>"R$"\ #,##0.00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FF-4756-AB1B-463BA8ADC7A1}"/>
            </c:ext>
          </c:extLst>
        </c:ser>
        <c:ser>
          <c:idx val="4"/>
          <c:order val="3"/>
          <c:tx>
            <c:strRef>
              <c:f>'e-commerce'!$F$8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4668314791924184"/>
                  <c:y val="-0.3476189172782462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FF-4756-AB1B-463BA8ADC7A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'e-commerce'!$H$8</c:f>
              <c:numCache>
                <c:formatCode>"R$"\ #,##0.00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FF-4756-AB1B-463BA8AD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catAx>
        <c:axId val="3894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Total em Compras VS Pedidos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38456"/>
        <c:axId val="614239768"/>
      </c:areaChart>
      <c:barChart>
        <c:barDir val="col"/>
        <c:grouping val="clustered"/>
        <c:varyColors val="0"/>
        <c:ser>
          <c:idx val="0"/>
          <c:order val="0"/>
          <c:tx>
            <c:strRef>
              <c:f>'e-commerce'!$B$1</c:f>
              <c:strCache>
                <c:ptCount val="1"/>
                <c:pt idx="0">
                  <c:v>Total de Compras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055-BE27-6D309F7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97896"/>
        <c:axId val="397199536"/>
      </c:barChart>
      <c:catAx>
        <c:axId val="397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9536"/>
        <c:crosses val="autoZero"/>
        <c:auto val="1"/>
        <c:lblAlgn val="ctr"/>
        <c:lblOffset val="100"/>
        <c:noMultiLvlLbl val="0"/>
      </c:catAx>
      <c:valAx>
        <c:axId val="397199536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197896"/>
        <c:crosses val="autoZero"/>
        <c:crossBetween val="between"/>
      </c:valAx>
      <c:valAx>
        <c:axId val="614239768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238456"/>
        <c:crosses val="max"/>
        <c:crossBetween val="between"/>
      </c:valAx>
      <c:catAx>
        <c:axId val="614238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23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Médio vs Numero Pedidos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59952"/>
        <c:axId val="696856672"/>
      </c:areaChart>
      <c:barChart>
        <c:barDir val="col"/>
        <c:grouping val="clustered"/>
        <c:varyColors val="0"/>
        <c:ser>
          <c:idx val="1"/>
          <c:order val="1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1-47BC-B55D-3B473369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58799496"/>
        <c:axId val="658795232"/>
      </c:barChart>
      <c:catAx>
        <c:axId val="65879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5232"/>
        <c:crosses val="autoZero"/>
        <c:auto val="1"/>
        <c:lblAlgn val="ctr"/>
        <c:lblOffset val="100"/>
        <c:noMultiLvlLbl val="0"/>
      </c:catAx>
      <c:valAx>
        <c:axId val="658795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8799496"/>
        <c:crosses val="autoZero"/>
        <c:crossBetween val="between"/>
      </c:valAx>
      <c:valAx>
        <c:axId val="696856672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859952"/>
        <c:crosses val="max"/>
        <c:crossBetween val="between"/>
      </c:valAx>
      <c:catAx>
        <c:axId val="696859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68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Médio VS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18400"/>
        <c:axId val="691113808"/>
      </c:barChart>
      <c:lineChart>
        <c:grouping val="standard"/>
        <c:varyColors val="0"/>
        <c:ser>
          <c:idx val="1"/>
          <c:order val="1"/>
          <c:tx>
            <c:strRef>
              <c:f>'e-commerce'!$E$1</c:f>
              <c:strCache>
                <c:ptCount val="1"/>
                <c:pt idx="0">
                  <c:v>Avaliação do Produto (0-5)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'e-commerce'!$A$2:$A$21</c:f>
              <c:strCache>
                <c:ptCount val="20"/>
                <c:pt idx="0">
                  <c:v>Marcela Oliveira</c:v>
                </c:pt>
                <c:pt idx="1">
                  <c:v>Rafael Lima</c:v>
                </c:pt>
                <c:pt idx="2">
                  <c:v>Ana Paula Santos</c:v>
                </c:pt>
                <c:pt idx="3">
                  <c:v>Renan Silva</c:v>
                </c:pt>
                <c:pt idx="4">
                  <c:v>Jéssica Pereira</c:v>
                </c:pt>
                <c:pt idx="5">
                  <c:v>Thiago Almeida</c:v>
                </c:pt>
                <c:pt idx="6">
                  <c:v>Juliana Costa</c:v>
                </c:pt>
                <c:pt idx="7">
                  <c:v>Eduardo Martins</c:v>
                </c:pt>
                <c:pt idx="8">
                  <c:v>Fernanda Souza</c:v>
                </c:pt>
                <c:pt idx="9">
                  <c:v>Lucas Pereira</c:v>
                </c:pt>
                <c:pt idx="10">
                  <c:v>Bruna Oliveira</c:v>
                </c:pt>
                <c:pt idx="11">
                  <c:v>André Silva</c:v>
                </c:pt>
                <c:pt idx="12">
                  <c:v>Carolina Rodrigues</c:v>
                </c:pt>
                <c:pt idx="13">
                  <c:v>Matheus Santos</c:v>
                </c:pt>
                <c:pt idx="14">
                  <c:v>Larissa Almeida</c:v>
                </c:pt>
                <c:pt idx="15">
                  <c:v>Felipe Castro</c:v>
                </c:pt>
                <c:pt idx="16">
                  <c:v>Mariana Fernandes</c:v>
                </c:pt>
                <c:pt idx="17">
                  <c:v>Guilherme Vieira</c:v>
                </c:pt>
                <c:pt idx="18">
                  <c:v>Letícia Carvalho</c:v>
                </c:pt>
                <c:pt idx="19">
                  <c:v>Gustavo Oliveira</c:v>
                </c:pt>
              </c:strCache>
            </c:strRef>
          </c:cat>
          <c:val>
            <c:numRef>
              <c:f>'e-commerce'!$E$2:$E$21</c:f>
              <c:numCache>
                <c:formatCode>0.0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</c:v>
                </c:pt>
                <c:pt idx="5">
                  <c:v>4.7</c:v>
                </c:pt>
                <c:pt idx="6">
                  <c:v>4.9000000000000004</c:v>
                </c:pt>
                <c:pt idx="7">
                  <c:v>4.3</c:v>
                </c:pt>
                <c:pt idx="8">
                  <c:v>4.8</c:v>
                </c:pt>
                <c:pt idx="9">
                  <c:v>4.0999999999999996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4.7</c:v>
                </c:pt>
                <c:pt idx="13">
                  <c:v>4.3</c:v>
                </c:pt>
                <c:pt idx="14">
                  <c:v>4.9000000000000004</c:v>
                </c:pt>
                <c:pt idx="15">
                  <c:v>4.2</c:v>
                </c:pt>
                <c:pt idx="16">
                  <c:v>4.7</c:v>
                </c:pt>
                <c:pt idx="17">
                  <c:v>4.5</c:v>
                </c:pt>
                <c:pt idx="18">
                  <c:v>4.8</c:v>
                </c:pt>
                <c:pt idx="1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2-40D7-82DB-A5374BC81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123320"/>
        <c:axId val="691119056"/>
      </c:lineChart>
      <c:catAx>
        <c:axId val="691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3808"/>
        <c:crosses val="autoZero"/>
        <c:auto val="1"/>
        <c:lblAlgn val="ctr"/>
        <c:lblOffset val="100"/>
        <c:noMultiLvlLbl val="0"/>
      </c:catAx>
      <c:valAx>
        <c:axId val="691113808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18400"/>
        <c:crosses val="autoZero"/>
        <c:crossBetween val="between"/>
      </c:valAx>
      <c:valAx>
        <c:axId val="691119056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1123320"/>
        <c:crosses val="max"/>
        <c:crossBetween val="between"/>
      </c:valAx>
      <c:catAx>
        <c:axId val="69112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11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'e-commerce'!$F$11</c:f>
              <c:strCache>
                <c:ptCount val="1"/>
                <c:pt idx="0">
                  <c:v>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'e-commerce'!$G$11:$J$11</c:f>
              <c:numCache>
                <c:formatCode>#,##0.00</c:formatCode>
                <c:ptCount val="4"/>
                <c:pt idx="0">
                  <c:v>1.0000000000000002</c:v>
                </c:pt>
                <c:pt idx="1">
                  <c:v>0.96930781766713492</c:v>
                </c:pt>
                <c:pt idx="2">
                  <c:v>0.520099093086417</c:v>
                </c:pt>
                <c:pt idx="3">
                  <c:v>0.8126483068808692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034-934E-3FC0083A8072}"/>
            </c:ext>
          </c:extLst>
        </c:ser>
        <c:ser>
          <c:idx val="1"/>
          <c:order val="1"/>
          <c:tx>
            <c:strRef>
              <c:f>'e-commerce'!$F$12</c:f>
              <c:strCache>
                <c:ptCount val="1"/>
                <c:pt idx="0">
                  <c:v>PEDIDOS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'e-commerce'!$G$12:$J$12</c:f>
              <c:numCache>
                <c:formatCode>#,##0.00</c:formatCode>
                <c:ptCount val="4"/>
                <c:pt idx="0">
                  <c:v>0.96930781766713492</c:v>
                </c:pt>
                <c:pt idx="1">
                  <c:v>1</c:v>
                </c:pt>
                <c:pt idx="2">
                  <c:v>0.30062301020975074</c:v>
                </c:pt>
                <c:pt idx="3">
                  <c:v>0.86642364672601679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666168936"/>
        <c:axId val="666171232"/>
      </c:barChart>
      <c:lineChart>
        <c:grouping val="standard"/>
        <c:varyColors val="0"/>
        <c:ser>
          <c:idx val="2"/>
          <c:order val="2"/>
          <c:tx>
            <c:strRef>
              <c:f>'e-commerce'!$F$13</c:f>
              <c:strCache>
                <c:ptCount val="1"/>
                <c:pt idx="0">
                  <c:v>VALOR MEDIO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'e-commerce'!$G$13:$J$13</c:f>
              <c:numCache>
                <c:formatCode>#,##0.00</c:formatCode>
                <c:ptCount val="4"/>
                <c:pt idx="0">
                  <c:v>0.520099093086417</c:v>
                </c:pt>
                <c:pt idx="1">
                  <c:v>0.30062301020975074</c:v>
                </c:pt>
                <c:pt idx="2">
                  <c:v>1</c:v>
                </c:pt>
                <c:pt idx="3">
                  <c:v>0.16421333854255471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1-4034-934E-3FC0083A8072}"/>
            </c:ext>
          </c:extLst>
        </c:ser>
        <c:ser>
          <c:idx val="3"/>
          <c:order val="3"/>
          <c:tx>
            <c:strRef>
              <c:f>'e-commerce'!$F$14</c:f>
              <c:strCache>
                <c:ptCount val="1"/>
                <c:pt idx="0">
                  <c:v>AVALIACAO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'e-commerce'!$G$10:$J$10</c:f>
              <c:strCache>
                <c:ptCount val="4"/>
                <c:pt idx="0">
                  <c:v>COMPRAS</c:v>
                </c:pt>
                <c:pt idx="1">
                  <c:v>PEDIDOS</c:v>
                </c:pt>
                <c:pt idx="2">
                  <c:v>VALOR MEDIO</c:v>
                </c:pt>
                <c:pt idx="3">
                  <c:v>AVALIACAO</c:v>
                </c:pt>
              </c:strCache>
            </c:strRef>
          </c:cat>
          <c:val>
            <c:numRef>
              <c:f>'e-commerce'!$G$14:$J$14</c:f>
              <c:numCache>
                <c:formatCode>#,##0.00</c:formatCode>
                <c:ptCount val="4"/>
                <c:pt idx="0">
                  <c:v>0.8126483068808692</c:v>
                </c:pt>
                <c:pt idx="1">
                  <c:v>0.86642364672601679</c:v>
                </c:pt>
                <c:pt idx="2">
                  <c:v>0.16421333854255471</c:v>
                </c:pt>
                <c:pt idx="3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1-4034-934E-3FC0083A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55768"/>
        <c:axId val="626258392"/>
      </c:lineChart>
      <c:catAx>
        <c:axId val="66616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71232"/>
        <c:crosses val="autoZero"/>
        <c:auto val="1"/>
        <c:lblAlgn val="ctr"/>
        <c:lblOffset val="100"/>
        <c:noMultiLvlLbl val="0"/>
      </c:catAx>
      <c:valAx>
        <c:axId val="666171232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6168936"/>
        <c:crosses val="autoZero"/>
        <c:crossBetween val="between"/>
      </c:valAx>
      <c:valAx>
        <c:axId val="626258392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255768"/>
        <c:crosses val="max"/>
        <c:crossBetween val="between"/>
      </c:valAx>
      <c:catAx>
        <c:axId val="62625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625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Pedidos VS Total</a:t>
            </a:r>
            <a:r>
              <a:rPr lang="en-US" baseline="0"/>
              <a:t> em compras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'e-commerce'!$C$1</c:f>
              <c:strCache>
                <c:ptCount val="1"/>
                <c:pt idx="0">
                  <c:v>Número de Pedidos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 cmpd="sng" algn="ctr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xVal>
          <c:yVal>
            <c:numRef>
              <c:f>'e-commerce'!$C$2:$C$21</c:f>
              <c:numCache>
                <c:formatCode>0.0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9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2-4578-8A02-FDD4C344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31520"/>
        <c:axId val="472334400"/>
      </c:scatterChart>
      <c:valAx>
        <c:axId val="4723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em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334400"/>
        <c:crosses val="autoZero"/>
        <c:crossBetween val="midCat"/>
      </c:valAx>
      <c:valAx>
        <c:axId val="472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3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'e-commerce'!$D$1</c:f>
              <c:strCache>
                <c:ptCount val="1"/>
                <c:pt idx="0">
                  <c:v>Valor Médio por Pedido (em R$)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31750" cap="rnd" cmpd="sng" algn="ctr">
                <a:solidFill>
                  <a:srgbClr val="FF0000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'e-commerce'!$B$2:$B$21</c:f>
              <c:numCache>
                <c:formatCode>"R$"\ #,##0.00</c:formatCode>
                <c:ptCount val="20"/>
                <c:pt idx="0">
                  <c:v>1500</c:v>
                </c:pt>
                <c:pt idx="1">
                  <c:v>2800</c:v>
                </c:pt>
                <c:pt idx="2">
                  <c:v>1900</c:v>
                </c:pt>
                <c:pt idx="3">
                  <c:v>3500</c:v>
                </c:pt>
                <c:pt idx="4">
                  <c:v>1200</c:v>
                </c:pt>
                <c:pt idx="5">
                  <c:v>2100</c:v>
                </c:pt>
                <c:pt idx="6">
                  <c:v>4000</c:v>
                </c:pt>
                <c:pt idx="7">
                  <c:v>2700</c:v>
                </c:pt>
                <c:pt idx="8">
                  <c:v>3300</c:v>
                </c:pt>
                <c:pt idx="9">
                  <c:v>1500</c:v>
                </c:pt>
                <c:pt idx="10">
                  <c:v>1800</c:v>
                </c:pt>
                <c:pt idx="11">
                  <c:v>2500</c:v>
                </c:pt>
                <c:pt idx="12">
                  <c:v>3200</c:v>
                </c:pt>
                <c:pt idx="13">
                  <c:v>2000</c:v>
                </c:pt>
                <c:pt idx="14">
                  <c:v>3700</c:v>
                </c:pt>
                <c:pt idx="15">
                  <c:v>1400</c:v>
                </c:pt>
                <c:pt idx="16">
                  <c:v>3000</c:v>
                </c:pt>
                <c:pt idx="17">
                  <c:v>2400</c:v>
                </c:pt>
                <c:pt idx="18">
                  <c:v>2800</c:v>
                </c:pt>
                <c:pt idx="19">
                  <c:v>3500</c:v>
                </c:pt>
              </c:numCache>
            </c:numRef>
          </c:xVal>
          <c:yVal>
            <c:numRef>
              <c:f>'e-commerce'!$D$2:$D$21</c:f>
              <c:numCache>
                <c:formatCode>"R$"\ #,##0.00</c:formatCode>
                <c:ptCount val="20"/>
                <c:pt idx="0">
                  <c:v>300</c:v>
                </c:pt>
                <c:pt idx="1">
                  <c:v>400</c:v>
                </c:pt>
                <c:pt idx="2">
                  <c:v>475</c:v>
                </c:pt>
                <c:pt idx="3">
                  <c:v>437.5</c:v>
                </c:pt>
                <c:pt idx="4">
                  <c:v>400</c:v>
                </c:pt>
                <c:pt idx="5">
                  <c:v>350</c:v>
                </c:pt>
                <c:pt idx="6">
                  <c:v>400</c:v>
                </c:pt>
                <c:pt idx="7">
                  <c:v>385.7</c:v>
                </c:pt>
                <c:pt idx="8">
                  <c:v>412.5</c:v>
                </c:pt>
                <c:pt idx="9">
                  <c:v>375</c:v>
                </c:pt>
                <c:pt idx="10">
                  <c:v>360</c:v>
                </c:pt>
                <c:pt idx="11">
                  <c:v>416.7</c:v>
                </c:pt>
                <c:pt idx="12">
                  <c:v>457.1</c:v>
                </c:pt>
                <c:pt idx="13">
                  <c:v>400</c:v>
                </c:pt>
                <c:pt idx="14">
                  <c:v>411.1</c:v>
                </c:pt>
                <c:pt idx="15">
                  <c:v>350</c:v>
                </c:pt>
                <c:pt idx="16">
                  <c:v>428.6</c:v>
                </c:pt>
                <c:pt idx="17">
                  <c:v>400</c:v>
                </c:pt>
                <c:pt idx="18">
                  <c:v>400</c:v>
                </c:pt>
                <c:pt idx="19">
                  <c:v>437.5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1-4DF7-9FB1-1EC93EBF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81248"/>
        <c:axId val="696081608"/>
      </c:scatterChart>
      <c:valAx>
        <c:axId val="6960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081608"/>
        <c:crosses val="autoZero"/>
        <c:crossBetween val="midCat"/>
      </c:valAx>
      <c:valAx>
        <c:axId val="69608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08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Fone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6.9729087877051246E-2"/>
                  <c:y val="-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B911-4D97-A286-087A69FADE20}"/>
                </c:ext>
              </c:extLst>
            </c:dLbl>
            <c:dLbl>
              <c:idx val="1"/>
              <c:layout>
                <c:manualLayout>
                  <c:x val="0.17338050891698364"/>
                  <c:y val="-0.1597222222222222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561137081243364"/>
                      <c:h val="6.93751822688830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911-4D97-A286-087A69FADE20}"/>
                </c:ext>
              </c:extLst>
            </c:dLbl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Produtos!$H$2:$H$3</c:f>
              <c:numCache>
                <c:formatCode>0.00</c:formatCode>
                <c:ptCount val="2"/>
                <c:pt idx="0">
                  <c:v>256.5</c:v>
                </c:pt>
                <c:pt idx="1">
                  <c:v>256.5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1-4D97-A286-087A69FADE2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9575968795083141E-2"/>
                  <c:y val="-0.1018518518518518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11-4D97-A286-087A69FADE20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Produtos!$H$7</c:f>
              <c:numCache>
                <c:formatCode>0.00</c:formatCode>
                <c:ptCount val="1"/>
                <c:pt idx="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11-4D97-A286-087A69FADE2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8.6690217360658309E-2"/>
                  <c:y val="-0.20833333333333334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B911-4D97-A286-087A69FADE20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Produtos!$H$8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11-4D97-A286-087A69FA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Cafeteiras</a:t>
            </a:r>
            <a:r>
              <a:rPr lang="pt-BR" baseline="0"/>
              <a:t> Eletricas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.10023762549775207"/>
                  <c:y val="-0.282407407407407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B13-41C7-A484-9056D18420B3}"/>
                </c:ext>
              </c:extLst>
            </c:dLbl>
            <c:dLbl>
              <c:idx val="1"/>
              <c:layout>
                <c:manualLayout>
                  <c:x val="8.4683511196376751E-2"/>
                  <c:y val="-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B13-41C7-A484-9056D18420B3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Produtos!$I$2:$I$3</c:f>
              <c:numCache>
                <c:formatCode>0.00</c:formatCode>
                <c:ptCount val="2"/>
                <c:pt idx="0">
                  <c:v>1151</c:v>
                </c:pt>
                <c:pt idx="1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1-447D-BC52-9CEC348EFAA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1847047671251069E-2"/>
                  <c:y val="-0.194444444444444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AB13-41C7-A484-9056D18420B3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Produtos!$I$7</c:f>
              <c:numCache>
                <c:formatCode>0.00</c:formatCode>
                <c:ptCount val="1"/>
                <c:pt idx="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1-447D-BC52-9CEC348EFAA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3575282593626108E-2"/>
                  <c:y val="-0.1481481481481480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AB13-41C7-A484-9056D18420B3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Produtos!$I$8</c:f>
              <c:numCache>
                <c:formatCode>0.00</c:formatCode>
                <c:ptCount val="1"/>
                <c:pt idx="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E1-447D-BC52-9CEC348E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Mala</a:t>
            </a:r>
            <a:r>
              <a:rPr lang="pt-BR" baseline="0"/>
              <a:t> de Viagem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Produtos!$D$1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Produtos!$D$2:$D$37</c:f>
              <c:numCache>
                <c:formatCode>General</c:formatCode>
                <c:ptCount val="36"/>
                <c:pt idx="0">
                  <c:v>514</c:v>
                </c:pt>
                <c:pt idx="1">
                  <c:v>525</c:v>
                </c:pt>
                <c:pt idx="2">
                  <c:v>534</c:v>
                </c:pt>
                <c:pt idx="3">
                  <c:v>535</c:v>
                </c:pt>
                <c:pt idx="4">
                  <c:v>546</c:v>
                </c:pt>
                <c:pt idx="5">
                  <c:v>566</c:v>
                </c:pt>
                <c:pt idx="6">
                  <c:v>578</c:v>
                </c:pt>
                <c:pt idx="7">
                  <c:v>586</c:v>
                </c:pt>
                <c:pt idx="8">
                  <c:v>605</c:v>
                </c:pt>
                <c:pt idx="9">
                  <c:v>623</c:v>
                </c:pt>
                <c:pt idx="10">
                  <c:v>627</c:v>
                </c:pt>
                <c:pt idx="11">
                  <c:v>632</c:v>
                </c:pt>
                <c:pt idx="12">
                  <c:v>637</c:v>
                </c:pt>
                <c:pt idx="13">
                  <c:v>647</c:v>
                </c:pt>
                <c:pt idx="14">
                  <c:v>649</c:v>
                </c:pt>
                <c:pt idx="15">
                  <c:v>666</c:v>
                </c:pt>
                <c:pt idx="16">
                  <c:v>707</c:v>
                </c:pt>
                <c:pt idx="17">
                  <c:v>713</c:v>
                </c:pt>
                <c:pt idx="18">
                  <c:v>720</c:v>
                </c:pt>
                <c:pt idx="19">
                  <c:v>745</c:v>
                </c:pt>
                <c:pt idx="20">
                  <c:v>747</c:v>
                </c:pt>
                <c:pt idx="21">
                  <c:v>759</c:v>
                </c:pt>
                <c:pt idx="22">
                  <c:v>764</c:v>
                </c:pt>
                <c:pt idx="23">
                  <c:v>773</c:v>
                </c:pt>
                <c:pt idx="24">
                  <c:v>777</c:v>
                </c:pt>
                <c:pt idx="25">
                  <c:v>779</c:v>
                </c:pt>
                <c:pt idx="26">
                  <c:v>793</c:v>
                </c:pt>
                <c:pt idx="27">
                  <c:v>796</c:v>
                </c:pt>
                <c:pt idx="28">
                  <c:v>814</c:v>
                </c:pt>
                <c:pt idx="29">
                  <c:v>828</c:v>
                </c:pt>
                <c:pt idx="30">
                  <c:v>833</c:v>
                </c:pt>
                <c:pt idx="31">
                  <c:v>836</c:v>
                </c:pt>
                <c:pt idx="32">
                  <c:v>842</c:v>
                </c:pt>
                <c:pt idx="33">
                  <c:v>844</c:v>
                </c:pt>
                <c:pt idx="34">
                  <c:v>846</c:v>
                </c:pt>
                <c:pt idx="35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9868215963501821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67E-439B-A2A0-95F096CB0954}"/>
                </c:ext>
              </c:extLst>
            </c:dLbl>
            <c:dLbl>
              <c:idx val="1"/>
              <c:layout>
                <c:manualLayout>
                  <c:x val="0.12616114933337758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67E-439B-A2A0-95F096CB0954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Produtos!$J$2:$J$3</c:f>
              <c:numCache>
                <c:formatCode>0.00</c:formatCode>
                <c:ptCount val="2"/>
                <c:pt idx="0">
                  <c:v>716.5</c:v>
                </c:pt>
                <c:pt idx="1">
                  <c:v>716.5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7E-439B-A2A0-95F096CB0954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6411746118751631E-3"/>
                  <c:y val="-0.19907407407407407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067E-439B-A2A0-95F096CB09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Produtos!$J$7</c:f>
              <c:numCache>
                <c:formatCode>0.00</c:formatCode>
                <c:ptCount val="1"/>
                <c:pt idx="0">
                  <c:v>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7E-439B-A2A0-95F096CB0954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8.8139981041126789E-2"/>
                  <c:y val="0.12037037037037036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067E-439B-A2A0-95F096CB0954}"/>
                </c:ext>
              </c:extLst>
            </c:dLbl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Produtos!$J$8</c:f>
              <c:numCache>
                <c:formatCode>0.00</c:formatCode>
                <c:ptCount val="1"/>
                <c:pt idx="0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7E-439B-A2A0-95F096CB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81-4FA1-999C-E2F10507E2DA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81-4FA1-999C-E2F10507E2DA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81-4FA1-999C-E2F10507E2DA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81-4FA1-999C-E2F10507E2DA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5F81-4FA1-999C-E2F10507E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81-4FA1-999C-E2F10507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Notebooks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Produtos!$E$1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Produtos!$E$2:$E$37</c:f>
              <c:numCache>
                <c:formatCode>General</c:formatCode>
                <c:ptCount val="36"/>
                <c:pt idx="0">
                  <c:v>1016</c:v>
                </c:pt>
                <c:pt idx="1">
                  <c:v>1021</c:v>
                </c:pt>
                <c:pt idx="2">
                  <c:v>1052</c:v>
                </c:pt>
                <c:pt idx="3">
                  <c:v>1071</c:v>
                </c:pt>
                <c:pt idx="4">
                  <c:v>1078</c:v>
                </c:pt>
                <c:pt idx="5">
                  <c:v>1122</c:v>
                </c:pt>
                <c:pt idx="6">
                  <c:v>1177</c:v>
                </c:pt>
                <c:pt idx="7">
                  <c:v>1187</c:v>
                </c:pt>
                <c:pt idx="8">
                  <c:v>1204</c:v>
                </c:pt>
                <c:pt idx="9">
                  <c:v>1264</c:v>
                </c:pt>
                <c:pt idx="10">
                  <c:v>1320</c:v>
                </c:pt>
                <c:pt idx="11">
                  <c:v>1335</c:v>
                </c:pt>
                <c:pt idx="12">
                  <c:v>1335</c:v>
                </c:pt>
                <c:pt idx="13">
                  <c:v>1355</c:v>
                </c:pt>
                <c:pt idx="14">
                  <c:v>1379</c:v>
                </c:pt>
                <c:pt idx="15">
                  <c:v>1426</c:v>
                </c:pt>
                <c:pt idx="16">
                  <c:v>1438</c:v>
                </c:pt>
                <c:pt idx="17">
                  <c:v>1456</c:v>
                </c:pt>
                <c:pt idx="18">
                  <c:v>1464</c:v>
                </c:pt>
                <c:pt idx="19">
                  <c:v>1475</c:v>
                </c:pt>
                <c:pt idx="20">
                  <c:v>1526</c:v>
                </c:pt>
                <c:pt idx="21">
                  <c:v>1531</c:v>
                </c:pt>
                <c:pt idx="22">
                  <c:v>1544</c:v>
                </c:pt>
                <c:pt idx="23">
                  <c:v>1544</c:v>
                </c:pt>
                <c:pt idx="24">
                  <c:v>1578</c:v>
                </c:pt>
                <c:pt idx="25">
                  <c:v>1599</c:v>
                </c:pt>
                <c:pt idx="26">
                  <c:v>1630</c:v>
                </c:pt>
                <c:pt idx="27">
                  <c:v>1639</c:v>
                </c:pt>
                <c:pt idx="28">
                  <c:v>1644</c:v>
                </c:pt>
                <c:pt idx="29">
                  <c:v>1655</c:v>
                </c:pt>
                <c:pt idx="30">
                  <c:v>1682</c:v>
                </c:pt>
                <c:pt idx="31">
                  <c:v>1753</c:v>
                </c:pt>
                <c:pt idx="32">
                  <c:v>1755</c:v>
                </c:pt>
                <c:pt idx="33">
                  <c:v>1779</c:v>
                </c:pt>
                <c:pt idx="34">
                  <c:v>1881</c:v>
                </c:pt>
                <c:pt idx="35">
                  <c:v>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0857631817376462E-2"/>
                  <c:y val="-0.208333333333333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7F7-4B85-89D6-1A8360729171}"/>
                </c:ext>
              </c:extLst>
            </c:dLbl>
            <c:dLbl>
              <c:idx val="1"/>
              <c:layout>
                <c:manualLayout>
                  <c:x val="0.10369409534250214"/>
                  <c:y val="-5.09259259259259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7F7-4B85-89D6-1A8360729171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Produtos!$K$2:$K$3</c:f>
              <c:numCache>
                <c:formatCode>0.00</c:formatCode>
                <c:ptCount val="2"/>
                <c:pt idx="0">
                  <c:v>1460</c:v>
                </c:pt>
                <c:pt idx="1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7-4B85-89D6-1A8360729171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0"/>
                  <c:y val="-0.263888888888888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Produtos!$K$7</c:f>
              <c:numCache>
                <c:formatCode>0.00</c:formatCode>
                <c:ptCount val="1"/>
                <c:pt idx="0">
                  <c:v>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7-4B85-89D6-1A8360729171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666234290412595E-2"/>
                  <c:y val="0.10185185185185185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77F7-4B85-89D6-1A8360729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Produtos!$K$8</c:f>
              <c:numCache>
                <c:formatCode>0.00</c:formatCode>
                <c:ptCount val="1"/>
                <c:pt idx="0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F7-4B85-89D6-1A836072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de Jogos de Panelas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Produtos!$F$1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  <a:tailEnd type="triangle" w="lg" len="lg"/>
              </a:ln>
              <a:effectLst/>
            </c:spPr>
            <c:trendlineType val="linear"/>
            <c:dispRSqr val="0"/>
            <c:dispEq val="0"/>
          </c:trendline>
          <c:cat>
            <c:numRef>
              <c:f>Produtos!$A$2:$A$37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Produtos!$F$2:$F$37</c:f>
              <c:numCache>
                <c:formatCode>General</c:formatCode>
                <c:ptCount val="36"/>
                <c:pt idx="0">
                  <c:v>112</c:v>
                </c:pt>
                <c:pt idx="1">
                  <c:v>136</c:v>
                </c:pt>
                <c:pt idx="2">
                  <c:v>139</c:v>
                </c:pt>
                <c:pt idx="3">
                  <c:v>142</c:v>
                </c:pt>
                <c:pt idx="4">
                  <c:v>158</c:v>
                </c:pt>
                <c:pt idx="5">
                  <c:v>167</c:v>
                </c:pt>
                <c:pt idx="6">
                  <c:v>178</c:v>
                </c:pt>
                <c:pt idx="7">
                  <c:v>195</c:v>
                </c:pt>
                <c:pt idx="8">
                  <c:v>200</c:v>
                </c:pt>
                <c:pt idx="9">
                  <c:v>207</c:v>
                </c:pt>
                <c:pt idx="10">
                  <c:v>250</c:v>
                </c:pt>
                <c:pt idx="11">
                  <c:v>271</c:v>
                </c:pt>
                <c:pt idx="12">
                  <c:v>272</c:v>
                </c:pt>
                <c:pt idx="13">
                  <c:v>287</c:v>
                </c:pt>
                <c:pt idx="14">
                  <c:v>296</c:v>
                </c:pt>
                <c:pt idx="15">
                  <c:v>309</c:v>
                </c:pt>
                <c:pt idx="16">
                  <c:v>347</c:v>
                </c:pt>
                <c:pt idx="17">
                  <c:v>368</c:v>
                </c:pt>
                <c:pt idx="18">
                  <c:v>374</c:v>
                </c:pt>
                <c:pt idx="19">
                  <c:v>374</c:v>
                </c:pt>
                <c:pt idx="20">
                  <c:v>385</c:v>
                </c:pt>
                <c:pt idx="21">
                  <c:v>414</c:v>
                </c:pt>
                <c:pt idx="22">
                  <c:v>422</c:v>
                </c:pt>
                <c:pt idx="23">
                  <c:v>438</c:v>
                </c:pt>
                <c:pt idx="24">
                  <c:v>453</c:v>
                </c:pt>
                <c:pt idx="25">
                  <c:v>461</c:v>
                </c:pt>
                <c:pt idx="26">
                  <c:v>471</c:v>
                </c:pt>
                <c:pt idx="27">
                  <c:v>471</c:v>
                </c:pt>
                <c:pt idx="28">
                  <c:v>491</c:v>
                </c:pt>
                <c:pt idx="29">
                  <c:v>503</c:v>
                </c:pt>
                <c:pt idx="30">
                  <c:v>504</c:v>
                </c:pt>
                <c:pt idx="31">
                  <c:v>529</c:v>
                </c:pt>
                <c:pt idx="32">
                  <c:v>559</c:v>
                </c:pt>
                <c:pt idx="33">
                  <c:v>575</c:v>
                </c:pt>
                <c:pt idx="34">
                  <c:v>581</c:v>
                </c:pt>
                <c:pt idx="35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9126815"/>
        <c:axId val="1097511151"/>
      </c:barChart>
      <c:lineChart>
        <c:grouping val="standard"/>
        <c:varyColors val="0"/>
        <c:ser>
          <c:idx val="1"/>
          <c:order val="1"/>
          <c:tx>
            <c:strRef>
              <c:f>Produtos!$G$2:$G$3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3.6292933369875748E-2"/>
                  <c:y val="-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03-488B-8B82-BE69B3DEDC50}"/>
                </c:ext>
              </c:extLst>
            </c:dLbl>
            <c:dLbl>
              <c:idx val="1"/>
              <c:layout>
                <c:manualLayout>
                  <c:x val="7.2585866739751495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03-488B-8B82-BE69B3DEDC50}"/>
                </c:ext>
              </c:extLst>
            </c:dLbl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Ellipse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Produtos!$L$2:$L$3</c:f>
              <c:numCache>
                <c:formatCode>0.00</c:formatCode>
                <c:ptCount val="2"/>
                <c:pt idx="0">
                  <c:v>371</c:v>
                </c:pt>
                <c:pt idx="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88B-8B82-BE69B3DEDC50}"/>
            </c:ext>
          </c:extLst>
        </c:ser>
        <c:ser>
          <c:idx val="2"/>
          <c:order val="2"/>
          <c:tx>
            <c:strRef>
              <c:f>Produtos!$G$7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5.8759987360751213E-2"/>
                  <c:y val="-0.1527777777777777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Produtos!$L$7</c:f>
              <c:numCache>
                <c:formatCode>0.00</c:formatCode>
                <c:ptCount val="1"/>
                <c:pt idx="0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3-488B-8B82-BE69B3DEDC50}"/>
            </c:ext>
          </c:extLst>
        </c:ser>
        <c:ser>
          <c:idx val="3"/>
          <c:order val="3"/>
          <c:tx>
            <c:strRef>
              <c:f>Produtos!$G$8</c:f>
              <c:strCache>
                <c:ptCount val="1"/>
                <c:pt idx="0">
                  <c:v>MENOR VALOR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2585866739751495E-2"/>
                  <c:y val="4.6296296296296384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Ellipse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D03-488B-8B82-BE69B3DEDC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Produtos!$L$8</c:f>
              <c:numCache>
                <c:formatCode>0.00</c:formatCode>
                <c:ptCount val="1"/>
                <c:pt idx="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3-488B-8B82-BE69B3DE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26815"/>
        <c:axId val="1097511151"/>
      </c:lineChart>
      <c:dateAx>
        <c:axId val="10891268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511151"/>
        <c:crosses val="autoZero"/>
        <c:auto val="1"/>
        <c:lblOffset val="100"/>
        <c:baseTimeUnit val="months"/>
      </c:dateAx>
      <c:valAx>
        <c:axId val="1097511151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12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CORRELAÇÕES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Produtos!$H$11</c:f>
              <c:strCache>
                <c:ptCount val="1"/>
                <c:pt idx="0">
                  <c:v>FONE DE OUVIDO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Produtos!$H$12:$H$16</c:f>
              <c:numCache>
                <c:formatCode>General</c:formatCode>
                <c:ptCount val="5"/>
                <c:pt idx="0">
                  <c:v>1</c:v>
                </c:pt>
                <c:pt idx="1">
                  <c:v>0.99032727668047793</c:v>
                </c:pt>
                <c:pt idx="2">
                  <c:v>0.97922214829977761</c:v>
                </c:pt>
                <c:pt idx="3">
                  <c:v>0.97558501359357552</c:v>
                </c:pt>
                <c:pt idx="4">
                  <c:v>0.98745085952044698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BCF-8CF2-87B67ECB84C9}"/>
            </c:ext>
          </c:extLst>
        </c:ser>
        <c:ser>
          <c:idx val="1"/>
          <c:order val="1"/>
          <c:tx>
            <c:strRef>
              <c:f>Produtos!$I$11</c:f>
              <c:strCache>
                <c:ptCount val="1"/>
                <c:pt idx="0">
                  <c:v>CAFETEIRA ELETRICA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Produtos!$I$12:$I$16</c:f>
              <c:numCache>
                <c:formatCode>General</c:formatCode>
                <c:ptCount val="5"/>
                <c:pt idx="0">
                  <c:v>0.99032727668047793</c:v>
                </c:pt>
                <c:pt idx="1">
                  <c:v>0.99999999999999989</c:v>
                </c:pt>
                <c:pt idx="2">
                  <c:v>0.9716221971941742</c:v>
                </c:pt>
                <c:pt idx="3">
                  <c:v>0.95805829130913933</c:v>
                </c:pt>
                <c:pt idx="4">
                  <c:v>0.97679098831983946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BCF-8CF2-87B67ECB84C9}"/>
            </c:ext>
          </c:extLst>
        </c:ser>
        <c:ser>
          <c:idx val="2"/>
          <c:order val="2"/>
          <c:tx>
            <c:strRef>
              <c:f>Produtos!$J$11</c:f>
              <c:strCache>
                <c:ptCount val="1"/>
                <c:pt idx="0">
                  <c:v>MALA DE VIAGEM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Produtos!$J$12:$J$16</c:f>
              <c:numCache>
                <c:formatCode>General</c:formatCode>
                <c:ptCount val="5"/>
                <c:pt idx="0">
                  <c:v>0.97922214829977761</c:v>
                </c:pt>
                <c:pt idx="1">
                  <c:v>0.9716221971941742</c:v>
                </c:pt>
                <c:pt idx="2">
                  <c:v>0.99999999999999989</c:v>
                </c:pt>
                <c:pt idx="3">
                  <c:v>0.98530789362576843</c:v>
                </c:pt>
                <c:pt idx="4">
                  <c:v>0.99341556558647603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B-4BCF-8CF2-87B67ECB84C9}"/>
            </c:ext>
          </c:extLst>
        </c:ser>
        <c:ser>
          <c:idx val="3"/>
          <c:order val="3"/>
          <c:tx>
            <c:strRef>
              <c:f>Produtos!$K$11</c:f>
              <c:strCache>
                <c:ptCount val="1"/>
                <c:pt idx="0">
                  <c:v>NOTEBOOK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Produtos!$K$12:$K$16</c:f>
              <c:numCache>
                <c:formatCode>General</c:formatCode>
                <c:ptCount val="5"/>
                <c:pt idx="0">
                  <c:v>0.97558501359357552</c:v>
                </c:pt>
                <c:pt idx="1">
                  <c:v>0.95805829130913933</c:v>
                </c:pt>
                <c:pt idx="2">
                  <c:v>0.98530789362576843</c:v>
                </c:pt>
                <c:pt idx="3">
                  <c:v>1</c:v>
                </c:pt>
                <c:pt idx="4">
                  <c:v>0.9896069044595589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B-4BCF-8CF2-87B67ECB84C9}"/>
            </c:ext>
          </c:extLst>
        </c:ser>
        <c:ser>
          <c:idx val="4"/>
          <c:order val="4"/>
          <c:tx>
            <c:strRef>
              <c:f>Produtos!$L$11</c:f>
              <c:strCache>
                <c:ptCount val="1"/>
                <c:pt idx="0">
                  <c:v>JOGO DE PANELAS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Produtos!$G$12:$G$16</c:f>
              <c:strCache>
                <c:ptCount val="5"/>
                <c:pt idx="0">
                  <c:v>FONE DE OUVIDO</c:v>
                </c:pt>
                <c:pt idx="1">
                  <c:v>CAFETEIRA ELETRICA</c:v>
                </c:pt>
                <c:pt idx="2">
                  <c:v>MALA DE VIAGEM</c:v>
                </c:pt>
                <c:pt idx="3">
                  <c:v>NOTEBOOK</c:v>
                </c:pt>
                <c:pt idx="4">
                  <c:v>JOGO DE PANELAS</c:v>
                </c:pt>
              </c:strCache>
            </c:strRef>
          </c:cat>
          <c:val>
            <c:numRef>
              <c:f>Produtos!$L$12:$L$16</c:f>
              <c:numCache>
                <c:formatCode>General</c:formatCode>
                <c:ptCount val="5"/>
                <c:pt idx="0">
                  <c:v>0.98745085952044698</c:v>
                </c:pt>
                <c:pt idx="1">
                  <c:v>0.97679098831983946</c:v>
                </c:pt>
                <c:pt idx="2">
                  <c:v>0.99341556558647603</c:v>
                </c:pt>
                <c:pt idx="3">
                  <c:v>0.9896069044595589</c:v>
                </c:pt>
                <c:pt idx="4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B-4BCF-8CF2-87B67ECB8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65515808"/>
        <c:axId val="665508920"/>
      </c:barChart>
      <c:catAx>
        <c:axId val="6655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08920"/>
        <c:crosses val="autoZero"/>
        <c:auto val="1"/>
        <c:lblAlgn val="ctr"/>
        <c:lblOffset val="100"/>
        <c:noMultiLvlLbl val="0"/>
      </c:catAx>
      <c:valAx>
        <c:axId val="665508920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55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Cafeteira Elétrica E Fones de Ouvido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Produtos!$C$1</c:f>
              <c:strCache>
                <c:ptCount val="1"/>
                <c:pt idx="0">
                  <c:v>Cafeteira Elétrica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2857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Produtos!$B$2:$B$37</c:f>
              <c:numCache>
                <c:formatCode>General</c:formatCode>
                <c:ptCount val="36"/>
                <c:pt idx="0">
                  <c:v>101</c:v>
                </c:pt>
                <c:pt idx="1">
                  <c:v>118</c:v>
                </c:pt>
                <c:pt idx="2">
                  <c:v>119</c:v>
                </c:pt>
                <c:pt idx="3">
                  <c:v>122</c:v>
                </c:pt>
                <c:pt idx="4">
                  <c:v>125</c:v>
                </c:pt>
                <c:pt idx="5">
                  <c:v>131</c:v>
                </c:pt>
                <c:pt idx="6">
                  <c:v>157</c:v>
                </c:pt>
                <c:pt idx="7">
                  <c:v>160</c:v>
                </c:pt>
                <c:pt idx="8">
                  <c:v>166</c:v>
                </c:pt>
                <c:pt idx="9">
                  <c:v>177</c:v>
                </c:pt>
                <c:pt idx="10">
                  <c:v>180</c:v>
                </c:pt>
                <c:pt idx="11">
                  <c:v>191</c:v>
                </c:pt>
                <c:pt idx="12">
                  <c:v>195</c:v>
                </c:pt>
                <c:pt idx="13">
                  <c:v>216</c:v>
                </c:pt>
                <c:pt idx="14">
                  <c:v>235</c:v>
                </c:pt>
                <c:pt idx="15">
                  <c:v>240</c:v>
                </c:pt>
                <c:pt idx="16">
                  <c:v>241</c:v>
                </c:pt>
                <c:pt idx="17">
                  <c:v>248</c:v>
                </c:pt>
                <c:pt idx="18">
                  <c:v>265</c:v>
                </c:pt>
                <c:pt idx="19">
                  <c:v>268</c:v>
                </c:pt>
                <c:pt idx="20">
                  <c:v>271</c:v>
                </c:pt>
                <c:pt idx="21">
                  <c:v>272</c:v>
                </c:pt>
                <c:pt idx="22">
                  <c:v>321</c:v>
                </c:pt>
                <c:pt idx="23">
                  <c:v>341</c:v>
                </c:pt>
                <c:pt idx="24">
                  <c:v>346</c:v>
                </c:pt>
                <c:pt idx="25">
                  <c:v>364</c:v>
                </c:pt>
                <c:pt idx="26">
                  <c:v>377</c:v>
                </c:pt>
                <c:pt idx="27">
                  <c:v>385</c:v>
                </c:pt>
                <c:pt idx="28">
                  <c:v>386</c:v>
                </c:pt>
                <c:pt idx="29">
                  <c:v>419</c:v>
                </c:pt>
                <c:pt idx="30">
                  <c:v>419</c:v>
                </c:pt>
                <c:pt idx="31">
                  <c:v>434</c:v>
                </c:pt>
                <c:pt idx="32">
                  <c:v>438</c:v>
                </c:pt>
                <c:pt idx="33">
                  <c:v>449</c:v>
                </c:pt>
                <c:pt idx="34">
                  <c:v>457</c:v>
                </c:pt>
                <c:pt idx="35">
                  <c:v>465</c:v>
                </c:pt>
              </c:numCache>
            </c:numRef>
          </c:xVal>
          <c:yVal>
            <c:numRef>
              <c:f>Produtos!$C$2:$C$37</c:f>
              <c:numCache>
                <c:formatCode>General</c:formatCode>
                <c:ptCount val="36"/>
                <c:pt idx="0">
                  <c:v>545</c:v>
                </c:pt>
                <c:pt idx="1">
                  <c:v>577</c:v>
                </c:pt>
                <c:pt idx="2">
                  <c:v>672</c:v>
                </c:pt>
                <c:pt idx="3">
                  <c:v>678</c:v>
                </c:pt>
                <c:pt idx="4">
                  <c:v>732</c:v>
                </c:pt>
                <c:pt idx="5">
                  <c:v>732</c:v>
                </c:pt>
                <c:pt idx="6">
                  <c:v>738</c:v>
                </c:pt>
                <c:pt idx="7">
                  <c:v>746</c:v>
                </c:pt>
                <c:pt idx="8">
                  <c:v>768</c:v>
                </c:pt>
                <c:pt idx="9">
                  <c:v>861</c:v>
                </c:pt>
                <c:pt idx="10">
                  <c:v>890</c:v>
                </c:pt>
                <c:pt idx="11">
                  <c:v>893</c:v>
                </c:pt>
                <c:pt idx="12">
                  <c:v>915</c:v>
                </c:pt>
                <c:pt idx="13">
                  <c:v>931</c:v>
                </c:pt>
                <c:pt idx="14">
                  <c:v>942</c:v>
                </c:pt>
                <c:pt idx="15">
                  <c:v>963</c:v>
                </c:pt>
                <c:pt idx="16">
                  <c:v>983</c:v>
                </c:pt>
                <c:pt idx="17">
                  <c:v>1151</c:v>
                </c:pt>
                <c:pt idx="18">
                  <c:v>1151</c:v>
                </c:pt>
                <c:pt idx="19">
                  <c:v>1188</c:v>
                </c:pt>
                <c:pt idx="20">
                  <c:v>1285</c:v>
                </c:pt>
                <c:pt idx="21">
                  <c:v>1310</c:v>
                </c:pt>
                <c:pt idx="22">
                  <c:v>1465</c:v>
                </c:pt>
                <c:pt idx="23">
                  <c:v>1479</c:v>
                </c:pt>
                <c:pt idx="24">
                  <c:v>1485</c:v>
                </c:pt>
                <c:pt idx="25">
                  <c:v>1545</c:v>
                </c:pt>
                <c:pt idx="26">
                  <c:v>1738</c:v>
                </c:pt>
                <c:pt idx="27">
                  <c:v>1805</c:v>
                </c:pt>
                <c:pt idx="28">
                  <c:v>1818</c:v>
                </c:pt>
                <c:pt idx="29">
                  <c:v>1831</c:v>
                </c:pt>
                <c:pt idx="30">
                  <c:v>1835</c:v>
                </c:pt>
                <c:pt idx="31">
                  <c:v>1864</c:v>
                </c:pt>
                <c:pt idx="32">
                  <c:v>1896</c:v>
                </c:pt>
                <c:pt idx="33">
                  <c:v>1926</c:v>
                </c:pt>
                <c:pt idx="34">
                  <c:v>1929</c:v>
                </c:pt>
                <c:pt idx="35">
                  <c:v>1945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E34-B150-ABC1216C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25888"/>
        <c:axId val="696129488"/>
      </c:scatterChart>
      <c:valAx>
        <c:axId val="6961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129488"/>
        <c:crosses val="autoZero"/>
        <c:crossBetween val="midCat"/>
      </c:valAx>
      <c:valAx>
        <c:axId val="6961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1258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Categorias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4B-4D53-9749-3DE90677BC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4B-4D53-9749-3DE90677BC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4B-4D53-9749-3DE90677BC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4B-4D53-9749-3DE90677BC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Disponibilidade!$G$2:$G$5</c:f>
              <c:strCache>
                <c:ptCount val="4"/>
                <c:pt idx="0">
                  <c:v> ELETRONICOS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Disponibilidade!$H$2:$H$5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14C-B85A-391E9A9A30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AVALIAÇÕES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Disponibilidade!$J$2</c:f>
              <c:numCache>
                <c:formatCode>General</c:formatCode>
                <c:ptCount val="1"/>
                <c:pt idx="0">
                  <c:v>4.5625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EEA-A6E2-DFA7C087C1FA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Disponibilidade!$K$2</c:f>
              <c:numCache>
                <c:formatCode>General</c:formatCode>
                <c:ptCount val="1"/>
                <c:pt idx="0">
                  <c:v>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EEA-A6E2-DFA7C087C1FA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Disponibilidade!$L$2</c:f>
              <c:numCache>
                <c:formatCode>General</c:formatCode>
                <c:ptCount val="1"/>
                <c:pt idx="0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EEA-A6E2-DFA7C087C1FA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Disponibilidade!$I$2</c:f>
              <c:strCache>
                <c:ptCount val="1"/>
                <c:pt idx="0">
                  <c:v>MÉDIA DE AVALIAÇÕES</c:v>
                </c:pt>
              </c:strCache>
            </c:strRef>
          </c:cat>
          <c:val>
            <c:numRef>
              <c:f>Disponibilidade!$M$2</c:f>
              <c:numCache>
                <c:formatCode>General</c:formatCode>
                <c:ptCount val="1"/>
                <c:pt idx="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7-4EEA-A6E2-DFA7C087C1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5920"/>
        <c:axId val="735074608"/>
      </c:barChart>
      <c:catAx>
        <c:axId val="7350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5074608"/>
        <c:crosses val="autoZero"/>
        <c:auto val="1"/>
        <c:lblAlgn val="ctr"/>
        <c:lblOffset val="100"/>
        <c:noMultiLvlLbl val="0"/>
      </c:catAx>
      <c:valAx>
        <c:axId val="735074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PREÇOS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Disponibilidade!$J$1</c:f>
              <c:strCache>
                <c:ptCount val="1"/>
                <c:pt idx="0">
                  <c:v>Eletrônicos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Disponibilidade!$J$3</c:f>
              <c:numCache>
                <c:formatCode>General</c:formatCode>
                <c:ptCount val="1"/>
                <c:pt idx="0">
                  <c:v>1581.25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C-446B-8F46-9978BBC3F4B3}"/>
            </c:ext>
          </c:extLst>
        </c:ser>
        <c:ser>
          <c:idx val="1"/>
          <c:order val="1"/>
          <c:tx>
            <c:strRef>
              <c:f>Disponibilidade!$K$1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Disponibilidade!$K$3</c:f>
              <c:numCache>
                <c:formatCode>0.00</c:formatCode>
                <c:ptCount val="1"/>
                <c:pt idx="0">
                  <c:v>114.44444444444444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C-446B-8F46-9978BBC3F4B3}"/>
            </c:ext>
          </c:extLst>
        </c:ser>
        <c:ser>
          <c:idx val="2"/>
          <c:order val="2"/>
          <c:tx>
            <c:strRef>
              <c:f>Disponibilidade!$L$1</c:f>
              <c:strCache>
                <c:ptCount val="1"/>
                <c:pt idx="0">
                  <c:v>Fotografia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Disponibilidade!$L$3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C-446B-8F46-9978BBC3F4B3}"/>
            </c:ext>
          </c:extLst>
        </c:ser>
        <c:ser>
          <c:idx val="3"/>
          <c:order val="3"/>
          <c:tx>
            <c:strRef>
              <c:f>Disponibilidade!$M$1</c:f>
              <c:strCache>
                <c:ptCount val="1"/>
                <c:pt idx="0">
                  <c:v>Componentes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Disponibilidade!$M$3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C-446B-8F46-9978BBC3F4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35072640"/>
        <c:axId val="735072968"/>
      </c:barChart>
      <c:catAx>
        <c:axId val="735072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2968"/>
        <c:crosses val="autoZero"/>
        <c:auto val="1"/>
        <c:lblAlgn val="ctr"/>
        <c:lblOffset val="100"/>
        <c:noMultiLvlLbl val="0"/>
      </c:catAx>
      <c:valAx>
        <c:axId val="735072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PREÇOS POR</a:t>
            </a:r>
            <a:r>
              <a:rPr lang="pt-BR" baseline="0"/>
              <a:t> PRODUTO R$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Disponibilidade!$A$2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</c:f>
              <c:numCache>
                <c:formatCode>General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BB4-805C-0A1231127F2A}"/>
            </c:ext>
          </c:extLst>
        </c:ser>
        <c:ser>
          <c:idx val="1"/>
          <c:order val="1"/>
          <c:tx>
            <c:strRef>
              <c:f>Disponibilidade!$A$3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Disponibilidade!$C$3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BB4-805C-0A1231127F2A}"/>
            </c:ext>
          </c:extLst>
        </c:ser>
        <c:ser>
          <c:idx val="2"/>
          <c:order val="2"/>
          <c:tx>
            <c:strRef>
              <c:f>Disponibilidade!$A$4</c:f>
              <c:strCache>
                <c:ptCount val="1"/>
                <c:pt idx="0">
                  <c:v>Fones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Disponibilidade!$C$4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C-4BB4-805C-0A1231127F2A}"/>
            </c:ext>
          </c:extLst>
        </c:ser>
        <c:ser>
          <c:idx val="3"/>
          <c:order val="3"/>
          <c:tx>
            <c:strRef>
              <c:f>Disponibilidade!$A$5</c:f>
              <c:strCache>
                <c:ptCount val="1"/>
                <c:pt idx="0">
                  <c:v>Smartwatch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C-4BB4-805C-0A1231127F2A}"/>
            </c:ext>
          </c:extLst>
        </c:ser>
        <c:ser>
          <c:idx val="4"/>
          <c:order val="4"/>
          <c:tx>
            <c:strRef>
              <c:f>Disponibilidade!$A$6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C-4BB4-805C-0A1231127F2A}"/>
            </c:ext>
          </c:extLst>
        </c:ser>
        <c:ser>
          <c:idx val="5"/>
          <c:order val="5"/>
          <c:tx>
            <c:strRef>
              <c:f>Disponibilidade!$A$7</c:f>
              <c:strCache>
                <c:ptCount val="1"/>
                <c:pt idx="0">
                  <c:v>Headset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C-4BB4-805C-0A1231127F2A}"/>
            </c:ext>
          </c:extLst>
        </c:ser>
        <c:ser>
          <c:idx val="6"/>
          <c:order val="6"/>
          <c:tx>
            <c:strRef>
              <c:f>Disponibilidade!$A$8</c:f>
              <c:strCache>
                <c:ptCount val="1"/>
                <c:pt idx="0">
                  <c:v>Câmera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Disponibilidade!$C$8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C-4BB4-805C-0A1231127F2A}"/>
            </c:ext>
          </c:extLst>
        </c:ser>
        <c:ser>
          <c:idx val="7"/>
          <c:order val="7"/>
          <c:tx>
            <c:strRef>
              <c:f>Disponibilidade!$A$9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Disponibilidade!$C$9</c:f>
              <c:numCache>
                <c:formatCode>General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C-4BB4-805C-0A1231127F2A}"/>
            </c:ext>
          </c:extLst>
        </c:ser>
        <c:ser>
          <c:idx val="8"/>
          <c:order val="8"/>
          <c:tx>
            <c:strRef>
              <c:f>Disponibilidade!$A$10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Disponibilidade!$C$10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C-4BB4-805C-0A1231127F2A}"/>
            </c:ext>
          </c:extLst>
        </c:ser>
        <c:ser>
          <c:idx val="9"/>
          <c:order val="9"/>
          <c:tx>
            <c:strRef>
              <c:f>Disponibilidade!$A$11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Disponibilidade!$C$11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C-4BB4-805C-0A1231127F2A}"/>
            </c:ext>
          </c:extLst>
        </c:ser>
        <c:ser>
          <c:idx val="10"/>
          <c:order val="10"/>
          <c:tx>
            <c:strRef>
              <c:f>Disponibilidade!$A$12</c:f>
              <c:strCache>
                <c:ptCount val="1"/>
                <c:pt idx="0">
                  <c:v>Impressora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Disponibilidade!$C$12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C-4BB4-805C-0A1231127F2A}"/>
            </c:ext>
          </c:extLst>
        </c:ser>
        <c:ser>
          <c:idx val="11"/>
          <c:order val="11"/>
          <c:tx>
            <c:strRef>
              <c:f>Disponibilidade!$A$13</c:f>
              <c:strCache>
                <c:ptCount val="1"/>
                <c:pt idx="0">
                  <c:v>Monitor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Disponibilidade!$C$13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C-4BB4-805C-0A1231127F2A}"/>
            </c:ext>
          </c:extLst>
        </c:ser>
        <c:ser>
          <c:idx val="12"/>
          <c:order val="12"/>
          <c:tx>
            <c:strRef>
              <c:f>Disponibilidade!$A$14</c:f>
              <c:strCache>
                <c:ptCount val="1"/>
                <c:pt idx="0">
                  <c:v>Caixa de Som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Disponibilidade!$C$14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C-4BB4-805C-0A1231127F2A}"/>
            </c:ext>
          </c:extLst>
        </c:ser>
        <c:ser>
          <c:idx val="13"/>
          <c:order val="13"/>
          <c:tx>
            <c:strRef>
              <c:f>Disponibilidade!$A$15</c:f>
              <c:strCache>
                <c:ptCount val="1"/>
                <c:pt idx="0">
                  <c:v>Webcam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C-4BB4-805C-0A1231127F2A}"/>
            </c:ext>
          </c:extLst>
        </c:ser>
        <c:ser>
          <c:idx val="14"/>
          <c:order val="14"/>
          <c:tx>
            <c:strRef>
              <c:f>Disponibilidade!$A$16</c:f>
              <c:strCache>
                <c:ptCount val="1"/>
                <c:pt idx="0">
                  <c:v>Roteador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3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C-4BB4-805C-0A1231127F2A}"/>
            </c:ext>
          </c:extLst>
        </c:ser>
        <c:ser>
          <c:idx val="15"/>
          <c:order val="15"/>
          <c:tx>
            <c:strRef>
              <c:f>Disponibilidade!$A$17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6C-4BB4-805C-0A1231127F2A}"/>
            </c:ext>
          </c:extLst>
        </c:ser>
        <c:ser>
          <c:idx val="16"/>
          <c:order val="16"/>
          <c:tx>
            <c:strRef>
              <c:f>Disponibilidade!$A$18</c:f>
              <c:strCache>
                <c:ptCount val="1"/>
                <c:pt idx="0">
                  <c:v>HD Externo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5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Disponibilidade!$C$18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6C-4BB4-805C-0A1231127F2A}"/>
            </c:ext>
          </c:extLst>
        </c:ser>
        <c:ser>
          <c:idx val="17"/>
          <c:order val="17"/>
          <c:tx>
            <c:strRef>
              <c:f>Disponibilidade!$A$19</c:f>
              <c:strCache>
                <c:ptCount val="1"/>
                <c:pt idx="0">
                  <c:v>Microfone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6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6C-4BB4-805C-0A1231127F2A}"/>
            </c:ext>
          </c:extLst>
        </c:ser>
        <c:ser>
          <c:idx val="18"/>
          <c:order val="18"/>
          <c:tx>
            <c:strRef>
              <c:f>Disponibilidade!$A$20</c:f>
              <c:strCache>
                <c:ptCount val="1"/>
                <c:pt idx="0">
                  <c:v>Adaptador</c:v>
                </c:pt>
              </c:strCache>
            </c:strRef>
          </c:tx>
          <c:spPr>
            <a:solidFill>
              <a:schemeClr val="accent1">
                <a:lumMod val="80000"/>
                <a:alpha val="85000"/>
              </a:schemeClr>
            </a:solidFill>
            <a:ln w="9525" cap="flat" cmpd="sng" algn="ctr">
              <a:solidFill>
                <a:schemeClr val="accent1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6C-4BB4-805C-0A1231127F2A}"/>
            </c:ext>
          </c:extLst>
        </c:ser>
        <c:ser>
          <c:idx val="19"/>
          <c:order val="19"/>
          <c:tx>
            <c:strRef>
              <c:f>Disponibilidade!$A$21</c:f>
              <c:strCache>
                <c:ptCount val="1"/>
                <c:pt idx="0">
                  <c:v>Carregador</c:v>
                </c:pt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accent2">
                  <a:lumMod val="8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8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Disponibilidade!$C$21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6C-4BB4-805C-0A123112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35073624"/>
        <c:axId val="735073952"/>
        <c:axId val="0"/>
      </c:bar3DChart>
      <c:catAx>
        <c:axId val="73507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5073952"/>
        <c:crosses val="autoZero"/>
        <c:auto val="1"/>
        <c:lblAlgn val="ctr"/>
        <c:lblOffset val="100"/>
        <c:noMultiLvlLbl val="0"/>
      </c:catAx>
      <c:valAx>
        <c:axId val="735073952"/>
        <c:scaling>
          <c:orientation val="minMax"/>
        </c:scaling>
        <c:delete val="1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507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Disponibilidade!$N$5:$N$6</c:f>
              <c:strCache>
                <c:ptCount val="2"/>
                <c:pt idx="0">
                  <c:v>Disponiveis</c:v>
                </c:pt>
                <c:pt idx="1">
                  <c:v>Indisponiveis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F8-49BB-A87C-58F534D550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F8-49BB-A87C-58F534D550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DISPONIVEIS</a:t>
                    </a:r>
                  </a:p>
                  <a:p>
                    <a:fld id="{15786366-DD06-4B17-8A90-F23863C84B47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DF8-49BB-A87C-58F534D550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C98336-C958-44C7-862E-188575F98DCC}" type="CATEGORYNAME">
                      <a:rPr lang="en-US"/>
                      <a:pPr/>
                      <a:t>[NOME DA CATEGORIA]</a:t>
                    </a:fld>
                    <a:r>
                      <a:rPr lang="en-US"/>
                      <a:t>INDISPONIVEIS</a:t>
                    </a:r>
                    <a:r>
                      <a:rPr lang="en-US" baseline="0"/>
                      <a:t>
</a:t>
                    </a:r>
                    <a:fld id="{1DF2704D-1A6B-4F10-B0CE-0BF47C95393C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DF8-49BB-A87C-58F534D550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Disponibilidade!$I$5:$I$6</c:f>
              <c:strCache>
                <c:ptCount val="1"/>
                <c:pt idx="0">
                  <c:v>Indisponiveis</c:v>
                </c:pt>
              </c:strCache>
            </c:strRef>
          </c:cat>
          <c:val>
            <c:numRef>
              <c:f>Disponibilidade!$O$5:$O$6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60A-927C-4E18E971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Disponibilidade</a:t>
            </a:r>
            <a:r>
              <a:rPr lang="pt-BR" baseline="0"/>
              <a:t> por Categoria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Disponibilidade!$I$4</c:f>
              <c:strCache>
                <c:ptCount val="1"/>
                <c:pt idx="0">
                  <c:v>Disponiveis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Disponibilidade!$J$4:$M$4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5C2-8725-36DDFE673CCD}"/>
            </c:ext>
          </c:extLst>
        </c:ser>
        <c:ser>
          <c:idx val="1"/>
          <c:order val="1"/>
          <c:tx>
            <c:strRef>
              <c:f>Disponibilidade!$I$5</c:f>
              <c:strCache>
                <c:ptCount val="1"/>
                <c:pt idx="0">
                  <c:v>Indisponiveis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Disponibilidade!$J$1:$M$1</c:f>
              <c:strCache>
                <c:ptCount val="4"/>
                <c:pt idx="0">
                  <c:v>Eletrônicos</c:v>
                </c:pt>
                <c:pt idx="1">
                  <c:v>Acessórios</c:v>
                </c:pt>
                <c:pt idx="2">
                  <c:v>Fotografia</c:v>
                </c:pt>
                <c:pt idx="3">
                  <c:v>Componentes</c:v>
                </c:pt>
              </c:strCache>
            </c:strRef>
          </c:cat>
          <c:val>
            <c:numRef>
              <c:f>Disponibilidade!$J$5:$M$5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B-45C2-8725-36DDFE673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4328192"/>
        <c:axId val="664325568"/>
      </c:barChart>
      <c:catAx>
        <c:axId val="6643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325568"/>
        <c:crosses val="autoZero"/>
        <c:auto val="1"/>
        <c:lblAlgn val="ctr"/>
        <c:lblOffset val="100"/>
        <c:noMultiLvlLbl val="0"/>
      </c:catAx>
      <c:valAx>
        <c:axId val="664325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43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Avaliações (0-5)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tailEnd w="sm" len="lg"/>
              </a:ln>
              <a:effectLst/>
            </c:spPr>
            <c:trendlineType val="linear"/>
            <c:dispRSqr val="0"/>
            <c:dispEq val="0"/>
          </c:trendline>
          <c:cat>
            <c:strRef>
              <c:f>Disponibilidade!$A$2:$A$21</c:f>
              <c:strCache>
                <c:ptCount val="20"/>
                <c:pt idx="0">
                  <c:v>Smartphone</c:v>
                </c:pt>
                <c:pt idx="1">
                  <c:v>Notebook</c:v>
                </c:pt>
                <c:pt idx="2">
                  <c:v>Fones</c:v>
                </c:pt>
                <c:pt idx="3">
                  <c:v>Smartwatch</c:v>
                </c:pt>
                <c:pt idx="4">
                  <c:v>Tablet</c:v>
                </c:pt>
                <c:pt idx="5">
                  <c:v>Headset</c:v>
                </c:pt>
                <c:pt idx="6">
                  <c:v>Câmera</c:v>
                </c:pt>
                <c:pt idx="7">
                  <c:v>TV</c:v>
                </c:pt>
                <c:pt idx="8">
                  <c:v>Mouse</c:v>
                </c:pt>
                <c:pt idx="9">
                  <c:v>Teclado</c:v>
                </c:pt>
                <c:pt idx="10">
                  <c:v>Impressora</c:v>
                </c:pt>
                <c:pt idx="11">
                  <c:v>Monitor</c:v>
                </c:pt>
                <c:pt idx="12">
                  <c:v>Caixa de Som</c:v>
                </c:pt>
                <c:pt idx="13">
                  <c:v>Webcam</c:v>
                </c:pt>
                <c:pt idx="14">
                  <c:v>Roteador</c:v>
                </c:pt>
                <c:pt idx="15">
                  <c:v>SSD</c:v>
                </c:pt>
                <c:pt idx="16">
                  <c:v>HD Externo</c:v>
                </c:pt>
                <c:pt idx="17">
                  <c:v>Microfone</c:v>
                </c:pt>
                <c:pt idx="18">
                  <c:v>Adaptador</c:v>
                </c:pt>
                <c:pt idx="19">
                  <c:v>Carregador</c:v>
                </c:pt>
              </c:strCache>
            </c:strRef>
          </c:cat>
          <c: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9C4-A5FF-47F8D9B4A5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0440368"/>
        <c:axId val="720444304"/>
      </c:barChart>
      <c:catAx>
        <c:axId val="7204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444304"/>
        <c:crosses val="autoZero"/>
        <c:auto val="1"/>
        <c:lblAlgn val="ctr"/>
        <c:lblOffset val="100"/>
        <c:noMultiLvlLbl val="0"/>
      </c:catAx>
      <c:valAx>
        <c:axId val="720444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04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Avaliação (0-5) VS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Disponibilidade!$D$1</c:f>
              <c:strCache>
                <c:ptCount val="1"/>
                <c:pt idx="0">
                  <c:v>Avaliação (0-5)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Disponibilidade!$C$2:$C$21</c:f>
              <c:numCache>
                <c:formatCode>General</c:formatCode>
                <c:ptCount val="20"/>
                <c:pt idx="0">
                  <c:v>1500</c:v>
                </c:pt>
                <c:pt idx="1">
                  <c:v>3500</c:v>
                </c:pt>
                <c:pt idx="2">
                  <c:v>200</c:v>
                </c:pt>
                <c:pt idx="3">
                  <c:v>800</c:v>
                </c:pt>
                <c:pt idx="4">
                  <c:v>1200</c:v>
                </c:pt>
                <c:pt idx="5">
                  <c:v>300</c:v>
                </c:pt>
                <c:pt idx="6">
                  <c:v>2500</c:v>
                </c:pt>
                <c:pt idx="7">
                  <c:v>4000</c:v>
                </c:pt>
                <c:pt idx="8">
                  <c:v>50</c:v>
                </c:pt>
                <c:pt idx="9">
                  <c:v>100</c:v>
                </c:pt>
                <c:pt idx="10">
                  <c:v>600</c:v>
                </c:pt>
                <c:pt idx="11">
                  <c:v>800</c:v>
                </c:pt>
                <c:pt idx="12">
                  <c:v>150</c:v>
                </c:pt>
                <c:pt idx="13">
                  <c:v>100</c:v>
                </c:pt>
                <c:pt idx="14">
                  <c:v>250</c:v>
                </c:pt>
                <c:pt idx="15">
                  <c:v>300</c:v>
                </c:pt>
                <c:pt idx="16">
                  <c:v>400</c:v>
                </c:pt>
                <c:pt idx="17">
                  <c:v>80</c:v>
                </c:pt>
                <c:pt idx="18">
                  <c:v>20</c:v>
                </c:pt>
                <c:pt idx="19">
                  <c:v>30</c:v>
                </c:pt>
              </c:numCache>
            </c:numRef>
          </c:xVal>
          <c:yVal>
            <c:numRef>
              <c:f>Disponibilidade!$D$2:$D$21</c:f>
              <c:numCache>
                <c:formatCode>General</c:formatCode>
                <c:ptCount val="20"/>
                <c:pt idx="0">
                  <c:v>4.5</c:v>
                </c:pt>
                <c:pt idx="1">
                  <c:v>4.8</c:v>
                </c:pt>
                <c:pt idx="2">
                  <c:v>4.2</c:v>
                </c:pt>
                <c:pt idx="3">
                  <c:v>4.5999999999999996</c:v>
                </c:pt>
                <c:pt idx="4">
                  <c:v>4.3</c:v>
                </c:pt>
                <c:pt idx="5">
                  <c:v>4.7</c:v>
                </c:pt>
                <c:pt idx="6">
                  <c:v>4.4000000000000004</c:v>
                </c:pt>
                <c:pt idx="7">
                  <c:v>4.9000000000000004</c:v>
                </c:pt>
                <c:pt idx="8">
                  <c:v>4.0999999999999996</c:v>
                </c:pt>
                <c:pt idx="9">
                  <c:v>4</c:v>
                </c:pt>
                <c:pt idx="10">
                  <c:v>4.7</c:v>
                </c:pt>
                <c:pt idx="11">
                  <c:v>4.2</c:v>
                </c:pt>
                <c:pt idx="12">
                  <c:v>4.5999999999999996</c:v>
                </c:pt>
                <c:pt idx="13">
                  <c:v>4.3</c:v>
                </c:pt>
                <c:pt idx="14">
                  <c:v>4.5</c:v>
                </c:pt>
                <c:pt idx="15">
                  <c:v>4.8</c:v>
                </c:pt>
                <c:pt idx="16">
                  <c:v>4.2</c:v>
                </c:pt>
                <c:pt idx="17">
                  <c:v>4</c:v>
                </c:pt>
                <c:pt idx="18">
                  <c:v>4.5</c:v>
                </c:pt>
                <c:pt idx="1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C8C-8966-A1FC598FE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08608"/>
        <c:axId val="696111488"/>
      </c:scatterChart>
      <c:valAx>
        <c:axId val="6961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111488"/>
        <c:crosses val="autoZero"/>
        <c:crossBetween val="midCat"/>
      </c:valAx>
      <c:valAx>
        <c:axId val="6961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108608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PREÇOS POR MARCA</a:t>
            </a:r>
            <a:r>
              <a:rPr lang="en-US" baseline="0"/>
              <a:t> </a:t>
            </a:r>
            <a:r>
              <a:rPr lang="en-US"/>
              <a:t>R$ em 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Carros!$M$1</c:f>
              <c:strCache>
                <c:ptCount val="1"/>
                <c:pt idx="0">
                  <c:v>MÉDIA PREÇO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6"/>
              <c:layout>
                <c:manualLayout>
                  <c:x val="1.0936132983377078E-7"/>
                  <c:y val="0.17224555263925342"/>
                </c:manualLayout>
              </c:layout>
              <c:numFmt formatCode="&quot;R$&quot;\ 0.0," sourceLinked="0"/>
              <c:spPr>
                <a:noFill/>
                <a:ln>
                  <a:noFill/>
                </a:ln>
                <a:effectLst/>
              </c:spPr>
              <c:txPr>
                <a:bodyPr rot="540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08333333333331"/>
                      <c:h val="4.72455526392534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7C30-4B64-8940-B3B4D45DE16D}"/>
                </c:ext>
              </c:extLst>
            </c:dLbl>
            <c:numFmt formatCode="&quot;R$&quot;\ 0.0,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Carros!$J$2:$J$10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Carros!$M$2:$M$10</c:f>
              <c:numCache>
                <c:formatCode>"R$"\ #,##0.00</c:formatCode>
                <c:ptCount val="9"/>
                <c:pt idx="0">
                  <c:v>59000</c:v>
                </c:pt>
                <c:pt idx="1">
                  <c:v>78333.333333333328</c:v>
                </c:pt>
                <c:pt idx="2">
                  <c:v>46500</c:v>
                </c:pt>
                <c:pt idx="3">
                  <c:v>55000</c:v>
                </c:pt>
                <c:pt idx="4">
                  <c:v>45000</c:v>
                </c:pt>
                <c:pt idx="5">
                  <c:v>60000</c:v>
                </c:pt>
                <c:pt idx="6">
                  <c:v>61500</c:v>
                </c:pt>
                <c:pt idx="7">
                  <c:v>46500</c:v>
                </c:pt>
                <c:pt idx="8">
                  <c:v>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B64-8940-B3B4D45DE1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4861936"/>
        <c:axId val="614856360"/>
      </c:barChart>
      <c:catAx>
        <c:axId val="61486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4856360"/>
        <c:crosses val="autoZero"/>
        <c:auto val="1"/>
        <c:lblAlgn val="ctr"/>
        <c:lblOffset val="100"/>
        <c:noMultiLvlLbl val="0"/>
      </c:catAx>
      <c:valAx>
        <c:axId val="614856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48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MÉDIA QUILOMETRAGEM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Carros!$Q$1</c:f>
              <c:strCache>
                <c:ptCount val="1"/>
                <c:pt idx="0">
                  <c:v>MÉDIA QUILOMETRAGEM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D506-4D72-AD6E-03CA97E3CD2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08-4E27-8CFD-C4B66E3067F9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08-4E27-8CFD-C4B66E3067F9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08-4E27-8CFD-C4B66E3067F9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08-4E27-8CFD-C4B66E3067F9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08-4E27-8CFD-C4B66E3067F9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08-4E27-8CFD-C4B66E3067F9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08-4E27-8CFD-C4B66E3067F9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08-4E27-8CFD-C4B66E3067F9}"/>
              </c:ext>
            </c:extLst>
          </c:dPt>
          <c:dLbls>
            <c:delete val="1"/>
          </c:dLbls>
          <c:cat>
            <c:strRef>
              <c:f>Carros!$O$2:$O$10</c:f>
              <c:strCache>
                <c:ptCount val="9"/>
                <c:pt idx="0">
                  <c:v>Média Chevrolet</c:v>
                </c:pt>
                <c:pt idx="1">
                  <c:v>MÉDIA TOYOTA</c:v>
                </c:pt>
                <c:pt idx="2">
                  <c:v>MÉDIA VOLKSWAGEM</c:v>
                </c:pt>
                <c:pt idx="3">
                  <c:v>MÉDIA FORD</c:v>
                </c:pt>
                <c:pt idx="4">
                  <c:v>MÉDIA FIAT</c:v>
                </c:pt>
                <c:pt idx="5">
                  <c:v>MÉDIA HYUNDAI</c:v>
                </c:pt>
                <c:pt idx="6">
                  <c:v>MÉDIA HONDA</c:v>
                </c:pt>
                <c:pt idx="7">
                  <c:v>MÉDIA RENAULT</c:v>
                </c:pt>
                <c:pt idx="8">
                  <c:v>MÉDIA NISSAN</c:v>
                </c:pt>
              </c:strCache>
            </c:strRef>
          </c:cat>
          <c:val>
            <c:numRef>
              <c:f>Carros!$Q$2:$Q$10</c:f>
              <c:numCache>
                <c:formatCode>General</c:formatCode>
                <c:ptCount val="9"/>
                <c:pt idx="0">
                  <c:v>27333.333333333332</c:v>
                </c:pt>
                <c:pt idx="1">
                  <c:v>25000</c:v>
                </c:pt>
                <c:pt idx="2">
                  <c:v>19000</c:v>
                </c:pt>
                <c:pt idx="3">
                  <c:v>37500</c:v>
                </c:pt>
                <c:pt idx="4">
                  <c:v>35000</c:v>
                </c:pt>
                <c:pt idx="5">
                  <c:v>26500</c:v>
                </c:pt>
                <c:pt idx="6">
                  <c:v>30000</c:v>
                </c:pt>
                <c:pt idx="7">
                  <c:v>22000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6-4DAC-9377-14BE9107C6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57017528"/>
        <c:axId val="957018184"/>
      </c:barChart>
      <c:catAx>
        <c:axId val="95701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8184"/>
        <c:crosses val="autoZero"/>
        <c:auto val="1"/>
        <c:lblAlgn val="ctr"/>
        <c:lblOffset val="100"/>
        <c:noMultiLvlLbl val="0"/>
      </c:catAx>
      <c:valAx>
        <c:axId val="957018184"/>
        <c:scaling>
          <c:orientation val="minMax"/>
        </c:scaling>
        <c:delete val="0"/>
        <c:axPos val="l"/>
        <c:majorGridlines>
          <c:spPr>
            <a:ln w="349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01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	Análise de Preço e Quilometragens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Carros!$D$1</c:f>
              <c:strCache>
                <c:ptCount val="1"/>
                <c:pt idx="0">
                  <c:v>Preço (R$)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Carros!$D$2:$D$21</c:f>
              <c:numCache>
                <c:formatCode>#,##0</c:formatCode>
                <c:ptCount val="20"/>
                <c:pt idx="0">
                  <c:v>45000</c:v>
                </c:pt>
                <c:pt idx="1">
                  <c:v>60000</c:v>
                </c:pt>
                <c:pt idx="2">
                  <c:v>40000</c:v>
                </c:pt>
                <c:pt idx="3">
                  <c:v>35000</c:v>
                </c:pt>
                <c:pt idx="4">
                  <c:v>30000</c:v>
                </c:pt>
                <c:pt idx="5">
                  <c:v>48000</c:v>
                </c:pt>
                <c:pt idx="6">
                  <c:v>55000</c:v>
                </c:pt>
                <c:pt idx="7">
                  <c:v>38000</c:v>
                </c:pt>
                <c:pt idx="8">
                  <c:v>42000</c:v>
                </c:pt>
                <c:pt idx="9">
                  <c:v>47000</c:v>
                </c:pt>
                <c:pt idx="10">
                  <c:v>85000</c:v>
                </c:pt>
                <c:pt idx="11">
                  <c:v>53000</c:v>
                </c:pt>
                <c:pt idx="12">
                  <c:v>75000</c:v>
                </c:pt>
                <c:pt idx="13">
                  <c:v>60000</c:v>
                </c:pt>
                <c:pt idx="14">
                  <c:v>72000</c:v>
                </c:pt>
                <c:pt idx="15">
                  <c:v>68000</c:v>
                </c:pt>
                <c:pt idx="16">
                  <c:v>55000</c:v>
                </c:pt>
                <c:pt idx="17">
                  <c:v>80000</c:v>
                </c:pt>
                <c:pt idx="18">
                  <c:v>85000</c:v>
                </c:pt>
                <c:pt idx="19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86280"/>
        <c:axId val="990877752"/>
      </c:barChart>
      <c:lineChart>
        <c:grouping val="standard"/>
        <c:varyColors val="0"/>
        <c:ser>
          <c:idx val="1"/>
          <c:order val="1"/>
          <c:tx>
            <c:strRef>
              <c:f>Carros!$E$1</c:f>
              <c:strCache>
                <c:ptCount val="1"/>
                <c:pt idx="0">
                  <c:v>Quilometragem (km)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Carros!$A$2:$A$21</c:f>
              <c:strCache>
                <c:ptCount val="20"/>
                <c:pt idx="0">
                  <c:v>Chevrolet</c:v>
                </c:pt>
                <c:pt idx="1">
                  <c:v>Toyota</c:v>
                </c:pt>
                <c:pt idx="2">
                  <c:v>Volkswagen</c:v>
                </c:pt>
                <c:pt idx="3">
                  <c:v>Ford</c:v>
                </c:pt>
                <c:pt idx="4">
                  <c:v>Fiat</c:v>
                </c:pt>
                <c:pt idx="5">
                  <c:v>Hyundai</c:v>
                </c:pt>
                <c:pt idx="6">
                  <c:v>Honda</c:v>
                </c:pt>
                <c:pt idx="7">
                  <c:v>Renault</c:v>
                </c:pt>
                <c:pt idx="8">
                  <c:v>Nissan</c:v>
                </c:pt>
                <c:pt idx="9">
                  <c:v>Chevrolet</c:v>
                </c:pt>
                <c:pt idx="10">
                  <c:v>Toyota</c:v>
                </c:pt>
                <c:pt idx="11">
                  <c:v>Volkswagen</c:v>
                </c:pt>
                <c:pt idx="12">
                  <c:v>Ford</c:v>
                </c:pt>
                <c:pt idx="13">
                  <c:v>Fiat</c:v>
                </c:pt>
                <c:pt idx="14">
                  <c:v>Hyundai</c:v>
                </c:pt>
                <c:pt idx="15">
                  <c:v>Honda</c:v>
                </c:pt>
                <c:pt idx="16">
                  <c:v>Renault</c:v>
                </c:pt>
                <c:pt idx="17">
                  <c:v>Nissan</c:v>
                </c:pt>
                <c:pt idx="18">
                  <c:v>Chevrolet</c:v>
                </c:pt>
                <c:pt idx="19">
                  <c:v>Toyota</c:v>
                </c:pt>
              </c:strCache>
            </c:strRef>
          </c:cat>
          <c:val>
            <c:numRef>
              <c:f>Carros!$E$2:$E$21</c:f>
              <c:numCache>
                <c:formatCode>#,##0</c:formatCode>
                <c:ptCount val="20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35000</c:v>
                </c:pt>
                <c:pt idx="4">
                  <c:v>40000</c:v>
                </c:pt>
                <c:pt idx="5">
                  <c:v>28000</c:v>
                </c:pt>
                <c:pt idx="6">
                  <c:v>32000</c:v>
                </c:pt>
                <c:pt idx="7">
                  <c:v>22000</c:v>
                </c:pt>
                <c:pt idx="8">
                  <c:v>30000</c:v>
                </c:pt>
                <c:pt idx="9">
                  <c:v>27000</c:v>
                </c:pt>
                <c:pt idx="10">
                  <c:v>20000</c:v>
                </c:pt>
                <c:pt idx="11">
                  <c:v>18000</c:v>
                </c:pt>
                <c:pt idx="12">
                  <c:v>40000</c:v>
                </c:pt>
                <c:pt idx="13">
                  <c:v>30000</c:v>
                </c:pt>
                <c:pt idx="14">
                  <c:v>25000</c:v>
                </c:pt>
                <c:pt idx="15">
                  <c:v>28000</c:v>
                </c:pt>
                <c:pt idx="16">
                  <c:v>22000</c:v>
                </c:pt>
                <c:pt idx="17">
                  <c:v>30000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8-4746-A86A-F73C4E6B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886280"/>
        <c:axId val="990877752"/>
      </c:lineChart>
      <c:catAx>
        <c:axId val="99088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77752"/>
        <c:crosses val="autoZero"/>
        <c:auto val="1"/>
        <c:lblAlgn val="ctr"/>
        <c:lblOffset val="100"/>
        <c:noMultiLvlLbl val="0"/>
      </c:catAx>
      <c:valAx>
        <c:axId val="99087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088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Receita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Receita Anual</a:t>
          </a:r>
        </a:p>
      </cx:txPr>
    </cx:title>
    <cx:plotArea>
      <cx:plotAreaRegion>
        <cx:series layoutId="boxWhisker" uniqueId="{4D441A52-DC58-4BE8-9152-83D2784EB368}">
          <cx:tx>
            <cx:txData>
              <cx:f>_xlchart.v1.6</cx:f>
              <cx:v>Receita Anual (em milhões de R$)</cx:v>
            </cx:txData>
          </cx:tx>
          <cx:spPr>
            <a:solidFill>
              <a:srgbClr val="00B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Eficiência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Eficiência</a:t>
          </a:r>
        </a:p>
      </cx:txPr>
    </cx:title>
    <cx:plotArea>
      <cx:plotAreaRegion>
        <cx:series layoutId="boxWhisker" uniqueId="{49BB4447-58B9-4F3A-8C48-24087241B8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Qualidade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Qualidade</a:t>
          </a:r>
        </a:p>
      </cx:txPr>
    </cx:title>
    <cx:plotArea>
      <cx:plotAreaRegion>
        <cx:series layoutId="boxWhisker" uniqueId="{D4F0AECF-271A-4FD6-9044-5AC14875326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Tempo de Resposta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Tempo de Resposta</a:t>
          </a:r>
        </a:p>
      </cx:txPr>
    </cx:title>
    <cx:plotArea>
      <cx:plotAreaRegion>
        <cx:series layoutId="boxWhisker" uniqueId="{DA38129D-D41A-4A73-ACCC-A3C4ADADC1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Satisfação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Satisfação</a:t>
          </a:r>
        </a:p>
      </cx:txPr>
    </cx:title>
    <cx:plotArea>
      <cx:plotAreaRegion>
        <cx:series layoutId="boxWhisker" uniqueId="{3091A768-4AE4-4BF0-89B6-B12698F07A0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Total em Compras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em Compras</a:t>
          </a:r>
        </a:p>
      </cx:txPr>
    </cx:title>
    <cx:plotArea>
      <cx:plotAreaRegion>
        <cx:series layoutId="boxWhisker" uniqueId="{EA1E0393-31F2-4EDE-B8A1-42474E19AB3C}">
          <cx:tx>
            <cx:txData>
              <cx:f>_xlchart.v1.26</cx:f>
              <cx:v>Total de Compras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Número de Pedidos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Número de Pedidos</a:t>
          </a:r>
        </a:p>
      </cx:txPr>
    </cx:title>
    <cx:plotArea>
      <cx:plotAreaRegion>
        <cx:series layoutId="boxWhisker" uniqueId="{C2509181-6D34-4369-81F7-505A0BF03E7E}">
          <cx:tx>
            <cx:txData>
              <cx:f>_xlchart.v1.28</cx:f>
              <cx:v>Número de Pedidos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Valor Médio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Valor Médio</a:t>
          </a:r>
        </a:p>
      </cx:txPr>
    </cx:title>
    <cx:plotArea>
      <cx:plotAreaRegion>
        <cx:series layoutId="boxWhisker" uniqueId="{19B8826E-6AA2-419D-A0C7-0AAA402EA858}">
          <cx:tx>
            <cx:txData>
              <cx:f>_xlchart.v1.24</cx:f>
              <cx:v>Valor Médio por Pedido (em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Avaliação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Avaliação</a:t>
          </a:r>
        </a:p>
      </cx:txPr>
    </cx:title>
    <cx:plotArea>
      <cx:plotAreaRegion>
        <cx:series layoutId="boxWhisker" uniqueId="{D41A9225-9044-4808-B580-12B70AB303AC}">
          <cx:tx>
            <cx:txData>
              <cx:f>_xlchart.v1.30</cx:f>
              <cx:v>Avaliação do Produto (0-5)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</cx:chartData>
  <cx:chart>
    <cx:plotArea>
      <cx:plotAreaRegion>
        <cx:series layoutId="boxWhisker" uniqueId="{A9A1FB46-0EAD-41BC-8694-98A7BBA2FD15}">
          <cx:tx>
            <cx:txData>
              <cx:f>_xlchart.v1.32</cx:f>
              <cx:v>Fone de Ouvido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E197F2-363F-4292-AB89-86E33FA6411A}">
          <cx:tx>
            <cx:txData>
              <cx:f>_xlchart.v1.34</cx:f>
              <cx:v>Cafeteira Elétrica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CB1518-31EB-4058-B6EA-E299C606598E}">
          <cx:tx>
            <cx:txData>
              <cx:f>_xlchart.v1.36</cx:f>
              <cx:v>Mala de Viagem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EA57B1-D2EC-4732-ABE6-A9703216A4C2}">
          <cx:tx>
            <cx:txData>
              <cx:f>_xlchart.v1.38</cx:f>
              <cx:v>Notebook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187936A-7E29-499D-B017-840B2D5F4307}">
          <cx:tx>
            <cx:txData>
              <cx:f>_xlchart.v1.40</cx:f>
              <cx:v>Jogo de Panelas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solidFill>
      <a:schemeClr val="bg1">
        <a:lumMod val="85000"/>
      </a:schemeClr>
    </a:solidFill>
  </cx:spPr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</cx:chartData>
  <cx:chart>
    <cx:plotArea>
      <cx:plotAreaRegion>
        <cx:series layoutId="boxWhisker" uniqueId="{20BC9595-D3AB-4921-ABA5-09273985C7E0}">
          <cx:tx>
            <cx:txData>
              <cx:f>_xlchart.v1.42</cx:f>
              <cx:v>Preço (R$)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A8298B-3247-4CB1-9854-5130FE071D33}">
          <cx:tx>
            <cx:txData>
              <cx:f>_xlchart.v1.44</cx:f>
              <cx:v>Quilometragem (km)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Despesas Anuais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Despesas Anuais</a:t>
          </a:r>
        </a:p>
      </cx:txPr>
    </cx:title>
    <cx:plotArea>
      <cx:plotAreaRegion>
        <cx:series layoutId="boxWhisker" uniqueId="{AB864B0E-B4C0-4A43-AE1D-E9DCDEB76343}">
          <cx:tx>
            <cx:txData>
              <cx:f>_xlchart.v1.2</cx:f>
              <cx:v>Despesas Anuais (em milhões de R$)</cx:v>
            </cx:txData>
          </cx:tx>
          <cx:spPr>
            <a:solidFill>
              <a:srgbClr val="FFC000"/>
            </a:solidFill>
          </cx:spPr>
          <cx:dataLabels pos="r">
            <cx:spPr>
              <a:noFill/>
            </cx:spPr>
            <cx:visibility seriesName="0" categoryName="0" value="0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Lucro Anual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Lucro Anual</a:t>
          </a:r>
        </a:p>
      </cx:txPr>
    </cx:title>
    <cx:plotArea>
      <cx:plotAreaRegion>
        <cx:series layoutId="boxWhisker" uniqueId="{A425CAD9-AC0A-43B7-8D23-8805B7F245BF}">
          <cx:tx>
            <cx:txData>
              <cx:f>_xlchart.v1.4</cx:f>
              <cx:v>Lucro Anual (em milhões de R$)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Funcionários</a:t>
          </a:r>
        </a:p>
      </cx:txPr>
    </cx:title>
    <cx:plotArea>
      <cx:plotAreaRegion>
        <cx:series layoutId="boxWhisker" uniqueId="{A2C42036-6079-4AC4-86DA-16743DF36A98}">
          <cx:tx>
            <cx:txData>
              <cx:f>_xlchart.v1.0</cx:f>
              <cx:v>Número de Funcionários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58295B0D-9041-404D-A3C6-8DDE98604DAE}">
          <cx:tx>
            <cx:txData>
              <cx:f>_xlchart.v1.8</cx:f>
              <cx:v>Avaliação Produto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CA8A71E-D990-40D3-A45C-A5BA74768BD9}">
          <cx:tx>
            <cx:txData>
              <cx:f>_xlchart.v1.10</cx:f>
              <cx:v>Avaliação Atendimento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BE3206-C6CC-4233-A018-1D68420D21DA}">
          <cx:tx>
            <cx:txData>
              <cx:f>_xlchart.v1.12</cx:f>
              <cx:v>Avaliação Entrega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45D70A5-38EA-44DD-966E-71AEB9390D5B}">
          <cx:tx>
            <cx:txData>
              <cx:f>_xlchart.v1.14</cx:f>
              <cx:v>Avaliação do ambiente da loja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IDADES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IDADES</a:t>
          </a:r>
        </a:p>
      </cx:txPr>
    </cx:title>
    <cx:plotArea>
      <cx:plotAreaRegion>
        <cx:plotSurface>
          <cx:spPr>
            <a:ln>
              <a:solidFill>
                <a:srgbClr val="FFFF00"/>
              </a:solidFill>
            </a:ln>
          </cx:spPr>
        </cx:plotSurface>
        <cx:series layoutId="boxWhisker" uniqueId="{4FFEDBB6-6561-492C-AE7F-BA77AA537A36}">
          <cx:spPr>
            <a:solidFill>
              <a:srgbClr val="FFC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Renda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Renda</a:t>
          </a:r>
        </a:p>
      </cx:txPr>
    </cx:title>
    <cx:plotArea>
      <cx:plotAreaRegion>
        <cx:series layoutId="boxWhisker" uniqueId="{FA29C67D-CD26-443E-AA63-94805F55760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Nivel de Educação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Nivel de Educação</a:t>
          </a:r>
        </a:p>
      </cx:txPr>
    </cx:title>
    <cx:plotArea>
      <cx:plotAreaRegion>
        <cx:series layoutId="boxWhisker" uniqueId="{ADC3EBF3-08B7-4B9E-A1BE-B48397F37F47}">
          <cx:spPr>
            <a:solidFill>
              <a:srgbClr val="92D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Filhos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Filhos</a:t>
          </a:r>
        </a:p>
      </cx:txPr>
    </cx:title>
    <cx:plotArea>
      <cx:plotAreaRegion>
        <cx:series layoutId="boxWhisker" uniqueId="{D67AD7A3-52C7-47BE-A501-2FBB08EDD764}">
          <cx:spPr>
            <a:solidFill>
              <a:srgbClr val="92D050"/>
            </a:solidFill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14.xml"/><Relationship Id="rId7" Type="http://schemas.microsoft.com/office/2014/relationships/chartEx" Target="../charts/chartEx1.xml"/><Relationship Id="rId12" Type="http://schemas.openxmlformats.org/officeDocument/2006/relationships/chart" Target="../charts/chart19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18.xml"/><Relationship Id="rId5" Type="http://schemas.openxmlformats.org/officeDocument/2006/relationships/chart" Target="../charts/chart16.xml"/><Relationship Id="rId10" Type="http://schemas.microsoft.com/office/2014/relationships/chartEx" Target="../charts/chartEx4.xml"/><Relationship Id="rId4" Type="http://schemas.openxmlformats.org/officeDocument/2006/relationships/chart" Target="../charts/chart15.xml"/><Relationship Id="rId9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2.xml"/><Relationship Id="rId7" Type="http://schemas.openxmlformats.org/officeDocument/2006/relationships/chart" Target="../charts/chart25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microsoft.com/office/2014/relationships/chartEx" Target="../charts/chartEx5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openxmlformats.org/officeDocument/2006/relationships/chart" Target="../charts/chart29.xml"/><Relationship Id="rId7" Type="http://schemas.microsoft.com/office/2014/relationships/chartEx" Target="../charts/chartEx7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microsoft.com/office/2014/relationships/chartEx" Target="../charts/chartEx6.xml"/><Relationship Id="rId11" Type="http://schemas.openxmlformats.org/officeDocument/2006/relationships/chart" Target="../charts/chart33.xml"/><Relationship Id="rId5" Type="http://schemas.openxmlformats.org/officeDocument/2006/relationships/chart" Target="../charts/chart31.xml"/><Relationship Id="rId10" Type="http://schemas.openxmlformats.org/officeDocument/2006/relationships/chart" Target="../charts/chart32.xml"/><Relationship Id="rId4" Type="http://schemas.openxmlformats.org/officeDocument/2006/relationships/chart" Target="../charts/chart30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microsoft.com/office/2014/relationships/chartEx" Target="../charts/chartEx13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microsoft.com/office/2014/relationships/chartEx" Target="../charts/chartEx12.xml"/><Relationship Id="rId5" Type="http://schemas.microsoft.com/office/2014/relationships/chartEx" Target="../charts/chartEx11.xml"/><Relationship Id="rId4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openxmlformats.org/officeDocument/2006/relationships/chart" Target="../charts/chart39.xml"/><Relationship Id="rId7" Type="http://schemas.microsoft.com/office/2014/relationships/chartEx" Target="../charts/chartEx15.xml"/><Relationship Id="rId12" Type="http://schemas.openxmlformats.org/officeDocument/2006/relationships/chart" Target="../charts/chart44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microsoft.com/office/2014/relationships/chartEx" Target="../charts/chartEx14.xml"/><Relationship Id="rId11" Type="http://schemas.openxmlformats.org/officeDocument/2006/relationships/chart" Target="../charts/chart43.xml"/><Relationship Id="rId5" Type="http://schemas.openxmlformats.org/officeDocument/2006/relationships/chart" Target="../charts/chart41.xml"/><Relationship Id="rId10" Type="http://schemas.openxmlformats.org/officeDocument/2006/relationships/chart" Target="../charts/chart42.xml"/><Relationship Id="rId4" Type="http://schemas.openxmlformats.org/officeDocument/2006/relationships/chart" Target="../charts/chart40.xml"/><Relationship Id="rId9" Type="http://schemas.microsoft.com/office/2014/relationships/chartEx" Target="../charts/chartEx17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microsoft.com/office/2014/relationships/chartEx" Target="../charts/chartEx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0</xdr:col>
      <xdr:colOff>0</xdr:colOff>
      <xdr:row>88</xdr:row>
      <xdr:rowOff>74544</xdr:rowOff>
    </xdr:from>
    <xdr:ext cx="6211956" cy="178904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BFF4287-A61E-21EA-FDBC-B8D8DD7D50EF}"/>
            </a:ext>
          </a:extLst>
        </xdr:cNvPr>
        <xdr:cNvSpPr txBox="1"/>
      </xdr:nvSpPr>
      <xdr:spPr>
        <a:xfrm>
          <a:off x="0" y="17202979"/>
          <a:ext cx="6211956" cy="1789044"/>
        </a:xfrm>
        <a:prstGeom prst="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A análise mostra que a idade tem uma grande influência na renda, no crédito e no gasto mensal.</a:t>
          </a:r>
        </a:p>
        <a:p>
          <a:endParaRPr lang="pt-BR"/>
        </a:p>
        <a:p>
          <a:r>
            <a:rPr lang="pt-BR"/>
            <a:t>Quando olhamos o desvio padrão e a variância das colunas "Renda" e "Gasto mensal", percebemos que há valores bem distantes da média dessas colunas.</a:t>
          </a:r>
        </a:p>
        <a:p>
          <a:endParaRPr lang="pt-BR"/>
        </a:p>
        <a:p>
          <a:r>
            <a:rPr lang="pt-BR"/>
            <a:t>Ao comparar a renda por gêneros, observa-se que os homens tem renda superior às mulheres.</a:t>
          </a:r>
        </a:p>
        <a:p>
          <a:endParaRPr lang="pt-BR" sz="1100" kern="1200" baseline="0"/>
        </a:p>
        <a:p>
          <a:endParaRPr lang="pt-BR" sz="1100" kern="1200" baseline="0"/>
        </a:p>
        <a:p>
          <a:endParaRPr lang="pt-BR" sz="1100" kern="1200" baseline="0"/>
        </a:p>
        <a:p>
          <a:endParaRPr lang="pt-BR" sz="1100" kern="1200" baseline="0"/>
        </a:p>
        <a:p>
          <a:br>
            <a:rPr lang="pt-BR" sz="1100" kern="1200" baseline="0"/>
          </a:br>
          <a:endParaRPr lang="pt-BR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188595</xdr:rowOff>
    </xdr:from>
    <xdr:to>
      <xdr:col>6</xdr:col>
      <xdr:colOff>38100</xdr:colOff>
      <xdr:row>87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15</xdr:col>
      <xdr:colOff>762000</xdr:colOff>
      <xdr:row>47</xdr:row>
      <xdr:rowOff>129540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15</xdr:col>
      <xdr:colOff>762000</xdr:colOff>
      <xdr:row>71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71</xdr:row>
      <xdr:rowOff>52387</xdr:rowOff>
    </xdr:from>
    <xdr:to>
      <xdr:col>10</xdr:col>
      <xdr:colOff>876300</xdr:colOff>
      <xdr:row>85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E4B62168-1F8A-4B9D-8DA2-7A089596B9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0575" y="14149387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28575</xdr:colOff>
      <xdr:row>85</xdr:row>
      <xdr:rowOff>157162</xdr:rowOff>
    </xdr:from>
    <xdr:to>
      <xdr:col>10</xdr:col>
      <xdr:colOff>866775</xdr:colOff>
      <xdr:row>100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12FFE95-1752-463B-9F2D-026E53FFC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16921162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895350</xdr:colOff>
      <xdr:row>71</xdr:row>
      <xdr:rowOff>23812</xdr:rowOff>
    </xdr:from>
    <xdr:to>
      <xdr:col>15</xdr:col>
      <xdr:colOff>800100</xdr:colOff>
      <xdr:row>85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212A53C0-FE11-4B84-8045-E218C2B3E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44525" y="14120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914400</xdr:colOff>
      <xdr:row>85</xdr:row>
      <xdr:rowOff>119062</xdr:rowOff>
    </xdr:from>
    <xdr:to>
      <xdr:col>15</xdr:col>
      <xdr:colOff>819150</xdr:colOff>
      <xdr:row>100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5E46519-CD49-43F4-8C84-4AE3B260AD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63575" y="16883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87</xdr:row>
      <xdr:rowOff>67236</xdr:rowOff>
    </xdr:from>
    <xdr:to>
      <xdr:col>6</xdr:col>
      <xdr:colOff>44824</xdr:colOff>
      <xdr:row>99</xdr:row>
      <xdr:rowOff>179294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488F827-B9E2-4AE0-A93B-F23E13B0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16808</xdr:colOff>
      <xdr:row>9</xdr:row>
      <xdr:rowOff>78441</xdr:rowOff>
    </xdr:from>
    <xdr:to>
      <xdr:col>15</xdr:col>
      <xdr:colOff>750795</xdr:colOff>
      <xdr:row>20</xdr:row>
      <xdr:rowOff>127746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7C8A9B-E98F-6E5D-488B-A5574AF60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10</xdr:col>
      <xdr:colOff>11205</xdr:colOff>
      <xdr:row>0</xdr:row>
      <xdr:rowOff>0</xdr:rowOff>
    </xdr:from>
    <xdr:ext cx="5580529" cy="236444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32376EB-3200-EB58-D027-296E8FC93F41}"/>
            </a:ext>
          </a:extLst>
        </xdr:cNvPr>
        <xdr:cNvSpPr txBox="1"/>
      </xdr:nvSpPr>
      <xdr:spPr>
        <a:xfrm>
          <a:off x="12438529" y="0"/>
          <a:ext cx="5580529" cy="23644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/>
            <a:t>Analisando os gráficos, dá pra perceber que todas as empresas têm despesas menores que as receitas, o que garante um lucro anual.</a:t>
          </a:r>
        </a:p>
        <a:p>
          <a:endParaRPr lang="pt-BR"/>
        </a:p>
        <a:p>
          <a:r>
            <a:rPr lang="pt-BR"/>
            <a:t>Ao olhar a variância e o desvio padrão geral da renda das empresas, vemos que algumas têm receitas bem diferentes da média, tanto para mais quanto para menos. Isso explica os valores mínimos e máximos bem distantes da média.</a:t>
          </a:r>
        </a:p>
        <a:p>
          <a:endParaRPr lang="pt-BR"/>
        </a:p>
        <a:p>
          <a:r>
            <a:rPr lang="pt-BR"/>
            <a:t>Também fica claro que a receita, a despesa e o número de funcionários têm uma grande influência sobre o lucro das empresas.</a:t>
          </a:r>
        </a:p>
        <a:p>
          <a:endParaRPr lang="pt-BR" sz="1100" kern="1200" baseline="0"/>
        </a:p>
        <a:p>
          <a:endParaRPr lang="pt-BR" sz="1100" kern="1200" baseline="0"/>
        </a:p>
        <a:p>
          <a:endParaRPr lang="pt-BR" sz="1100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38099</xdr:rowOff>
    </xdr:from>
    <xdr:to>
      <xdr:col>6</xdr:col>
      <xdr:colOff>657225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EA618-2FB7-42EE-B7C1-A54EA5295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638175</xdr:colOff>
      <xdr:row>50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3E56CE-6F5C-4685-AA67-46329056D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180975</xdr:rowOff>
    </xdr:from>
    <xdr:to>
      <xdr:col>6</xdr:col>
      <xdr:colOff>638175</xdr:colOff>
      <xdr:row>65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32270-9A8C-4E46-9854-5B5ED2AC9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19050</xdr:rowOff>
    </xdr:from>
    <xdr:to>
      <xdr:col>6</xdr:col>
      <xdr:colOff>638175</xdr:colOff>
      <xdr:row>80</xdr:row>
      <xdr:rowOff>152401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DAD3205-1336-4229-A5CF-AFDD6F95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676274</xdr:colOff>
      <xdr:row>36</xdr:row>
      <xdr:rowOff>14287</xdr:rowOff>
    </xdr:from>
    <xdr:to>
      <xdr:col>12</xdr:col>
      <xdr:colOff>866775</xdr:colOff>
      <xdr:row>50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9D397F7-A9E5-4F88-A9B4-DC5A4C97CB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49" y="7634287"/>
              <a:ext cx="5791201" cy="2824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933449</xdr:colOff>
      <xdr:row>0</xdr:row>
      <xdr:rowOff>0</xdr:rowOff>
    </xdr:from>
    <xdr:to>
      <xdr:col>15</xdr:col>
      <xdr:colOff>219074</xdr:colOff>
      <xdr:row>10</xdr:row>
      <xdr:rowOff>147638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6610BBA-4F09-485D-804C-36CCF0AA6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685800</xdr:colOff>
      <xdr:row>51</xdr:row>
      <xdr:rowOff>14287</xdr:rowOff>
    </xdr:from>
    <xdr:to>
      <xdr:col>12</xdr:col>
      <xdr:colOff>876300</xdr:colOff>
      <xdr:row>65</xdr:row>
      <xdr:rowOff>131445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F2BE1F3-A76B-4E3D-9343-24FDB3EF9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6</xdr:col>
      <xdr:colOff>685799</xdr:colOff>
      <xdr:row>66</xdr:row>
      <xdr:rowOff>9524</xdr:rowOff>
    </xdr:from>
    <xdr:ext cx="5838825" cy="28289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61F1CD2-4674-6F9B-3F43-7C7D5D13F038}"/>
            </a:ext>
          </a:extLst>
        </xdr:cNvPr>
        <xdr:cNvSpPr txBox="1"/>
      </xdr:nvSpPr>
      <xdr:spPr>
        <a:xfrm>
          <a:off x="7229474" y="13344524"/>
          <a:ext cx="5838825" cy="28289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Fazendo</a:t>
          </a:r>
          <a:r>
            <a:rPr lang="pt-BR" sz="1100" kern="1200" baseline="0"/>
            <a:t> uma análise nas medidas de tendencia central, podemos visualizar que no geral temos uma média superior a 7.0, e que nos  modelos de avaliação a avaliação geral do ambiente da loja foi superior aos outros modelos.</a:t>
          </a:r>
        </a:p>
        <a:p>
          <a:endParaRPr lang="pt-BR" sz="1100" kern="1200" baseline="0"/>
        </a:p>
        <a:p>
          <a:r>
            <a:rPr lang="pt-BR" sz="1100" kern="1200" baseline="0"/>
            <a:t>Avaliando a variancia  e o desvio padrão podemos notar que no geral as avaliações estão proximas a média das avaliações.</a:t>
          </a:r>
        </a:p>
        <a:p>
          <a:endParaRPr lang="pt-BR" sz="1100" kern="1200" baseline="0"/>
        </a:p>
        <a:p>
          <a:r>
            <a:rPr lang="pt-BR" sz="1100" kern="1200"/>
            <a:t>Analisando</a:t>
          </a:r>
          <a:r>
            <a:rPr lang="pt-BR" sz="1100" kern="1200" baseline="0"/>
            <a:t> as correlações entre as colunas, podemos notar que existe uma correlação razoavel entre as avaliações de embiente da loja e as avaliações de atendimento.</a:t>
          </a:r>
          <a:endParaRPr lang="pt-BR" sz="1100" kern="1200"/>
        </a:p>
      </xdr:txBody>
    </xdr:sp>
    <xdr:clientData/>
  </xdr:oneCellAnchor>
  <xdr:twoCellAnchor>
    <xdr:from>
      <xdr:col>6</xdr:col>
      <xdr:colOff>676275</xdr:colOff>
      <xdr:row>21</xdr:row>
      <xdr:rowOff>38100</xdr:rowOff>
    </xdr:from>
    <xdr:to>
      <xdr:col>12</xdr:col>
      <xdr:colOff>866775</xdr:colOff>
      <xdr:row>35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0FEB391-DD7E-57A6-5DCD-6F6B310D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7</xdr:col>
      <xdr:colOff>28575</xdr:colOff>
      <xdr:row>35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C8900E-B93C-4340-A21B-F26C99476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28575</xdr:colOff>
      <xdr:row>50</xdr:row>
      <xdr:rowOff>133351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1018-2A93-4A15-988B-361DA7468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21</xdr:row>
      <xdr:rowOff>4761</xdr:rowOff>
    </xdr:from>
    <xdr:to>
      <xdr:col>14</xdr:col>
      <xdr:colOff>809625</xdr:colOff>
      <xdr:row>35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E5AAE1-102F-4316-9777-4857E8F8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36</xdr:row>
      <xdr:rowOff>0</xdr:rowOff>
    </xdr:from>
    <xdr:to>
      <xdr:col>14</xdr:col>
      <xdr:colOff>819150</xdr:colOff>
      <xdr:row>50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7F0766-95F0-4F2D-A6C5-82735623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16670</xdr:colOff>
      <xdr:row>7</xdr:row>
      <xdr:rowOff>183356</xdr:rowOff>
    </xdr:from>
    <xdr:to>
      <xdr:col>14</xdr:col>
      <xdr:colOff>797720</xdr:colOff>
      <xdr:row>20</xdr:row>
      <xdr:rowOff>178593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FBF4A3-0CAD-4E2D-96D7-9005237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5443</xdr:colOff>
      <xdr:row>50</xdr:row>
      <xdr:rowOff>125186</xdr:rowOff>
    </xdr:from>
    <xdr:to>
      <xdr:col>3</xdr:col>
      <xdr:colOff>869157</xdr:colOff>
      <xdr:row>65</xdr:row>
      <xdr:rowOff>10886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65EC585-7262-4228-85E1-F6135924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3" y="10221686"/>
              <a:ext cx="421651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7</xdr:col>
      <xdr:colOff>467747</xdr:colOff>
      <xdr:row>50</xdr:row>
      <xdr:rowOff>140154</xdr:rowOff>
    </xdr:from>
    <xdr:to>
      <xdr:col>10</xdr:col>
      <xdr:colOff>738187</xdr:colOff>
      <xdr:row>65</xdr:row>
      <xdr:rowOff>25854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7FC4708-C8AE-480C-B41F-C0A5E3F1E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6297" y="10236654"/>
              <a:ext cx="37375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747712</xdr:colOff>
      <xdr:row>50</xdr:row>
      <xdr:rowOff>133349</xdr:rowOff>
    </xdr:from>
    <xdr:to>
      <xdr:col>14</xdr:col>
      <xdr:colOff>797718</xdr:colOff>
      <xdr:row>65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44368873-B919-445B-957E-A8FAA691E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3362" y="10229849"/>
              <a:ext cx="37838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890588</xdr:colOff>
      <xdr:row>50</xdr:row>
      <xdr:rowOff>138112</xdr:rowOff>
    </xdr:from>
    <xdr:to>
      <xdr:col>7</xdr:col>
      <xdr:colOff>440531</xdr:colOff>
      <xdr:row>65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8DE935F7-E23B-4BFD-B648-3EE1903B6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8" y="10234612"/>
              <a:ext cx="364569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83344</xdr:colOff>
      <xdr:row>81</xdr:row>
      <xdr:rowOff>0</xdr:rowOff>
    </xdr:from>
    <xdr:ext cx="7846218" cy="2583655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F14AC00A-AC9C-1832-0CB4-BFAFA974F46A}"/>
            </a:ext>
          </a:extLst>
        </xdr:cNvPr>
        <xdr:cNvSpPr txBox="1"/>
      </xdr:nvSpPr>
      <xdr:spPr>
        <a:xfrm>
          <a:off x="83344" y="16002000"/>
          <a:ext cx="7846218" cy="2583655"/>
        </a:xfrm>
        <a:prstGeom prst="rect">
          <a:avLst/>
        </a:prstGeom>
        <a:solidFill>
          <a:srgbClr val="FFFF00"/>
        </a:solidFill>
        <a:scene3d>
          <a:camera prst="orthographicFront"/>
          <a:lightRig rig="threePt" dir="t"/>
        </a:scene3d>
        <a:sp3d>
          <a:bevelT prst="relaxedInse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/>
            <a:t>Conforme</a:t>
          </a:r>
          <a:r>
            <a:rPr lang="pt-BR" sz="1400" kern="1200" baseline="0"/>
            <a:t> análise das colunas, todas colunas tem correlações positivas sobre as outras. Por exemplo, podemos ver que a idade e o nível de educação tem uma influência encima da renda, quanto maior a idade e o nível de educação maior será a renda. </a:t>
          </a:r>
        </a:p>
        <a:p>
          <a:endParaRPr lang="pt-BR" sz="1400" kern="1200" baseline="0"/>
        </a:p>
        <a:p>
          <a:r>
            <a:rPr lang="pt-BR" sz="1400" kern="1200" baseline="0"/>
            <a:t>Podemos ver analisando o desvio padrão e a variancia das colunas, que alguns dados estão distantes da média geral , principalmente levando em consideração a variancia e o desvio padrão da coluna renda.</a:t>
          </a:r>
        </a:p>
        <a:p>
          <a:endParaRPr lang="pt-BR" sz="1400" kern="1200"/>
        </a:p>
        <a:p>
          <a:r>
            <a:rPr lang="pt-BR" sz="1400" kern="1200"/>
            <a:t>Podendo gerar uma regressão linear para prever futuras</a:t>
          </a:r>
          <a:r>
            <a:rPr lang="pt-BR" sz="1400" kern="1200" baseline="0"/>
            <a:t> rendas encima da idade e nível de escolaridade</a:t>
          </a:r>
          <a:endParaRPr lang="pt-BR" sz="1400" kern="1200"/>
        </a:p>
      </xdr:txBody>
    </xdr:sp>
    <xdr:clientData/>
  </xdr:oneCellAnchor>
  <xdr:twoCellAnchor>
    <xdr:from>
      <xdr:col>0</xdr:col>
      <xdr:colOff>1</xdr:colOff>
      <xdr:row>65</xdr:row>
      <xdr:rowOff>98819</xdr:rowOff>
    </xdr:from>
    <xdr:to>
      <xdr:col>7</xdr:col>
      <xdr:colOff>476251</xdr:colOff>
      <xdr:row>81</xdr:row>
      <xdr:rowOff>59530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85CC123-8929-427B-ABE3-050C6561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500062</xdr:colOff>
      <xdr:row>65</xdr:row>
      <xdr:rowOff>51197</xdr:rowOff>
    </xdr:from>
    <xdr:to>
      <xdr:col>14</xdr:col>
      <xdr:colOff>809625</xdr:colOff>
      <xdr:row>81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4DA025C-FB4A-4ED6-A29C-6BC3FC52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20636</xdr:colOff>
      <xdr:row>10</xdr:row>
      <xdr:rowOff>163512</xdr:rowOff>
    </xdr:from>
    <xdr:to>
      <xdr:col>11</xdr:col>
      <xdr:colOff>30161</xdr:colOff>
      <xdr:row>20</xdr:row>
      <xdr:rowOff>187323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2F4A9-9E9E-45E9-AA1B-10905E10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21</xdr:row>
      <xdr:rowOff>23812</xdr:rowOff>
    </xdr:from>
    <xdr:to>
      <xdr:col>11</xdr:col>
      <xdr:colOff>38100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593495-48E2-4F21-9DE7-AB0AAE8C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</xdr:colOff>
      <xdr:row>0</xdr:row>
      <xdr:rowOff>7938</xdr:rowOff>
    </xdr:from>
    <xdr:to>
      <xdr:col>11</xdr:col>
      <xdr:colOff>12700</xdr:colOff>
      <xdr:row>10</xdr:row>
      <xdr:rowOff>160338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70717B-B4EC-4755-96C9-3008587A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35</xdr:row>
      <xdr:rowOff>90487</xdr:rowOff>
    </xdr:from>
    <xdr:to>
      <xdr:col>1</xdr:col>
      <xdr:colOff>771525</xdr:colOff>
      <xdr:row>45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ABAE25A-F324-49D5-BC5B-06248240E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" y="7138987"/>
              <a:ext cx="3162299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790576</xdr:colOff>
      <xdr:row>35</xdr:row>
      <xdr:rowOff>90487</xdr:rowOff>
    </xdr:from>
    <xdr:to>
      <xdr:col>5</xdr:col>
      <xdr:colOff>238126</xdr:colOff>
      <xdr:row>45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08BD92EE-A4D9-4238-9559-DDFE8C1200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0876" y="7138987"/>
              <a:ext cx="3181350" cy="1909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266701</xdr:colOff>
      <xdr:row>35</xdr:row>
      <xdr:rowOff>100012</xdr:rowOff>
    </xdr:from>
    <xdr:to>
      <xdr:col>8</xdr:col>
      <xdr:colOff>342901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C8A95B5D-AEF2-4CBC-BC3F-A243F41A2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1" y="7148512"/>
              <a:ext cx="3009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361950</xdr:colOff>
      <xdr:row>35</xdr:row>
      <xdr:rowOff>100012</xdr:rowOff>
    </xdr:from>
    <xdr:to>
      <xdr:col>11</xdr:col>
      <xdr:colOff>19050</xdr:colOff>
      <xdr:row>45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F18FE88E-7B89-41E6-8C77-8A94DE807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7148512"/>
              <a:ext cx="2628900" cy="189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45</xdr:row>
      <xdr:rowOff>111125</xdr:rowOff>
    </xdr:from>
    <xdr:ext cx="4214813" cy="228600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94A2BB4-18E0-4946-B491-1FE501EEC318}"/>
            </a:ext>
          </a:extLst>
        </xdr:cNvPr>
        <xdr:cNvSpPr txBox="1"/>
      </xdr:nvSpPr>
      <xdr:spPr>
        <a:xfrm>
          <a:off x="0" y="9064625"/>
          <a:ext cx="4214813" cy="2286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Podemos observar</a:t>
          </a:r>
          <a:r>
            <a:rPr lang="pt-BR" sz="1100" baseline="0"/>
            <a:t> analisando a variancia e o desvio padrão das colunas que todas as colunas tem valores próximos da média. O que podemos confirma quando analisamos os menores valores e os maiores valores das colunas cujos valores estão relativamente próximos um dos outros.</a:t>
          </a:r>
        </a:p>
        <a:p>
          <a:endParaRPr lang="pt-BR" sz="1100" baseline="0"/>
        </a:p>
        <a:p>
          <a:r>
            <a:rPr lang="pt-BR" sz="1100" baseline="0"/>
            <a:t>Podemos ver também que existe uma relação positiva entre eficiência e a satisfação, mas podemos notar uma correlação negativa entre eficiência e o tempo de resposta.</a:t>
          </a:r>
        </a:p>
        <a:p>
          <a:endParaRPr lang="pt-BR" sz="1100" baseline="0"/>
        </a:p>
        <a:p>
          <a:endParaRPr lang="pt-BR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15240</xdr:rowOff>
    </xdr:from>
    <xdr:to>
      <xdr:col>6</xdr:col>
      <xdr:colOff>573405</xdr:colOff>
      <xdr:row>35</xdr:row>
      <xdr:rowOff>116417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E667A1-FF60-42C3-B1EC-B7A52177B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573405</xdr:colOff>
      <xdr:row>50</xdr:row>
      <xdr:rowOff>106681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2F32F-9C82-479F-BC85-C356B25C4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592666</xdr:colOff>
      <xdr:row>21</xdr:row>
      <xdr:rowOff>11430</xdr:rowOff>
    </xdr:from>
    <xdr:to>
      <xdr:col>13</xdr:col>
      <xdr:colOff>270932</xdr:colOff>
      <xdr:row>35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A318CC-E153-481C-B4E4-F3C59AD8D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586740</xdr:colOff>
      <xdr:row>36</xdr:row>
      <xdr:rowOff>3810</xdr:rowOff>
    </xdr:from>
    <xdr:to>
      <xdr:col>13</xdr:col>
      <xdr:colOff>296333</xdr:colOff>
      <xdr:row>50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8ACF2D3-103D-4490-B283-5A8907B5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125729</xdr:rowOff>
    </xdr:from>
    <xdr:to>
      <xdr:col>6</xdr:col>
      <xdr:colOff>563880</xdr:colOff>
      <xdr:row>68</xdr:row>
      <xdr:rowOff>135466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E25F64-0B1E-47BA-BB7F-A1B55E645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567265</xdr:colOff>
      <xdr:row>50</xdr:row>
      <xdr:rowOff>143933</xdr:rowOff>
    </xdr:from>
    <xdr:to>
      <xdr:col>10</xdr:col>
      <xdr:colOff>25400</xdr:colOff>
      <xdr:row>60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B897059-05AD-4906-B58C-CD9986B8E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1465" y="10049933"/>
              <a:ext cx="3191935" cy="191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71966</xdr:colOff>
      <xdr:row>60</xdr:row>
      <xdr:rowOff>160867</xdr:rowOff>
    </xdr:from>
    <xdr:to>
      <xdr:col>13</xdr:col>
      <xdr:colOff>321733</xdr:colOff>
      <xdr:row>68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6A51A08B-F77C-4FCC-986F-222038CD0F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966" y="11971867"/>
              <a:ext cx="305011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61382</xdr:colOff>
      <xdr:row>50</xdr:row>
      <xdr:rowOff>137583</xdr:rowOff>
    </xdr:from>
    <xdr:to>
      <xdr:col>13</xdr:col>
      <xdr:colOff>321733</xdr:colOff>
      <xdr:row>60</xdr:row>
      <xdr:rowOff>160866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A3377E8C-661F-42A6-AA7C-565BA23C2F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9382" y="10043583"/>
              <a:ext cx="3060701" cy="1928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569383</xdr:colOff>
      <xdr:row>60</xdr:row>
      <xdr:rowOff>167217</xdr:rowOff>
    </xdr:from>
    <xdr:to>
      <xdr:col>10</xdr:col>
      <xdr:colOff>33868</xdr:colOff>
      <xdr:row>68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833EAD57-307C-41E7-8CD8-63B014425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3583" y="11978217"/>
              <a:ext cx="3198285" cy="1500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23283</xdr:colOff>
      <xdr:row>8</xdr:row>
      <xdr:rowOff>80432</xdr:rowOff>
    </xdr:from>
    <xdr:to>
      <xdr:col>13</xdr:col>
      <xdr:colOff>277283</xdr:colOff>
      <xdr:row>20</xdr:row>
      <xdr:rowOff>190499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E85376-4D19-426C-B7E3-7E63350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10</xdr:col>
      <xdr:colOff>10584</xdr:colOff>
      <xdr:row>0</xdr:row>
      <xdr:rowOff>63500</xdr:rowOff>
    </xdr:from>
    <xdr:ext cx="11398250" cy="192616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CD801DC-F90D-431D-AC75-1486B3578CF4}"/>
            </a:ext>
          </a:extLst>
        </xdr:cNvPr>
        <xdr:cNvSpPr txBox="1"/>
      </xdr:nvSpPr>
      <xdr:spPr>
        <a:xfrm>
          <a:off x="10657417" y="63500"/>
          <a:ext cx="11398250" cy="1926167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Analisand</a:t>
          </a:r>
          <a:r>
            <a:rPr lang="pt-BR" sz="1100" baseline="0"/>
            <a:t>o os dados podemos ver que as colunas número de pedidos e avaliação do produto tem valores bem próximos da média ficando de acordo com os valores da variancia e do desvio padrão das respectivas colunas. Já as colunas Total de Compras e Valor médio por pedido podemos notar uma variação mais distante dos valores da média conforme mostra os valores da variancia e desvio padrão das mesmas.</a:t>
          </a:r>
        </a:p>
        <a:p>
          <a:endParaRPr lang="pt-BR" sz="1100" baseline="0"/>
        </a:p>
        <a:p>
          <a:r>
            <a:rPr lang="pt-BR" sz="1100" baseline="0"/>
            <a:t>Podemos visualizar nos valores de correlação entre as colunas da tabela que todas as colunas tem correlação positivas entre elas, no entando algumas correlações são relativamente baixas por exemplo a correlação entre numero de pedidos e valor médio. </a:t>
          </a:r>
        </a:p>
        <a:p>
          <a:endParaRPr lang="pt-BR" sz="1100" baseline="0"/>
        </a:p>
        <a:p>
          <a:r>
            <a:rPr lang="pt-BR" sz="1100" baseline="0"/>
            <a:t>Podemos ver também uma progreção linear entre Numero de Pedidos e Valor médio por pedido e o Total em compras </a:t>
          </a:r>
          <a:endParaRPr lang="pt-BR" sz="1100"/>
        </a:p>
      </xdr:txBody>
    </xdr:sp>
    <xdr:clientData/>
  </xdr:oneCellAnchor>
  <xdr:twoCellAnchor>
    <xdr:from>
      <xdr:col>13</xdr:col>
      <xdr:colOff>285752</xdr:colOff>
      <xdr:row>8</xdr:row>
      <xdr:rowOff>63500</xdr:rowOff>
    </xdr:from>
    <xdr:to>
      <xdr:col>22</xdr:col>
      <xdr:colOff>211667</xdr:colOff>
      <xdr:row>26</xdr:row>
      <xdr:rowOff>175683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3168B1-0E80-805B-988F-90DB3243E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285750</xdr:colOff>
      <xdr:row>26</xdr:row>
      <xdr:rowOff>184150</xdr:rowOff>
    </xdr:from>
    <xdr:to>
      <xdr:col>22</xdr:col>
      <xdr:colOff>222249</xdr:colOff>
      <xdr:row>41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82AEA8-D76B-7449-3EF8-CC8C9E71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37</xdr:row>
      <xdr:rowOff>14287</xdr:rowOff>
    </xdr:from>
    <xdr:to>
      <xdr:col>8</xdr:col>
      <xdr:colOff>695325</xdr:colOff>
      <xdr:row>51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42A7BD-BADA-4026-AA15-4271B109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37</xdr:row>
      <xdr:rowOff>0</xdr:rowOff>
    </xdr:from>
    <xdr:to>
      <xdr:col>17</xdr:col>
      <xdr:colOff>147638</xdr:colOff>
      <xdr:row>51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84B337-E3C0-4680-9F9B-F6FF0759A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51</xdr:row>
      <xdr:rowOff>95250</xdr:rowOff>
    </xdr:from>
    <xdr:to>
      <xdr:col>8</xdr:col>
      <xdr:colOff>685800</xdr:colOff>
      <xdr:row>65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F31E5-065C-4E6F-9E41-789E21B3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714374</xdr:colOff>
      <xdr:row>51</xdr:row>
      <xdr:rowOff>85725</xdr:rowOff>
    </xdr:from>
    <xdr:to>
      <xdr:col>17</xdr:col>
      <xdr:colOff>171450</xdr:colOff>
      <xdr:row>65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8A7994-E374-4761-B25A-1943C606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96</xdr:row>
      <xdr:rowOff>38100</xdr:rowOff>
    </xdr:from>
    <xdr:to>
      <xdr:col>8</xdr:col>
      <xdr:colOff>690563</xdr:colOff>
      <xdr:row>110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FFC1D1D-BA80-48ED-AA82-BE1352400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8</xdr:col>
      <xdr:colOff>690563</xdr:colOff>
      <xdr:row>125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5022F1-2FD2-4FC2-A48B-357D3142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26457</xdr:colOff>
      <xdr:row>21</xdr:row>
      <xdr:rowOff>31750</xdr:rowOff>
    </xdr:from>
    <xdr:to>
      <xdr:col>17</xdr:col>
      <xdr:colOff>137582</xdr:colOff>
      <xdr:row>37</xdr:row>
      <xdr:rowOff>12170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5F1F4-18D8-4710-823B-2B01D3C7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673100</xdr:colOff>
      <xdr:row>65</xdr:row>
      <xdr:rowOff>157688</xdr:rowOff>
    </xdr:from>
    <xdr:to>
      <xdr:col>17</xdr:col>
      <xdr:colOff>137583</xdr:colOff>
      <xdr:row>83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48A31B-1B2E-4604-AF5C-187AD0C0A6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2350" y="12730688"/>
              <a:ext cx="7401983" cy="3271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12</xdr:col>
      <xdr:colOff>28575</xdr:colOff>
      <xdr:row>0</xdr:row>
      <xdr:rowOff>19050</xdr:rowOff>
    </xdr:from>
    <xdr:ext cx="5676900" cy="1724026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3D1C914-BEF1-21BD-2E50-2ABBA17E4E60}"/>
            </a:ext>
          </a:extLst>
        </xdr:cNvPr>
        <xdr:cNvSpPr txBox="1"/>
      </xdr:nvSpPr>
      <xdr:spPr>
        <a:xfrm>
          <a:off x="11020425" y="19050"/>
          <a:ext cx="5676900" cy="1724026"/>
        </a:xfrm>
        <a:prstGeom prst="rect">
          <a:avLst/>
        </a:prstGeom>
        <a:solidFill>
          <a:srgbClr val="FFFF00"/>
        </a:solidFill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Analisando</a:t>
          </a:r>
          <a:r>
            <a:rPr lang="pt-BR" sz="1100" kern="1200" baseline="0"/>
            <a:t> os dados podemos notar uma tendencia crescente de vendas no decorrer dos meses.</a:t>
          </a:r>
        </a:p>
        <a:p>
          <a:endParaRPr lang="pt-BR" sz="1100" kern="1200" baseline="0"/>
        </a:p>
        <a:p>
          <a:r>
            <a:rPr lang="pt-BR" sz="1100" kern="1200" baseline="0"/>
            <a:t>É possível observar analisando as medidas de dispeção , a variancia e o desvio padrão, que a quantidade de produtos vendidos tem valores distantes das médias das colunas.</a:t>
          </a:r>
        </a:p>
        <a:p>
          <a:endParaRPr lang="pt-BR" sz="1100" kern="1200" baseline="0"/>
        </a:p>
        <a:p>
          <a:r>
            <a:rPr lang="pt-BR" sz="1100" kern="1200" baseline="0"/>
            <a:t>Por razão do crescimento nas vendas podemos ver uma correlação positiva nas vendas de todos os produtos .</a:t>
          </a:r>
        </a:p>
        <a:p>
          <a:endParaRPr lang="pt-BR" sz="1100" kern="1200"/>
        </a:p>
      </xdr:txBody>
    </xdr:sp>
    <xdr:clientData/>
  </xdr:oneCellAnchor>
  <xdr:twoCellAnchor>
    <xdr:from>
      <xdr:col>12</xdr:col>
      <xdr:colOff>10584</xdr:colOff>
      <xdr:row>7</xdr:row>
      <xdr:rowOff>148167</xdr:rowOff>
    </xdr:from>
    <xdr:to>
      <xdr:col>19</xdr:col>
      <xdr:colOff>709084</xdr:colOff>
      <xdr:row>21</xdr:row>
      <xdr:rowOff>21167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2714B5-3D16-08B6-3974-FDCF4CD3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1085849</xdr:colOff>
      <xdr:row>0</xdr:row>
      <xdr:rowOff>185737</xdr:rowOff>
    </xdr:from>
    <xdr:to>
      <xdr:col>8</xdr:col>
      <xdr:colOff>2324100</xdr:colOff>
      <xdr:row>14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DAFC-4144-493A-8FD1-AD77689B0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13</xdr:col>
      <xdr:colOff>1438275</xdr:colOff>
      <xdr:row>14</xdr:row>
      <xdr:rowOff>61913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22F657-832C-43E2-BCB3-ED57BEF2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2362199</xdr:colOff>
      <xdr:row>14</xdr:row>
      <xdr:rowOff>47626</xdr:rowOff>
    </xdr:from>
    <xdr:to>
      <xdr:col>13</xdr:col>
      <xdr:colOff>1419225</xdr:colOff>
      <xdr:row>29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266E39-85B4-4107-8B79-294D7BFEF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23811</xdr:rowOff>
    </xdr:from>
    <xdr:to>
      <xdr:col>6</xdr:col>
      <xdr:colOff>0</xdr:colOff>
      <xdr:row>42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F6B5EC-9364-41E9-9468-009EB74A3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19051</xdr:colOff>
      <xdr:row>14</xdr:row>
      <xdr:rowOff>61911</xdr:rowOff>
    </xdr:from>
    <xdr:to>
      <xdr:col>9</xdr:col>
      <xdr:colOff>1</xdr:colOff>
      <xdr:row>28</xdr:row>
      <xdr:rowOff>180974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2751CE-7ABB-456B-B23E-3EFFCB5E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19049</xdr:colOff>
      <xdr:row>29</xdr:row>
      <xdr:rowOff>42862</xdr:rowOff>
    </xdr:from>
    <xdr:to>
      <xdr:col>9</xdr:col>
      <xdr:colOff>28575</xdr:colOff>
      <xdr:row>42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CA126BA-6E01-4BAD-A4E9-76783D08A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38099</xdr:colOff>
      <xdr:row>29</xdr:row>
      <xdr:rowOff>33337</xdr:rowOff>
    </xdr:from>
    <xdr:to>
      <xdr:col>13</xdr:col>
      <xdr:colOff>1400175</xdr:colOff>
      <xdr:row>43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DDBB-F20C-4CB9-B35A-943FE5FEF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</xdr:colOff>
      <xdr:row>0</xdr:row>
      <xdr:rowOff>38099</xdr:rowOff>
    </xdr:from>
    <xdr:to>
      <xdr:col>18</xdr:col>
      <xdr:colOff>1028700</xdr:colOff>
      <xdr:row>14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642D29-4A17-D994-EEE8-3629942F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13</xdr:col>
      <xdr:colOff>1428750</xdr:colOff>
      <xdr:row>14</xdr:row>
      <xdr:rowOff>123826</xdr:rowOff>
    </xdr:from>
    <xdr:ext cx="5457825" cy="14954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7EF66FE-1A6E-CA17-9315-C933BE5F4191}"/>
            </a:ext>
          </a:extLst>
        </xdr:cNvPr>
        <xdr:cNvSpPr txBox="1"/>
      </xdr:nvSpPr>
      <xdr:spPr>
        <a:xfrm>
          <a:off x="17859375" y="2857501"/>
          <a:ext cx="5457825" cy="149542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kern="1200"/>
            <a:t>Analisando os dados podemos observar que os produtos eletrôicos</a:t>
          </a:r>
          <a:r>
            <a:rPr lang="pt-BR" sz="1100" kern="1200" baseline="0"/>
            <a:t> tem uma média de avaliação superior aos demais, mas que todos tem média igual ou superior a 4,3.</a:t>
          </a:r>
        </a:p>
        <a:p>
          <a:endParaRPr lang="pt-BR" sz="1100" kern="1200" baseline="0"/>
        </a:p>
        <a:p>
          <a:r>
            <a:rPr lang="pt-BR" sz="1100" kern="1200" baseline="0"/>
            <a:t>Podemos notar que 30% dos produtos estão indisponíveis para venda.</a:t>
          </a:r>
        </a:p>
        <a:p>
          <a:endParaRPr lang="pt-BR" sz="1100" kern="1200" baseline="0"/>
        </a:p>
        <a:p>
          <a:r>
            <a:rPr lang="pt-BR" sz="1100" kern="1200" baseline="0"/>
            <a:t>E que 45% de todos os produtos são da categoria acessórios</a:t>
          </a:r>
          <a:endParaRPr lang="pt-BR" sz="1100" kern="12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1809750</xdr:colOff>
      <xdr:row>14</xdr:row>
      <xdr:rowOff>23812</xdr:rowOff>
    </xdr:from>
    <xdr:to>
      <xdr:col>9</xdr:col>
      <xdr:colOff>19050</xdr:colOff>
      <xdr:row>27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DDDE8-B1A4-4226-B8CE-7AB1B5A99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14</xdr:row>
      <xdr:rowOff>14287</xdr:rowOff>
    </xdr:from>
    <xdr:to>
      <xdr:col>12</xdr:col>
      <xdr:colOff>857249</xdr:colOff>
      <xdr:row>27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3535D-95EA-4FFB-ACB7-18B249F0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52387</xdr:rowOff>
    </xdr:from>
    <xdr:to>
      <xdr:col>4</xdr:col>
      <xdr:colOff>1790699</xdr:colOff>
      <xdr:row>34</xdr:row>
      <xdr:rowOff>195262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585CF0-0243-4ACC-889F-F13C3BA9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1800225</xdr:colOff>
      <xdr:row>28</xdr:row>
      <xdr:rowOff>14287</xdr:rowOff>
    </xdr:from>
    <xdr:to>
      <xdr:col>9</xdr:col>
      <xdr:colOff>9525</xdr:colOff>
      <xdr:row>41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639C201-358C-4CEB-AD82-2B535FC62C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05550" y="5614987"/>
              <a:ext cx="6010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oneCellAnchor>
    <xdr:from>
      <xdr:col>9</xdr:col>
      <xdr:colOff>11906</xdr:colOff>
      <xdr:row>27</xdr:row>
      <xdr:rowOff>176493</xdr:rowOff>
    </xdr:from>
    <xdr:ext cx="6264088" cy="2924735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D59AE13-7C06-60AF-E540-61CC77E29BD0}"/>
            </a:ext>
          </a:extLst>
        </xdr:cNvPr>
        <xdr:cNvSpPr txBox="1"/>
      </xdr:nvSpPr>
      <xdr:spPr>
        <a:xfrm>
          <a:off x="12322969" y="5641462"/>
          <a:ext cx="6264088" cy="2924735"/>
        </a:xfrm>
        <a:prstGeom prst="rect">
          <a:avLst/>
        </a:prstGeom>
        <a:solidFill>
          <a:srgbClr val="FFFF00"/>
        </a:solidFill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tx1">
                  <a:lumMod val="95000"/>
                  <a:lumOff val="5000"/>
                </a:schemeClr>
              </a:solidFill>
            </a:rPr>
            <a:t>Conforme</a:t>
          </a: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 mostra a análise, os preços possuiem uma média de R$58150,00, uma mediana de R$55000, a variancia e o desvio padrão mostram que existem valores distantes da média.</a:t>
          </a:r>
          <a:b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</a:br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Na análise da Quilometragem, mostra uma média de KMS de 27850, mediana R$ 28000, a variancia e o desvio padrão também mostram que existem valores distantes da média geral.</a:t>
          </a:r>
        </a:p>
        <a:p>
          <a:endParaRPr lang="pt-BR" sz="1400" kern="1200" baseline="0">
            <a:solidFill>
              <a:schemeClr val="tx1">
                <a:lumMod val="95000"/>
                <a:lumOff val="5000"/>
              </a:schemeClr>
            </a:solidFill>
          </a:endParaRPr>
        </a:p>
        <a:p>
          <a:r>
            <a:rPr lang="pt-BR" sz="1400" kern="1200" baseline="0">
              <a:solidFill>
                <a:schemeClr val="tx1">
                  <a:lumMod val="95000"/>
                  <a:lumOff val="5000"/>
                </a:schemeClr>
              </a:solidFill>
            </a:rPr>
            <a:t>No calculo da correlação entre o Preço e a Quilometragem mostra que são um pouco inversamente proporcionais, uma quilometragem alta pode resultadar diminuição do valor do veículo.</a:t>
          </a:r>
          <a:endParaRPr lang="pt-BR" sz="1400" kern="12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opLeftCell="A80" zoomScale="115" zoomScaleNormal="115" workbookViewId="0">
      <selection activeCell="C3" sqref="C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" customWidth="1"/>
    <col min="8" max="8" width="0.140625" style="1" customWidth="1"/>
    <col min="9" max="9" width="29.140625" style="1" bestFit="1" customWidth="1"/>
    <col min="10" max="10" width="12.42578125" style="1" customWidth="1"/>
    <col min="11" max="16384" width="14" style="1"/>
  </cols>
  <sheetData>
    <row r="1" spans="1:13" ht="43.9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239</v>
      </c>
      <c r="G1" s="17" t="s">
        <v>249</v>
      </c>
      <c r="H1" s="17" t="s">
        <v>250</v>
      </c>
      <c r="I1" s="13"/>
      <c r="J1" s="12" t="s">
        <v>1</v>
      </c>
      <c r="K1" s="12" t="s">
        <v>2</v>
      </c>
      <c r="L1" s="12" t="s">
        <v>3</v>
      </c>
      <c r="M1" s="12" t="s">
        <v>4</v>
      </c>
    </row>
    <row r="2" spans="1:13" x14ac:dyDescent="0.25">
      <c r="A2" s="12" t="s">
        <v>109</v>
      </c>
      <c r="B2" s="3">
        <v>35</v>
      </c>
      <c r="C2" s="3">
        <v>5000</v>
      </c>
      <c r="D2" s="3">
        <v>2500</v>
      </c>
      <c r="E2" s="3">
        <v>750</v>
      </c>
      <c r="F2" s="16" t="s">
        <v>233</v>
      </c>
      <c r="G2" s="9">
        <f>IF(F2="Homem",C2,"")</f>
        <v>5000</v>
      </c>
      <c r="H2" s="9" t="str">
        <f>IF(F2="Mulher",C2,"")</f>
        <v/>
      </c>
      <c r="I2" s="13" t="s">
        <v>240</v>
      </c>
      <c r="J2" s="14">
        <f>AVERAGE(B2:B21)</f>
        <v>39.75</v>
      </c>
      <c r="K2" s="14">
        <f>AVERAGE(C2:C21)</f>
        <v>6060</v>
      </c>
      <c r="L2" s="14">
        <f>AVERAGE(D2:D21)</f>
        <v>2925</v>
      </c>
      <c r="M2" s="14">
        <f>AVERAGE(E2:E21)</f>
        <v>758.5</v>
      </c>
    </row>
    <row r="3" spans="1:13" x14ac:dyDescent="0.25">
      <c r="A3" s="12" t="s">
        <v>110</v>
      </c>
      <c r="B3" s="3">
        <v>28</v>
      </c>
      <c r="C3" s="3">
        <v>3500</v>
      </c>
      <c r="D3" s="3">
        <v>1500</v>
      </c>
      <c r="E3" s="3">
        <v>600</v>
      </c>
      <c r="F3" s="16" t="s">
        <v>234</v>
      </c>
      <c r="G3" s="9" t="str">
        <f t="shared" ref="G3:G21" si="0">IF(F3="Homem",C3,"")</f>
        <v/>
      </c>
      <c r="H3" s="9">
        <f t="shared" ref="H3:H21" si="1">IF(F3="Mulher",C3,"")</f>
        <v>3500</v>
      </c>
      <c r="I3" s="13" t="s">
        <v>241</v>
      </c>
      <c r="J3" s="14">
        <f>MEDIAN(B2:B21)</f>
        <v>39.5</v>
      </c>
      <c r="K3" s="14">
        <f>MEDIAN(C2:C21)</f>
        <v>5900</v>
      </c>
      <c r="L3" s="14">
        <f>MEDIAN(D2:D21)</f>
        <v>2800</v>
      </c>
      <c r="M3" s="14">
        <f>MEDIAN(E2:E21)</f>
        <v>775</v>
      </c>
    </row>
    <row r="4" spans="1:13" x14ac:dyDescent="0.25">
      <c r="A4" s="12" t="s">
        <v>111</v>
      </c>
      <c r="B4" s="3">
        <v>45</v>
      </c>
      <c r="C4" s="3">
        <v>8000</v>
      </c>
      <c r="D4" s="3">
        <v>4000</v>
      </c>
      <c r="E4" s="3">
        <v>850</v>
      </c>
      <c r="F4" s="16" t="s">
        <v>233</v>
      </c>
      <c r="G4" s="9">
        <f t="shared" si="0"/>
        <v>8000</v>
      </c>
      <c r="H4" s="9" t="str">
        <f t="shared" si="1"/>
        <v/>
      </c>
      <c r="I4" s="13" t="s">
        <v>242</v>
      </c>
      <c r="J4" s="14" t="e">
        <f>MODE(B2:B21)</f>
        <v>#N/A</v>
      </c>
      <c r="K4" s="14">
        <f>MODE(C2:C21)</f>
        <v>6000</v>
      </c>
      <c r="L4" s="14">
        <f>MODE(D2:D21)</f>
        <v>2800</v>
      </c>
      <c r="M4" s="14">
        <f>MODE(E2:E21)</f>
        <v>780</v>
      </c>
    </row>
    <row r="5" spans="1:13" x14ac:dyDescent="0.25">
      <c r="A5" s="12" t="s">
        <v>112</v>
      </c>
      <c r="B5" s="3">
        <v>52</v>
      </c>
      <c r="C5" s="3">
        <v>6000</v>
      </c>
      <c r="D5" s="3">
        <v>3000</v>
      </c>
      <c r="E5" s="3">
        <v>780</v>
      </c>
      <c r="F5" s="16" t="s">
        <v>234</v>
      </c>
      <c r="G5" s="9" t="str">
        <f t="shared" si="0"/>
        <v/>
      </c>
      <c r="H5" s="9">
        <f t="shared" si="1"/>
        <v>6000</v>
      </c>
      <c r="I5" s="13" t="s">
        <v>243</v>
      </c>
      <c r="J5" s="14">
        <f>_xlfn.VAR.P(B2:B21)</f>
        <v>65.787499999999994</v>
      </c>
      <c r="K5" s="14">
        <f>_xlfn.VAR.P(C2:C21)</f>
        <v>3411400</v>
      </c>
      <c r="L5" s="14">
        <f>_xlfn.VAR.P(D2:D21)</f>
        <v>1024875</v>
      </c>
      <c r="M5" s="14">
        <f>_xlfn.VAR.P(E2:E21)</f>
        <v>8032.75</v>
      </c>
    </row>
    <row r="6" spans="1:13" x14ac:dyDescent="0.25">
      <c r="A6" s="12" t="s">
        <v>113</v>
      </c>
      <c r="B6" s="3">
        <v>30</v>
      </c>
      <c r="C6" s="3">
        <v>4000</v>
      </c>
      <c r="D6" s="3">
        <v>1800</v>
      </c>
      <c r="E6" s="3">
        <v>620</v>
      </c>
      <c r="F6" s="16" t="s">
        <v>233</v>
      </c>
      <c r="G6" s="9">
        <f t="shared" si="0"/>
        <v>4000</v>
      </c>
      <c r="H6" s="9" t="str">
        <f t="shared" si="1"/>
        <v/>
      </c>
      <c r="I6" s="13" t="s">
        <v>244</v>
      </c>
      <c r="J6" s="14">
        <f>_xlfn.STDEV.P(B2:B21)</f>
        <v>8.1109493895597691</v>
      </c>
      <c r="K6" s="14">
        <f>_xlfn.STDEV.P(C2:C21)</f>
        <v>1846.9975636150687</v>
      </c>
      <c r="L6" s="14">
        <f>_xlfn.STDEV.P(D2:D21)</f>
        <v>1012.3611015838172</v>
      </c>
      <c r="M6" s="14">
        <f>_xlfn.STDEV.P(E2:E21)</f>
        <v>89.625610179233931</v>
      </c>
    </row>
    <row r="7" spans="1:13" x14ac:dyDescent="0.25">
      <c r="A7" s="12" t="s">
        <v>114</v>
      </c>
      <c r="B7" s="3">
        <v>42</v>
      </c>
      <c r="C7" s="3">
        <v>7000</v>
      </c>
      <c r="D7" s="3">
        <v>3500</v>
      </c>
      <c r="E7" s="3">
        <v>800</v>
      </c>
      <c r="F7" s="16" t="s">
        <v>234</v>
      </c>
      <c r="G7" s="9" t="str">
        <f t="shared" si="0"/>
        <v/>
      </c>
      <c r="H7" s="9">
        <f t="shared" si="1"/>
        <v>7000</v>
      </c>
      <c r="I7" s="13" t="s">
        <v>246</v>
      </c>
      <c r="J7" s="14">
        <f>MAX(B2:B21)</f>
        <v>55</v>
      </c>
      <c r="K7" s="14">
        <f>MAX(C2:C21)</f>
        <v>10000</v>
      </c>
      <c r="L7" s="14">
        <f>MAX(D2:D21)</f>
        <v>5000</v>
      </c>
      <c r="M7" s="14">
        <f>MAX(E2:E21)</f>
        <v>900</v>
      </c>
    </row>
    <row r="8" spans="1:13" x14ac:dyDescent="0.25">
      <c r="A8" s="12" t="s">
        <v>115</v>
      </c>
      <c r="B8" s="3">
        <v>55</v>
      </c>
      <c r="C8" s="3">
        <v>10000</v>
      </c>
      <c r="D8" s="3">
        <v>5000</v>
      </c>
      <c r="E8" s="3">
        <v>900</v>
      </c>
      <c r="F8" s="16" t="s">
        <v>233</v>
      </c>
      <c r="G8" s="9">
        <f t="shared" si="0"/>
        <v>10000</v>
      </c>
      <c r="H8" s="9" t="str">
        <f t="shared" si="1"/>
        <v/>
      </c>
      <c r="I8" s="13" t="s">
        <v>245</v>
      </c>
      <c r="J8" s="14">
        <f>MIN(B2:B21)</f>
        <v>25</v>
      </c>
      <c r="K8" s="14">
        <f>MIN(C2:C21)</f>
        <v>3000</v>
      </c>
      <c r="L8" s="14">
        <f>MIN(D2:D21)</f>
        <v>1200</v>
      </c>
      <c r="M8" s="14">
        <f>MIN(E2:E21)</f>
        <v>580</v>
      </c>
    </row>
    <row r="9" spans="1:13" x14ac:dyDescent="0.25">
      <c r="A9" s="12" t="s">
        <v>116</v>
      </c>
      <c r="B9" s="3">
        <v>38</v>
      </c>
      <c r="C9" s="3">
        <v>5500</v>
      </c>
      <c r="D9" s="3">
        <v>2800</v>
      </c>
      <c r="E9" s="3">
        <v>760</v>
      </c>
      <c r="F9" s="16" t="s">
        <v>234</v>
      </c>
      <c r="G9" s="9" t="str">
        <f t="shared" si="0"/>
        <v/>
      </c>
      <c r="H9" s="9">
        <f t="shared" si="1"/>
        <v>5500</v>
      </c>
      <c r="I9" s="13" t="s">
        <v>247</v>
      </c>
      <c r="J9" s="9">
        <f>COUNTIF(F2:F21,"Homem")</f>
        <v>10</v>
      </c>
    </row>
    <row r="10" spans="1:13" x14ac:dyDescent="0.25">
      <c r="A10" s="12" t="s">
        <v>117</v>
      </c>
      <c r="B10" s="3">
        <v>48</v>
      </c>
      <c r="C10" s="3">
        <v>9000</v>
      </c>
      <c r="D10" s="3">
        <v>4500</v>
      </c>
      <c r="E10" s="3">
        <v>880</v>
      </c>
      <c r="F10" s="16" t="s">
        <v>233</v>
      </c>
      <c r="G10" s="9">
        <f t="shared" si="0"/>
        <v>9000</v>
      </c>
      <c r="H10" s="9" t="str">
        <f t="shared" si="1"/>
        <v/>
      </c>
      <c r="I10" s="13" t="s">
        <v>248</v>
      </c>
      <c r="J10" s="9">
        <f>COUNTIF(F2:F22,"Mulher")</f>
        <v>10</v>
      </c>
    </row>
    <row r="11" spans="1:13" x14ac:dyDescent="0.25">
      <c r="A11" s="12" t="s">
        <v>118</v>
      </c>
      <c r="B11" s="3">
        <v>25</v>
      </c>
      <c r="C11" s="3">
        <v>3000</v>
      </c>
      <c r="D11" s="3">
        <v>1200</v>
      </c>
      <c r="E11" s="3">
        <v>580</v>
      </c>
      <c r="F11" s="16" t="s">
        <v>234</v>
      </c>
      <c r="G11" s="9" t="str">
        <f t="shared" si="0"/>
        <v/>
      </c>
      <c r="H11" s="9">
        <f t="shared" si="1"/>
        <v>3000</v>
      </c>
      <c r="I11" s="13" t="s">
        <v>251</v>
      </c>
      <c r="J11" s="9">
        <f>CORREL(B2:B21,C2:C21)</f>
        <v>0.9098249489708462</v>
      </c>
    </row>
    <row r="12" spans="1:13" x14ac:dyDescent="0.25">
      <c r="A12" s="12" t="s">
        <v>119</v>
      </c>
      <c r="B12" s="3">
        <v>40</v>
      </c>
      <c r="C12" s="3">
        <v>6000</v>
      </c>
      <c r="D12" s="3">
        <v>2800</v>
      </c>
      <c r="E12" s="3">
        <v>780</v>
      </c>
      <c r="F12" s="16" t="s">
        <v>233</v>
      </c>
      <c r="G12" s="9">
        <f t="shared" si="0"/>
        <v>6000</v>
      </c>
      <c r="H12" s="9" t="str">
        <f t="shared" si="1"/>
        <v/>
      </c>
      <c r="I12" s="13" t="s">
        <v>252</v>
      </c>
      <c r="J12" s="9">
        <f>CORREL(B2:B21,D2:D21)</f>
        <v>0.91962698721380587</v>
      </c>
    </row>
    <row r="13" spans="1:13" x14ac:dyDescent="0.25">
      <c r="A13" s="12" t="s">
        <v>120</v>
      </c>
      <c r="B13" s="3">
        <v>33</v>
      </c>
      <c r="C13" s="3">
        <v>4500</v>
      </c>
      <c r="D13" s="3">
        <v>2000</v>
      </c>
      <c r="E13" s="3">
        <v>700</v>
      </c>
      <c r="F13" s="16" t="s">
        <v>234</v>
      </c>
      <c r="G13" s="9" t="str">
        <f t="shared" si="0"/>
        <v/>
      </c>
      <c r="H13" s="9">
        <f t="shared" si="1"/>
        <v>4500</v>
      </c>
      <c r="I13" s="13" t="s">
        <v>253</v>
      </c>
      <c r="J13" s="9">
        <f>CORREL(B2:B21,E2:E21)</f>
        <v>0.91357879785432783</v>
      </c>
    </row>
    <row r="14" spans="1:13" x14ac:dyDescent="0.25">
      <c r="A14" s="12" t="s">
        <v>121</v>
      </c>
      <c r="B14" s="3">
        <v>50</v>
      </c>
      <c r="C14" s="3">
        <v>7500</v>
      </c>
      <c r="D14" s="3">
        <v>3800</v>
      </c>
      <c r="E14" s="3">
        <v>820</v>
      </c>
      <c r="F14" s="16" t="s">
        <v>233</v>
      </c>
      <c r="G14" s="9">
        <f t="shared" si="0"/>
        <v>7500</v>
      </c>
      <c r="H14" s="9" t="str">
        <f t="shared" si="1"/>
        <v/>
      </c>
      <c r="I14" s="13" t="s">
        <v>254</v>
      </c>
      <c r="J14" s="9">
        <f>CORREL(C2:C21,D2:D21)</f>
        <v>0.99634806712629098</v>
      </c>
    </row>
    <row r="15" spans="1:13" x14ac:dyDescent="0.25">
      <c r="A15" s="12" t="s">
        <v>122</v>
      </c>
      <c r="B15" s="3">
        <v>36</v>
      </c>
      <c r="C15" s="3">
        <v>4800</v>
      </c>
      <c r="D15" s="3">
        <v>2200</v>
      </c>
      <c r="E15" s="3">
        <v>730</v>
      </c>
      <c r="F15" s="16" t="s">
        <v>234</v>
      </c>
      <c r="G15" s="9" t="str">
        <f t="shared" si="0"/>
        <v/>
      </c>
      <c r="H15" s="9">
        <f t="shared" si="1"/>
        <v>4800</v>
      </c>
      <c r="I15" s="13" t="s">
        <v>255</v>
      </c>
      <c r="J15" s="9">
        <f>CORREL(C2:C21,E2:E21)</f>
        <v>0.95681794276563403</v>
      </c>
    </row>
    <row r="16" spans="1:13" x14ac:dyDescent="0.25">
      <c r="A16" s="12" t="s">
        <v>123</v>
      </c>
      <c r="B16" s="3">
        <v>43</v>
      </c>
      <c r="C16" s="3">
        <v>6500</v>
      </c>
      <c r="D16" s="3">
        <v>3200</v>
      </c>
      <c r="E16" s="3">
        <v>790</v>
      </c>
      <c r="F16" s="16" t="s">
        <v>233</v>
      </c>
      <c r="G16" s="9">
        <f t="shared" si="0"/>
        <v>6500</v>
      </c>
      <c r="H16" s="9" t="str">
        <f t="shared" si="1"/>
        <v/>
      </c>
      <c r="I16" s="13" t="s">
        <v>256</v>
      </c>
      <c r="J16" s="9">
        <f>CORREL(D2:D21,E2:E21)</f>
        <v>0.95926551707199659</v>
      </c>
    </row>
    <row r="17" spans="1:8" x14ac:dyDescent="0.25">
      <c r="A17" s="12" t="s">
        <v>124</v>
      </c>
      <c r="B17" s="3">
        <v>31</v>
      </c>
      <c r="C17" s="3">
        <v>4200</v>
      </c>
      <c r="D17" s="3">
        <v>1900</v>
      </c>
      <c r="E17" s="3">
        <v>640</v>
      </c>
      <c r="F17" s="16" t="s">
        <v>234</v>
      </c>
      <c r="G17" s="9" t="str">
        <f t="shared" si="0"/>
        <v/>
      </c>
      <c r="H17" s="9">
        <f t="shared" si="1"/>
        <v>4200</v>
      </c>
    </row>
    <row r="18" spans="1:8" x14ac:dyDescent="0.25">
      <c r="A18" s="12" t="s">
        <v>125</v>
      </c>
      <c r="B18" s="3">
        <v>47</v>
      </c>
      <c r="C18" s="3">
        <v>8500</v>
      </c>
      <c r="D18" s="3">
        <v>4200</v>
      </c>
      <c r="E18" s="3">
        <v>870</v>
      </c>
      <c r="F18" s="16" t="s">
        <v>233</v>
      </c>
      <c r="G18" s="9">
        <f t="shared" si="0"/>
        <v>8500</v>
      </c>
      <c r="H18" s="9" t="str">
        <f t="shared" si="1"/>
        <v/>
      </c>
    </row>
    <row r="19" spans="1:8" x14ac:dyDescent="0.25">
      <c r="A19" s="12" t="s">
        <v>126</v>
      </c>
      <c r="B19" s="3">
        <v>34</v>
      </c>
      <c r="C19" s="3">
        <v>5200</v>
      </c>
      <c r="D19" s="3">
        <v>2400</v>
      </c>
      <c r="E19" s="3">
        <v>740</v>
      </c>
      <c r="F19" s="16" t="s">
        <v>234</v>
      </c>
      <c r="G19" s="9" t="str">
        <f t="shared" si="0"/>
        <v/>
      </c>
      <c r="H19" s="9">
        <f t="shared" si="1"/>
        <v>5200</v>
      </c>
    </row>
    <row r="20" spans="1:8" x14ac:dyDescent="0.25">
      <c r="A20" s="12" t="s">
        <v>127</v>
      </c>
      <c r="B20" s="3">
        <v>39</v>
      </c>
      <c r="C20" s="3">
        <v>5800</v>
      </c>
      <c r="D20" s="3">
        <v>2600</v>
      </c>
      <c r="E20" s="3">
        <v>770</v>
      </c>
      <c r="F20" s="16" t="s">
        <v>234</v>
      </c>
      <c r="G20" s="9" t="str">
        <f t="shared" si="0"/>
        <v/>
      </c>
      <c r="H20" s="9">
        <f t="shared" si="1"/>
        <v>5800</v>
      </c>
    </row>
    <row r="21" spans="1:8" x14ac:dyDescent="0.25">
      <c r="A21" s="12" t="s">
        <v>128</v>
      </c>
      <c r="B21" s="3">
        <v>44</v>
      </c>
      <c r="C21" s="3">
        <v>7200</v>
      </c>
      <c r="D21" s="3">
        <v>3600</v>
      </c>
      <c r="E21" s="3">
        <v>810</v>
      </c>
      <c r="F21" s="16" t="s">
        <v>233</v>
      </c>
      <c r="G21" s="9">
        <f t="shared" si="0"/>
        <v>7200</v>
      </c>
      <c r="H21" s="9" t="str">
        <f t="shared" si="1"/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tabSelected="1" topLeftCell="C1" zoomScale="85" zoomScaleNormal="85" workbookViewId="0">
      <selection activeCell="M16" sqref="M16"/>
    </sheetView>
  </sheetViews>
  <sheetFormatPr defaultColWidth="14" defaultRowHeight="15" x14ac:dyDescent="0.25"/>
  <cols>
    <col min="1" max="1" width="38.85546875" style="1" customWidth="1"/>
    <col min="2" max="5" width="14" style="1"/>
    <col min="6" max="6" width="30.7109375" style="1" bestFit="1" customWidth="1"/>
    <col min="7" max="7" width="19.140625" style="1" customWidth="1"/>
    <col min="8" max="16384" width="14" style="1"/>
  </cols>
  <sheetData>
    <row r="1" spans="1:10" ht="60" x14ac:dyDescent="0.25">
      <c r="A1" s="12" t="s">
        <v>149</v>
      </c>
      <c r="B1" s="12" t="s">
        <v>5</v>
      </c>
      <c r="C1" s="12" t="s">
        <v>6</v>
      </c>
      <c r="D1" s="12" t="s">
        <v>7</v>
      </c>
      <c r="E1" s="12" t="s">
        <v>8</v>
      </c>
      <c r="F1" s="12"/>
      <c r="G1" s="12" t="s">
        <v>5</v>
      </c>
      <c r="H1" s="12" t="s">
        <v>6</v>
      </c>
      <c r="I1" s="12" t="s">
        <v>7</v>
      </c>
      <c r="J1" s="12" t="s">
        <v>8</v>
      </c>
    </row>
    <row r="2" spans="1:10" x14ac:dyDescent="0.25">
      <c r="A2" s="12" t="s">
        <v>129</v>
      </c>
      <c r="B2" s="3">
        <v>25</v>
      </c>
      <c r="C2" s="3">
        <v>18</v>
      </c>
      <c r="D2" s="1">
        <v>7</v>
      </c>
      <c r="E2" s="3">
        <v>200</v>
      </c>
      <c r="F2" s="12" t="s">
        <v>240</v>
      </c>
      <c r="G2" s="3">
        <f>AVERAGE(B2:B21)</f>
        <v>27.75</v>
      </c>
      <c r="H2" s="3">
        <f>AVERAGE(C2:C21)</f>
        <v>20.5</v>
      </c>
      <c r="I2" s="3">
        <f>AVERAGE(D2:D21)</f>
        <v>7.25</v>
      </c>
      <c r="J2" s="3">
        <f>AVERAGE(E2:E21)</f>
        <v>214.25</v>
      </c>
    </row>
    <row r="3" spans="1:10" x14ac:dyDescent="0.25">
      <c r="A3" s="12" t="s">
        <v>130</v>
      </c>
      <c r="B3" s="3">
        <v>30</v>
      </c>
      <c r="C3" s="3">
        <v>22</v>
      </c>
      <c r="D3" s="3">
        <v>8</v>
      </c>
      <c r="E3" s="3">
        <v>250</v>
      </c>
      <c r="F3" s="12" t="s">
        <v>241</v>
      </c>
      <c r="G3" s="3">
        <f>MEDIAN(B2:B21)</f>
        <v>27.5</v>
      </c>
      <c r="H3" s="3">
        <f>MEDIAN(C2:C21)</f>
        <v>19.5</v>
      </c>
      <c r="I3" s="3">
        <f>MEDIAN(D2:D21)</f>
        <v>7.5</v>
      </c>
      <c r="J3" s="3">
        <f>MEDIAN(E2:E21)</f>
        <v>205</v>
      </c>
    </row>
    <row r="4" spans="1:10" x14ac:dyDescent="0.25">
      <c r="A4" s="12" t="s">
        <v>131</v>
      </c>
      <c r="B4" s="3">
        <v>15</v>
      </c>
      <c r="C4" s="3">
        <v>10</v>
      </c>
      <c r="D4" s="3">
        <v>5</v>
      </c>
      <c r="E4" s="3">
        <v>150</v>
      </c>
      <c r="F4" s="12" t="s">
        <v>242</v>
      </c>
      <c r="G4" s="3" t="e">
        <f>MODE(B2:B21)</f>
        <v>#N/A</v>
      </c>
      <c r="H4" s="3">
        <f>MODE(C2:C21)</f>
        <v>18</v>
      </c>
      <c r="I4" s="3">
        <f>MODE(D2:D21)</f>
        <v>8</v>
      </c>
      <c r="J4" s="3">
        <f>MODE(E2:E21)</f>
        <v>200</v>
      </c>
    </row>
    <row r="5" spans="1:10" x14ac:dyDescent="0.25">
      <c r="A5" s="12" t="s">
        <v>132</v>
      </c>
      <c r="B5" s="3">
        <v>40</v>
      </c>
      <c r="C5" s="3">
        <v>30</v>
      </c>
      <c r="D5" s="3">
        <v>10</v>
      </c>
      <c r="E5" s="3">
        <v>300</v>
      </c>
      <c r="F5" s="12" t="s">
        <v>243</v>
      </c>
      <c r="G5" s="3">
        <f>_xlfn.VAR.P(B2:B21)</f>
        <v>45.587499999999999</v>
      </c>
      <c r="H5" s="3">
        <f>_xlfn.VAR.P(C2:C21)</f>
        <v>36.25</v>
      </c>
      <c r="I5" s="3">
        <f>_xlfn.VAR.P(D2:D21)</f>
        <v>1.5874999999999999</v>
      </c>
      <c r="J5" s="3">
        <f>_xlfn.VAR.P(E2:E21)</f>
        <v>1655.6875</v>
      </c>
    </row>
    <row r="6" spans="1:10" x14ac:dyDescent="0.25">
      <c r="A6" s="12" t="s">
        <v>133</v>
      </c>
      <c r="B6" s="3">
        <v>20</v>
      </c>
      <c r="C6" s="3">
        <v>15</v>
      </c>
      <c r="D6" s="3">
        <v>5</v>
      </c>
      <c r="E6" s="3">
        <v>180</v>
      </c>
      <c r="F6" s="12" t="s">
        <v>244</v>
      </c>
      <c r="G6" s="3">
        <f>_xlfn.STDEV.P(B2:B21)</f>
        <v>6.7518515978952021</v>
      </c>
      <c r="H6" s="3">
        <f>_xlfn.STDEV.P(C2:C21)</f>
        <v>6.0207972893961479</v>
      </c>
      <c r="I6" s="3">
        <f>_xlfn.STDEV.P(D2:D21)</f>
        <v>1.2599603168354152</v>
      </c>
      <c r="J6" s="3">
        <f>_xlfn.STDEV.P(E2:E21)</f>
        <v>40.69014008331748</v>
      </c>
    </row>
    <row r="7" spans="1:10" x14ac:dyDescent="0.25">
      <c r="A7" s="12" t="s">
        <v>134</v>
      </c>
      <c r="B7" s="3">
        <v>35</v>
      </c>
      <c r="C7" s="3">
        <v>28</v>
      </c>
      <c r="D7" s="3">
        <v>7</v>
      </c>
      <c r="E7" s="3">
        <v>220</v>
      </c>
      <c r="F7" s="12" t="s">
        <v>246</v>
      </c>
      <c r="G7" s="3">
        <f>MAX(B2:B21)</f>
        <v>40</v>
      </c>
      <c r="H7" s="3">
        <f t="shared" ref="H7:J7" si="0">MAX(C2:C21)</f>
        <v>32</v>
      </c>
      <c r="I7" s="3">
        <f t="shared" si="0"/>
        <v>10</v>
      </c>
      <c r="J7" s="3">
        <f t="shared" si="0"/>
        <v>300</v>
      </c>
    </row>
    <row r="8" spans="1:10" x14ac:dyDescent="0.25">
      <c r="A8" s="12" t="s">
        <v>135</v>
      </c>
      <c r="B8" s="3">
        <v>28</v>
      </c>
      <c r="C8" s="3">
        <v>20</v>
      </c>
      <c r="D8" s="3">
        <v>8</v>
      </c>
      <c r="E8" s="3">
        <v>190</v>
      </c>
      <c r="F8" s="12" t="s">
        <v>245</v>
      </c>
      <c r="G8" s="3">
        <f>MIN(B2:B21)</f>
        <v>15</v>
      </c>
      <c r="H8" s="3">
        <f t="shared" ref="H8:J8" si="1">MIN(C2:C21)</f>
        <v>10</v>
      </c>
      <c r="I8" s="3">
        <f t="shared" si="1"/>
        <v>5</v>
      </c>
      <c r="J8" s="3">
        <f t="shared" si="1"/>
        <v>150</v>
      </c>
    </row>
    <row r="9" spans="1:10" x14ac:dyDescent="0.25">
      <c r="A9" s="12" t="s">
        <v>136</v>
      </c>
      <c r="B9" s="3">
        <v>18</v>
      </c>
      <c r="C9" s="3">
        <v>12</v>
      </c>
      <c r="D9" s="3">
        <v>6</v>
      </c>
      <c r="E9" s="3">
        <v>160</v>
      </c>
      <c r="F9" s="12" t="s">
        <v>257</v>
      </c>
      <c r="G9" s="3">
        <f>CORREL($B2:$B21,B2:B21)</f>
        <v>1.0000000000000002</v>
      </c>
      <c r="H9" s="3">
        <f t="shared" ref="H9:J9" si="2">CORREL($B2:$B21,C2:C21)</f>
        <v>0.98704772485523362</v>
      </c>
      <c r="I9" s="3">
        <f t="shared" si="2"/>
        <v>0.64211334339021109</v>
      </c>
      <c r="J9" s="3">
        <f t="shared" si="2"/>
        <v>0.94477822517932841</v>
      </c>
    </row>
    <row r="10" spans="1:10" x14ac:dyDescent="0.25">
      <c r="A10" s="12" t="s">
        <v>137</v>
      </c>
      <c r="B10" s="3">
        <v>22</v>
      </c>
      <c r="C10" s="3">
        <v>16</v>
      </c>
      <c r="D10" s="3">
        <v>6</v>
      </c>
      <c r="E10" s="3">
        <v>170</v>
      </c>
      <c r="F10" s="12" t="s">
        <v>258</v>
      </c>
      <c r="G10" s="3">
        <f>CORREL($C2:$C21,B2:B21)</f>
        <v>0.98704772485523362</v>
      </c>
      <c r="H10" s="3">
        <f t="shared" ref="H10:J10" si="3">CORREL($C2:$C21,C2:C21)</f>
        <v>1</v>
      </c>
      <c r="I10" s="3">
        <f t="shared" si="3"/>
        <v>0.51081169800886406</v>
      </c>
      <c r="J10" s="3">
        <f t="shared" si="3"/>
        <v>0.93321245848182599</v>
      </c>
    </row>
    <row r="11" spans="1:10" x14ac:dyDescent="0.25">
      <c r="A11" s="12" t="s">
        <v>138</v>
      </c>
      <c r="B11" s="3">
        <v>27</v>
      </c>
      <c r="C11" s="3">
        <v>19</v>
      </c>
      <c r="D11" s="3">
        <v>8</v>
      </c>
      <c r="E11" s="3">
        <v>210</v>
      </c>
      <c r="F11" s="12" t="s">
        <v>259</v>
      </c>
      <c r="G11" s="3">
        <f>CORREL($D2:$D21,B2:B21)</f>
        <v>0.64211334339021109</v>
      </c>
      <c r="H11" s="3">
        <f t="shared" ref="H11:J11" si="4">CORREL($D2:$D21,C2:C21)</f>
        <v>0.51081169800886406</v>
      </c>
      <c r="I11" s="3">
        <f t="shared" si="4"/>
        <v>1</v>
      </c>
      <c r="J11" s="3">
        <f t="shared" si="4"/>
        <v>0.60344704409834737</v>
      </c>
    </row>
    <row r="12" spans="1:10" x14ac:dyDescent="0.25">
      <c r="A12" s="12" t="s">
        <v>139</v>
      </c>
      <c r="B12" s="3">
        <v>32</v>
      </c>
      <c r="C12" s="3">
        <v>24</v>
      </c>
      <c r="D12" s="3">
        <v>8</v>
      </c>
      <c r="E12" s="3">
        <v>240</v>
      </c>
      <c r="F12" s="12" t="s">
        <v>260</v>
      </c>
      <c r="G12" s="3">
        <f>CORREL($E2:$E21,B2:B21)</f>
        <v>0.94477822517932841</v>
      </c>
      <c r="H12" s="3">
        <f t="shared" ref="H12:J12" si="5">CORREL($E2:$E21,C2:C21)</f>
        <v>0.93321245848182599</v>
      </c>
      <c r="I12" s="3">
        <f t="shared" si="5"/>
        <v>0.60344704409834737</v>
      </c>
      <c r="J12" s="3">
        <f t="shared" si="5"/>
        <v>1</v>
      </c>
    </row>
    <row r="13" spans="1:10" x14ac:dyDescent="0.25">
      <c r="A13" s="12" t="s">
        <v>140</v>
      </c>
      <c r="B13" s="3">
        <v>38</v>
      </c>
      <c r="C13" s="3">
        <v>32</v>
      </c>
      <c r="D13" s="3">
        <v>6</v>
      </c>
      <c r="E13" s="3">
        <v>280</v>
      </c>
      <c r="G13" s="3"/>
      <c r="H13" s="3"/>
      <c r="I13" s="3"/>
      <c r="J13" s="3"/>
    </row>
    <row r="14" spans="1:10" x14ac:dyDescent="0.25">
      <c r="A14" s="12" t="s">
        <v>141</v>
      </c>
      <c r="B14" s="3">
        <v>24</v>
      </c>
      <c r="C14" s="3">
        <v>18</v>
      </c>
      <c r="D14" s="3">
        <v>6</v>
      </c>
      <c r="E14" s="3">
        <v>200</v>
      </c>
      <c r="F14" s="12" t="s">
        <v>263</v>
      </c>
      <c r="G14" s="3">
        <f>CORREL(B2:B21,D2:D21)</f>
        <v>0.64211334339021109</v>
      </c>
      <c r="H14" s="3"/>
      <c r="I14" s="3"/>
      <c r="J14" s="3"/>
    </row>
    <row r="15" spans="1:10" x14ac:dyDescent="0.25">
      <c r="A15" s="12" t="s">
        <v>142</v>
      </c>
      <c r="B15" s="3">
        <v>29</v>
      </c>
      <c r="C15" s="3">
        <v>21</v>
      </c>
      <c r="D15" s="3">
        <v>8</v>
      </c>
      <c r="E15" s="3">
        <v>230</v>
      </c>
      <c r="F15" s="12" t="s">
        <v>262</v>
      </c>
      <c r="G15" s="3">
        <f>CORREL(C2:C21,D2:D21)</f>
        <v>0.51081169800886406</v>
      </c>
      <c r="H15" s="3"/>
      <c r="I15" s="3"/>
      <c r="J15" s="3"/>
    </row>
    <row r="16" spans="1:10" x14ac:dyDescent="0.25">
      <c r="A16" s="12" t="s">
        <v>143</v>
      </c>
      <c r="B16" s="3">
        <v>21</v>
      </c>
      <c r="C16" s="3">
        <v>14</v>
      </c>
      <c r="D16" s="3">
        <v>7</v>
      </c>
      <c r="E16" s="3">
        <v>175</v>
      </c>
      <c r="F16" s="12" t="s">
        <v>261</v>
      </c>
      <c r="G16" s="3">
        <f>CORREL(E2:E21,D2:D21)</f>
        <v>0.60344704409834737</v>
      </c>
      <c r="H16" s="3"/>
      <c r="I16" s="3"/>
      <c r="J16" s="3"/>
    </row>
    <row r="17" spans="1:5" x14ac:dyDescent="0.25">
      <c r="A17" s="12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12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12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12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12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A50" workbookViewId="0">
      <selection activeCell="G5" sqref="G5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7.42578125" style="1" customWidth="1"/>
    <col min="7" max="16384" width="14" style="1"/>
  </cols>
  <sheetData>
    <row r="1" spans="1:10" ht="45" x14ac:dyDescent="0.25">
      <c r="A1" s="12" t="s">
        <v>0</v>
      </c>
      <c r="B1" s="12" t="s">
        <v>9</v>
      </c>
      <c r="C1" s="12" t="s">
        <v>10</v>
      </c>
      <c r="D1" s="12" t="s">
        <v>11</v>
      </c>
      <c r="E1" s="12" t="s">
        <v>12</v>
      </c>
      <c r="F1" s="12"/>
      <c r="G1" s="12" t="s">
        <v>9</v>
      </c>
      <c r="H1" s="12" t="s">
        <v>10</v>
      </c>
      <c r="I1" s="12" t="s">
        <v>11</v>
      </c>
      <c r="J1" s="12" t="s">
        <v>12</v>
      </c>
    </row>
    <row r="2" spans="1:10" x14ac:dyDescent="0.25">
      <c r="A2" s="12" t="s">
        <v>150</v>
      </c>
      <c r="B2" s="4">
        <v>6</v>
      </c>
      <c r="C2" s="4">
        <v>4</v>
      </c>
      <c r="D2" s="4">
        <v>10</v>
      </c>
      <c r="E2" s="4">
        <v>10</v>
      </c>
      <c r="F2" s="12" t="s">
        <v>240</v>
      </c>
      <c r="G2" s="4">
        <f>AVERAGE(B2:B21)</f>
        <v>7.2</v>
      </c>
      <c r="H2" s="18">
        <f>AVERAGE(C2:C21)</f>
        <v>7.45</v>
      </c>
      <c r="I2" s="4">
        <f>AVERAGE(D2:D21)</f>
        <v>8.1999999999999993</v>
      </c>
      <c r="J2" s="4">
        <f>AVERAGE(E2:E21)</f>
        <v>9.0500000000000007</v>
      </c>
    </row>
    <row r="3" spans="1:10" x14ac:dyDescent="0.25">
      <c r="A3" s="12" t="s">
        <v>151</v>
      </c>
      <c r="B3" s="4">
        <v>9</v>
      </c>
      <c r="C3" s="4">
        <v>7</v>
      </c>
      <c r="D3" s="4">
        <v>10</v>
      </c>
      <c r="E3" s="4">
        <v>10</v>
      </c>
      <c r="F3" s="12" t="s">
        <v>241</v>
      </c>
      <c r="G3" s="4">
        <f>MEDIAN(B2:B21)</f>
        <v>7.5</v>
      </c>
      <c r="H3" s="18">
        <f>MEDIAN(C2:C21)</f>
        <v>7.5</v>
      </c>
      <c r="I3" s="4">
        <f>MEDIAN(D2:D21)</f>
        <v>8</v>
      </c>
      <c r="J3" s="4">
        <f>MEDIAN(E2:E21)</f>
        <v>9</v>
      </c>
    </row>
    <row r="4" spans="1:10" x14ac:dyDescent="0.25">
      <c r="A4" s="12" t="s">
        <v>152</v>
      </c>
      <c r="B4" s="4">
        <v>9</v>
      </c>
      <c r="C4" s="4">
        <v>10</v>
      </c>
      <c r="D4" s="4">
        <v>9</v>
      </c>
      <c r="E4" s="4">
        <v>9</v>
      </c>
      <c r="F4" s="12" t="s">
        <v>242</v>
      </c>
      <c r="G4" s="4">
        <f>MODE(B2:B21)</f>
        <v>8</v>
      </c>
      <c r="H4" s="4">
        <f>MODE(C2:C21)</f>
        <v>9</v>
      </c>
      <c r="I4" s="4">
        <f>MODE(D2:D21)</f>
        <v>10</v>
      </c>
      <c r="J4" s="4">
        <f>MODE(E2:E21)</f>
        <v>10</v>
      </c>
    </row>
    <row r="5" spans="1:10" x14ac:dyDescent="0.25">
      <c r="A5" s="12" t="s">
        <v>153</v>
      </c>
      <c r="B5" s="4">
        <v>5</v>
      </c>
      <c r="C5" s="4">
        <v>10</v>
      </c>
      <c r="D5" s="4">
        <v>9</v>
      </c>
      <c r="E5" s="4">
        <v>10</v>
      </c>
      <c r="F5" s="12" t="s">
        <v>243</v>
      </c>
      <c r="G5" s="4">
        <f>_xlfn.VAR.P(B2:B21)</f>
        <v>4.26</v>
      </c>
      <c r="H5" s="4">
        <f>_xlfn.VAR.P(C2:C21)</f>
        <v>4.5475000000000003</v>
      </c>
      <c r="I5" s="4">
        <f>_xlfn.VAR.P(D2:D21)</f>
        <v>1.96</v>
      </c>
      <c r="J5" s="4">
        <f>_xlfn.VAR.P(E2:E21)</f>
        <v>0.74749999999999983</v>
      </c>
    </row>
    <row r="6" spans="1:10" x14ac:dyDescent="0.25">
      <c r="A6" s="12" t="s">
        <v>154</v>
      </c>
      <c r="B6" s="4">
        <v>8</v>
      </c>
      <c r="C6" s="4">
        <v>5</v>
      </c>
      <c r="D6" s="4">
        <v>8</v>
      </c>
      <c r="E6" s="4">
        <v>9</v>
      </c>
      <c r="F6" s="12" t="s">
        <v>244</v>
      </c>
      <c r="G6" s="4">
        <f>_xlfn.STDEV.P(B2:B21)</f>
        <v>2.0639767440550294</v>
      </c>
      <c r="H6" s="4">
        <f>_xlfn.STDEV.P(C2:C21)</f>
        <v>2.1324868112136124</v>
      </c>
      <c r="I6" s="4">
        <f>_xlfn.STDEV.P(D2:D21)</f>
        <v>1.4</v>
      </c>
      <c r="J6" s="4">
        <f>_xlfn.STDEV.P(E2:E21)</f>
        <v>0.86458082328952901</v>
      </c>
    </row>
    <row r="7" spans="1:10" x14ac:dyDescent="0.25">
      <c r="A7" s="12" t="s">
        <v>155</v>
      </c>
      <c r="B7" s="4">
        <v>8</v>
      </c>
      <c r="C7" s="4">
        <v>7</v>
      </c>
      <c r="D7" s="4">
        <v>10</v>
      </c>
      <c r="E7" s="4">
        <v>9</v>
      </c>
      <c r="F7" s="12" t="s">
        <v>246</v>
      </c>
      <c r="G7" s="4">
        <f>MAX(B2:B21)</f>
        <v>10</v>
      </c>
      <c r="H7" s="4">
        <f t="shared" ref="H7:J7" si="0">MAX(C2:C21)</f>
        <v>10</v>
      </c>
      <c r="I7" s="4">
        <f t="shared" si="0"/>
        <v>10</v>
      </c>
      <c r="J7" s="4">
        <f t="shared" si="0"/>
        <v>10</v>
      </c>
    </row>
    <row r="8" spans="1:10" x14ac:dyDescent="0.25">
      <c r="A8" s="12" t="s">
        <v>156</v>
      </c>
      <c r="B8" s="4">
        <v>10</v>
      </c>
      <c r="C8" s="4">
        <v>5</v>
      </c>
      <c r="D8" s="4">
        <v>8</v>
      </c>
      <c r="E8" s="4">
        <v>8</v>
      </c>
      <c r="F8" s="12" t="s">
        <v>264</v>
      </c>
      <c r="G8" s="4">
        <f>MIN(B2:B21)</f>
        <v>4</v>
      </c>
      <c r="H8" s="4">
        <f t="shared" ref="H8:J8" si="1">MIN(C2:C21)</f>
        <v>3</v>
      </c>
      <c r="I8" s="4">
        <f t="shared" si="1"/>
        <v>6</v>
      </c>
      <c r="J8" s="4">
        <f t="shared" si="1"/>
        <v>8</v>
      </c>
    </row>
    <row r="9" spans="1:10" x14ac:dyDescent="0.25">
      <c r="A9" s="12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12" t="s">
        <v>158</v>
      </c>
      <c r="B10" s="4">
        <v>8</v>
      </c>
      <c r="C10" s="4">
        <v>9</v>
      </c>
      <c r="D10" s="4">
        <v>10</v>
      </c>
      <c r="E10" s="4">
        <v>10</v>
      </c>
      <c r="G10" s="37" t="s">
        <v>279</v>
      </c>
      <c r="H10" s="38"/>
      <c r="I10" s="38"/>
      <c r="J10" s="39"/>
    </row>
    <row r="11" spans="1:10" ht="45" x14ac:dyDescent="0.25">
      <c r="A11" s="12" t="s">
        <v>159</v>
      </c>
      <c r="B11" s="4">
        <v>10</v>
      </c>
      <c r="C11" s="4">
        <v>9</v>
      </c>
      <c r="D11" s="4">
        <v>7</v>
      </c>
      <c r="E11" s="4">
        <v>8</v>
      </c>
      <c r="F11" s="12"/>
      <c r="G11" s="12" t="s">
        <v>9</v>
      </c>
      <c r="H11" s="12" t="s">
        <v>10</v>
      </c>
      <c r="I11" s="12" t="s">
        <v>11</v>
      </c>
      <c r="J11" s="12" t="s">
        <v>12</v>
      </c>
    </row>
    <row r="12" spans="1:10" x14ac:dyDescent="0.25">
      <c r="A12" s="12" t="s">
        <v>160</v>
      </c>
      <c r="B12" s="4">
        <v>6</v>
      </c>
      <c r="C12" s="4">
        <v>5</v>
      </c>
      <c r="D12" s="4">
        <v>10</v>
      </c>
      <c r="E12" s="4">
        <v>8</v>
      </c>
      <c r="F12" s="12" t="s">
        <v>317</v>
      </c>
      <c r="G12" s="9">
        <f>CORREL($B2:$B21,B2:B21)</f>
        <v>0.99999999999999978</v>
      </c>
      <c r="H12" s="9">
        <f t="shared" ref="H12:J12" si="2">CORREL($B2:$B21,C2:C21)</f>
        <v>-0.21356825548929406</v>
      </c>
      <c r="I12" s="9">
        <f t="shared" si="2"/>
        <v>-4.8450158311150869E-2</v>
      </c>
      <c r="J12" s="9">
        <f t="shared" si="2"/>
        <v>-0.22975949006122781</v>
      </c>
    </row>
    <row r="13" spans="1:10" x14ac:dyDescent="0.25">
      <c r="A13" s="12" t="s">
        <v>161</v>
      </c>
      <c r="B13" s="4">
        <v>6</v>
      </c>
      <c r="C13" s="4">
        <v>9</v>
      </c>
      <c r="D13" s="4">
        <v>6</v>
      </c>
      <c r="E13" s="4">
        <v>10</v>
      </c>
      <c r="F13" s="12" t="s">
        <v>318</v>
      </c>
      <c r="G13" s="9">
        <f>CORREL($C2:$C21,B2:B21)</f>
        <v>-0.21356825548929406</v>
      </c>
      <c r="H13" s="9">
        <f t="shared" ref="H13:J13" si="3">CORREL($C2:$C21,C2:C21)</f>
        <v>0.99999999999999978</v>
      </c>
      <c r="I13" s="9">
        <f t="shared" si="3"/>
        <v>-8.0389041811241166E-2</v>
      </c>
      <c r="J13" s="9">
        <f t="shared" si="3"/>
        <v>0.47594325097989304</v>
      </c>
    </row>
    <row r="14" spans="1:10" x14ac:dyDescent="0.25">
      <c r="A14" s="12" t="s">
        <v>162</v>
      </c>
      <c r="B14" s="4">
        <v>10</v>
      </c>
      <c r="C14" s="4">
        <v>7</v>
      </c>
      <c r="D14" s="4">
        <v>8</v>
      </c>
      <c r="E14" s="4">
        <v>9</v>
      </c>
      <c r="F14" s="12" t="s">
        <v>319</v>
      </c>
      <c r="G14" s="9">
        <f>CORREL($D2:$D21,B2:B21)</f>
        <v>-4.8450158311150869E-2</v>
      </c>
      <c r="H14" s="9">
        <f t="shared" ref="H14:J14" si="4">CORREL($D2:$D21,C2:C21)</f>
        <v>-8.0389041811241166E-2</v>
      </c>
      <c r="I14" s="9">
        <f t="shared" si="4"/>
        <v>1</v>
      </c>
      <c r="J14" s="9">
        <f t="shared" si="4"/>
        <v>0.23958761467172804</v>
      </c>
    </row>
    <row r="15" spans="1:10" x14ac:dyDescent="0.25">
      <c r="A15" s="12" t="s">
        <v>163</v>
      </c>
      <c r="B15" s="4">
        <v>7</v>
      </c>
      <c r="C15" s="4">
        <v>10</v>
      </c>
      <c r="D15" s="4">
        <v>7</v>
      </c>
      <c r="E15" s="4">
        <v>10</v>
      </c>
      <c r="F15" s="12" t="s">
        <v>320</v>
      </c>
      <c r="G15" s="9">
        <f>CORREL($E2:$E21,B2:B21)</f>
        <v>-0.22975949006122781</v>
      </c>
      <c r="H15" s="9">
        <f t="shared" ref="H15:J15" si="5">CORREL($E2:$E21,C2:C21)</f>
        <v>0.47594325097989304</v>
      </c>
      <c r="I15" s="9">
        <f t="shared" si="5"/>
        <v>0.23958761467172804</v>
      </c>
      <c r="J15" s="9">
        <f t="shared" si="5"/>
        <v>1</v>
      </c>
    </row>
    <row r="16" spans="1:10" x14ac:dyDescent="0.25">
      <c r="A16" s="12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12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12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12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12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12" t="s">
        <v>169</v>
      </c>
      <c r="B21" s="4">
        <v>7</v>
      </c>
      <c r="C21" s="4">
        <v>8</v>
      </c>
      <c r="D21" s="4">
        <v>8</v>
      </c>
      <c r="E21" s="4">
        <v>8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4" zoomScale="80" zoomScaleNormal="80" workbookViewId="0">
      <selection activeCell="Q8" sqref="Q8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9.42578125" style="1" bestFit="1" customWidth="1"/>
    <col min="7" max="8" width="14" style="1"/>
    <col min="9" max="9" width="19.42578125" style="1" bestFit="1" customWidth="1"/>
    <col min="10" max="10" width="18.5703125" style="1" bestFit="1" customWidth="1"/>
    <col min="11" max="16384" width="14" style="1"/>
  </cols>
  <sheetData>
    <row r="1" spans="1:10" ht="60" x14ac:dyDescent="0.2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/>
      <c r="G1" s="12" t="s">
        <v>14</v>
      </c>
      <c r="H1" s="12" t="s">
        <v>15</v>
      </c>
      <c r="I1" s="12" t="s">
        <v>16</v>
      </c>
      <c r="J1" s="1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2" t="s">
        <v>240</v>
      </c>
      <c r="G2" s="4">
        <f>AVERAGE(B2:B21)</f>
        <v>39.75</v>
      </c>
      <c r="H2" s="4">
        <f>AVERAGE(C2:C21)</f>
        <v>6060</v>
      </c>
      <c r="I2" s="4">
        <f>AVERAGE(D2:D21)</f>
        <v>16.399999999999999</v>
      </c>
      <c r="J2" s="4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2" t="s">
        <v>241</v>
      </c>
      <c r="G3" s="4">
        <f>MEDIAN(B2:B21)</f>
        <v>39.5</v>
      </c>
      <c r="H3" s="4">
        <f>MEDIAN(C2:C21)</f>
        <v>5900</v>
      </c>
      <c r="I3" s="4">
        <f>MEDIAN(D2:D21)</f>
        <v>16</v>
      </c>
      <c r="J3" s="4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2" t="s">
        <v>242</v>
      </c>
      <c r="G4" s="4" t="e">
        <f>MODE(B2:B21)</f>
        <v>#N/A</v>
      </c>
      <c r="H4" s="4">
        <f>MODE(C2:C21)</f>
        <v>6000</v>
      </c>
      <c r="I4" s="4">
        <f>MODE(D2:D21)</f>
        <v>16</v>
      </c>
      <c r="J4" s="4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2" t="s">
        <v>243</v>
      </c>
      <c r="G5" s="4">
        <f>_xlfn.VAR.P(B2:B21)</f>
        <v>65.787499999999994</v>
      </c>
      <c r="H5" s="4">
        <f>_xlfn.VAR.P(C2:C21)</f>
        <v>3411400</v>
      </c>
      <c r="I5" s="4">
        <f>_xlfn.VAR.P(D2:D21)</f>
        <v>3.64</v>
      </c>
      <c r="J5" s="4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2" t="s">
        <v>244</v>
      </c>
      <c r="G6" s="4">
        <f>_xlfn.STDEV.P(B2:B21)</f>
        <v>8.1109493895597691</v>
      </c>
      <c r="H6" s="4">
        <f>_xlfn.STDEV.P(C2:C21)</f>
        <v>1846.9975636150687</v>
      </c>
      <c r="I6" s="4">
        <f>_xlfn.STDEV.P(D2:D21)</f>
        <v>1.9078784028338913</v>
      </c>
      <c r="J6" s="4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  <c r="F7" s="12" t="s">
        <v>246</v>
      </c>
      <c r="G7" s="4">
        <f>MAX(B2:B22)</f>
        <v>55</v>
      </c>
      <c r="H7" s="4">
        <f t="shared" ref="H7:J7" si="0">MAX(C2:C22)</f>
        <v>10000</v>
      </c>
      <c r="I7" s="4">
        <f t="shared" si="0"/>
        <v>20</v>
      </c>
      <c r="J7" s="4">
        <f t="shared" si="0"/>
        <v>4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  <c r="F8" s="12" t="s">
        <v>264</v>
      </c>
      <c r="G8" s="4">
        <f>MIN(B2:B21)</f>
        <v>25</v>
      </c>
      <c r="H8" s="4">
        <f t="shared" ref="H8:J8" si="1">MIN(C2:C21)</f>
        <v>3000</v>
      </c>
      <c r="I8" s="4">
        <f t="shared" si="1"/>
        <v>12</v>
      </c>
      <c r="J8" s="4">
        <f t="shared" si="1"/>
        <v>0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  <c r="G10" s="40" t="s">
        <v>265</v>
      </c>
      <c r="H10" s="40"/>
      <c r="I10" s="40"/>
      <c r="J10" s="40"/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  <c r="G11" s="1" t="s">
        <v>266</v>
      </c>
      <c r="H11" s="1" t="s">
        <v>267</v>
      </c>
      <c r="I11" s="1" t="s">
        <v>268</v>
      </c>
      <c r="J11" s="1" t="s">
        <v>269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  <c r="F12" s="1" t="s">
        <v>266</v>
      </c>
      <c r="G12" s="19">
        <f>CORREL($B2:$B21,B2:B21)</f>
        <v>1</v>
      </c>
      <c r="H12" s="19">
        <f t="shared" ref="H12:J12" si="2">CORREL($B2:$B21,C2:C21)</f>
        <v>0.9098249489708462</v>
      </c>
      <c r="I12" s="19">
        <f t="shared" si="2"/>
        <v>0.91116437101707137</v>
      </c>
      <c r="J12" s="19">
        <f t="shared" si="2"/>
        <v>0.85133368332781745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  <c r="F13" s="1" t="s">
        <v>267</v>
      </c>
      <c r="G13" s="19">
        <f>CORREL($C2:$C21,B2:B21)</f>
        <v>0.9098249489708462</v>
      </c>
      <c r="H13" s="19">
        <f t="shared" ref="H13:J13" si="3">CORREL($C2:$C21,C2:C21)</f>
        <v>1.0000000000000002</v>
      </c>
      <c r="I13" s="19">
        <f t="shared" si="3"/>
        <v>0.9168957160991692</v>
      </c>
      <c r="J13" s="19">
        <f t="shared" si="3"/>
        <v>0.91113121079346693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  <c r="F14" s="1" t="s">
        <v>270</v>
      </c>
      <c r="G14" s="19">
        <f>CORREL($D2:$D21,B2:B21)</f>
        <v>0.91116437101707137</v>
      </c>
      <c r="H14" s="19">
        <f t="shared" ref="H14:J14" si="4">CORREL($D2:$D21,C2:C21)</f>
        <v>0.9168957160991692</v>
      </c>
      <c r="I14" s="19">
        <f t="shared" si="4"/>
        <v>1</v>
      </c>
      <c r="J14" s="19">
        <f t="shared" si="4"/>
        <v>0.85568962375661217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  <c r="F15" s="1" t="s">
        <v>269</v>
      </c>
      <c r="G15" s="19">
        <f>CORREL($E2:$E21,B2:B21)</f>
        <v>0.85133368332781745</v>
      </c>
      <c r="H15" s="19">
        <f t="shared" ref="H15:J15" si="5">CORREL($E2:$E21,C2:C21)</f>
        <v>0.91113121079346693</v>
      </c>
      <c r="I15" s="19">
        <f t="shared" si="5"/>
        <v>0.85568962375661217</v>
      </c>
      <c r="J15" s="19">
        <f t="shared" si="5"/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mergeCells count="1">
    <mergeCell ref="G10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topLeftCell="A34" zoomScale="120" zoomScaleNormal="120" workbookViewId="0">
      <selection activeCell="F5" sqref="F5"/>
    </sheetView>
  </sheetViews>
  <sheetFormatPr defaultColWidth="14" defaultRowHeight="15" x14ac:dyDescent="0.25"/>
  <cols>
    <col min="1" max="1" width="36" style="1" customWidth="1"/>
    <col min="2" max="5" width="14" style="1"/>
    <col min="6" max="6" width="18.5703125" style="1" bestFit="1" customWidth="1"/>
    <col min="7" max="7" width="12.28515625" style="1" bestFit="1" customWidth="1"/>
    <col min="8" max="8" width="13.140625" style="1" bestFit="1" customWidth="1"/>
    <col min="9" max="9" width="18.5703125" style="1" bestFit="1" customWidth="1"/>
    <col min="10" max="10" width="12" style="1" bestFit="1" customWidth="1"/>
    <col min="11" max="16384" width="14" style="1"/>
  </cols>
  <sheetData>
    <row r="1" spans="1:10" ht="45" x14ac:dyDescent="0.25">
      <c r="A1" s="12" t="s">
        <v>149</v>
      </c>
      <c r="B1" s="12" t="s">
        <v>18</v>
      </c>
      <c r="C1" s="12" t="s">
        <v>19</v>
      </c>
      <c r="D1" s="12" t="s">
        <v>20</v>
      </c>
      <c r="E1" s="1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9" t="s">
        <v>240</v>
      </c>
      <c r="G2" s="10">
        <f>AVERAGE(B2:B22)</f>
        <v>7.6</v>
      </c>
      <c r="H2" s="10">
        <f>AVERAGE(C2:C22)</f>
        <v>7.9</v>
      </c>
      <c r="I2" s="10">
        <f>AVERAGE(D2:D22)</f>
        <v>2.4</v>
      </c>
      <c r="J2" s="10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9" t="s">
        <v>241</v>
      </c>
      <c r="G3" s="10">
        <f>MEDIAN(B2:B21)</f>
        <v>8</v>
      </c>
      <c r="H3" s="10">
        <f>MEDIAN(C2:C21)</f>
        <v>8</v>
      </c>
      <c r="I3" s="10">
        <f>MEDIAN(D2:D21)</f>
        <v>2</v>
      </c>
      <c r="J3" s="10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9" t="s">
        <v>242</v>
      </c>
      <c r="G4" s="10">
        <f>MODE(B2:B21)</f>
        <v>8</v>
      </c>
      <c r="H4" s="10">
        <f>MODE(C2:C21)</f>
        <v>7</v>
      </c>
      <c r="I4" s="10">
        <f>MODE(D2:D21)</f>
        <v>2</v>
      </c>
      <c r="J4" s="10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9" t="s">
        <v>243</v>
      </c>
      <c r="G5" s="10">
        <f>_xlfn.VAR.P(B2:B21)</f>
        <v>1.1399999999999999</v>
      </c>
      <c r="H5" s="10">
        <f>_xlfn.VAR.P(C2:C21)</f>
        <v>0.69</v>
      </c>
      <c r="I5" s="10">
        <f>_xlfn.VAR.P(D2:D21)</f>
        <v>1.1399999999999999</v>
      </c>
      <c r="J5" s="10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9" t="s">
        <v>244</v>
      </c>
      <c r="G6" s="10">
        <f>_xlfn.STDEV.P(B2:B21)</f>
        <v>1.0677078252031311</v>
      </c>
      <c r="H6" s="10">
        <f>_xlfn.STDEV.P(C2:C21)</f>
        <v>0.83066238629180744</v>
      </c>
      <c r="I6" s="10">
        <f>_xlfn.STDEV.P(D2:D21)</f>
        <v>1.0677078252031311</v>
      </c>
      <c r="J6" s="10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  <c r="F7" s="1" t="s">
        <v>246</v>
      </c>
      <c r="G7" s="10">
        <f>MAX(B2:B21)</f>
        <v>9</v>
      </c>
      <c r="H7" s="10">
        <f t="shared" ref="H7:J7" si="0">MAX(C2:C21)</f>
        <v>9</v>
      </c>
      <c r="I7" s="10">
        <f t="shared" si="0"/>
        <v>4</v>
      </c>
      <c r="J7" s="10">
        <f t="shared" si="0"/>
        <v>8.67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  <c r="F8" s="1" t="s">
        <v>264</v>
      </c>
      <c r="G8" s="10">
        <f>MIN(B2:B21)</f>
        <v>6</v>
      </c>
      <c r="H8" s="10">
        <f t="shared" ref="H8:J8" si="1">MIN(C2:C21)</f>
        <v>7</v>
      </c>
      <c r="I8" s="10">
        <f t="shared" si="1"/>
        <v>1</v>
      </c>
      <c r="J8" s="10">
        <f t="shared" si="1"/>
        <v>6.33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  <c r="G9" s="1" t="s">
        <v>271</v>
      </c>
      <c r="H9" s="1" t="s">
        <v>272</v>
      </c>
      <c r="I9" s="1" t="s">
        <v>273</v>
      </c>
      <c r="J9" s="1" t="s">
        <v>274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  <c r="F10" s="1" t="s">
        <v>271</v>
      </c>
      <c r="G10" s="19">
        <f>CORREL($B2:$B21,B2:B21)</f>
        <v>1</v>
      </c>
      <c r="H10" s="19">
        <f t="shared" ref="H10:J10" si="2">CORREL($B2:$B21,C2:C21)</f>
        <v>0.18040269106446355</v>
      </c>
      <c r="I10" s="19">
        <f t="shared" si="2"/>
        <v>-1</v>
      </c>
      <c r="J10" s="19">
        <f t="shared" si="2"/>
        <v>0.94173216750584732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  <c r="F11" s="1" t="s">
        <v>272</v>
      </c>
      <c r="G11" s="19">
        <f>CORREL($C2:$C21,B2:B21)</f>
        <v>0.18040269106446355</v>
      </c>
      <c r="H11" s="19">
        <f t="shared" ref="H11:J11" si="3">CORREL($C2:$C21,C2:C21)</f>
        <v>1</v>
      </c>
      <c r="I11" s="19">
        <f t="shared" si="3"/>
        <v>-0.18040269106446358</v>
      </c>
      <c r="J11" s="19">
        <f t="shared" si="3"/>
        <v>0.50072153545428155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  <c r="F12" s="1" t="s">
        <v>273</v>
      </c>
      <c r="G12" s="19">
        <f>CORREL($D2:$D21,B2:B21)</f>
        <v>-1</v>
      </c>
      <c r="H12" s="19">
        <f t="shared" ref="H12:J12" si="4">CORREL($D2:$D21,C2:C21)</f>
        <v>-0.18040269106446358</v>
      </c>
      <c r="I12" s="19">
        <f t="shared" si="4"/>
        <v>1</v>
      </c>
      <c r="J12" s="19">
        <f t="shared" si="4"/>
        <v>-0.94173216750584732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  <c r="F13" s="1" t="s">
        <v>274</v>
      </c>
      <c r="G13" s="19">
        <f>CORREL($E2:$E21,B2:B21)</f>
        <v>0.94173216750584732</v>
      </c>
      <c r="H13" s="19">
        <f t="shared" ref="H13:J13" si="5">CORREL($E2:$E21,C2:C21)</f>
        <v>0.50072153545428155</v>
      </c>
      <c r="I13" s="19">
        <f t="shared" si="5"/>
        <v>-0.94173216750584732</v>
      </c>
      <c r="J13" s="19">
        <f t="shared" si="5"/>
        <v>1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topLeftCell="I1" zoomScale="90" zoomScaleNormal="90" workbookViewId="0">
      <selection activeCell="D1" activeCellId="1" sqref="B1:B21 D1:D21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5.7109375" style="1" bestFit="1" customWidth="1"/>
    <col min="7" max="16384" width="14" style="1"/>
  </cols>
  <sheetData>
    <row r="1" spans="1:12" ht="45" x14ac:dyDescent="0.25">
      <c r="A1" s="12" t="s">
        <v>0</v>
      </c>
      <c r="B1" s="12" t="s">
        <v>22</v>
      </c>
      <c r="C1" s="12" t="s">
        <v>23</v>
      </c>
      <c r="D1" s="12" t="s">
        <v>24</v>
      </c>
      <c r="E1" s="12" t="s">
        <v>25</v>
      </c>
      <c r="F1" s="12"/>
      <c r="G1" s="12" t="s">
        <v>22</v>
      </c>
      <c r="H1" s="12" t="s">
        <v>23</v>
      </c>
      <c r="I1" s="12" t="s">
        <v>24</v>
      </c>
      <c r="J1" s="12" t="s">
        <v>25</v>
      </c>
    </row>
    <row r="2" spans="1:12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2" t="s">
        <v>240</v>
      </c>
      <c r="G2" s="11">
        <f>AVERAGE(B2:B21)</f>
        <v>2540</v>
      </c>
      <c r="H2" s="11">
        <f>AVERAGE(C2:C21)</f>
        <v>6.3</v>
      </c>
      <c r="I2" s="11">
        <f>AVERAGE(D2:D21)</f>
        <v>399.83500000000004</v>
      </c>
      <c r="J2" s="11">
        <f>AVERAGE(E2:E21)</f>
        <v>4.5299999999999994</v>
      </c>
      <c r="L2" s="11"/>
    </row>
    <row r="3" spans="1:12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2" t="s">
        <v>241</v>
      </c>
      <c r="G3" s="11">
        <f>MEDIAN(B2:B21)</f>
        <v>2600</v>
      </c>
      <c r="H3" s="11">
        <f>MEDIAN(C2:C21)</f>
        <v>6.5</v>
      </c>
      <c r="I3" s="11">
        <f>MEDIAN(D2:D21)</f>
        <v>400</v>
      </c>
      <c r="J3" s="11">
        <f>MEDIAN(E2:E21)</f>
        <v>4.5999999999999996</v>
      </c>
      <c r="L3" s="11"/>
    </row>
    <row r="4" spans="1:12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2" t="s">
        <v>242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  <c r="L4" s="11"/>
    </row>
    <row r="5" spans="1:12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2" t="s">
        <v>243</v>
      </c>
      <c r="G5" s="19">
        <f>_xlfn.VAR.P(B2:B21)</f>
        <v>671400</v>
      </c>
      <c r="H5" s="19">
        <f>_xlfn.VAR.P(C2:C21)</f>
        <v>3.21</v>
      </c>
      <c r="I5" s="19">
        <f>_xlfn.VAR.P(D2:D21)</f>
        <v>1525.1582750000009</v>
      </c>
      <c r="J5" s="19">
        <f>_xlfn.VAR.P(E2:E21)</f>
        <v>7.0100000000000023E-2</v>
      </c>
      <c r="L5" s="11"/>
    </row>
    <row r="6" spans="1:12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2" t="s">
        <v>244</v>
      </c>
      <c r="G6" s="19">
        <f>_xlfn.STDEV.P(B2:B21)</f>
        <v>819.39001702485973</v>
      </c>
      <c r="H6" s="19">
        <f>_xlfn.STDEV.P(C2:C21)</f>
        <v>1.7916472867168918</v>
      </c>
      <c r="I6" s="19">
        <f>_xlfn.STDEV.P(D2:D21)</f>
        <v>39.053274830672024</v>
      </c>
      <c r="J6" s="19">
        <f>_xlfn.STDEV.P(E2:E21)</f>
        <v>0.2647640458974746</v>
      </c>
      <c r="L6" s="11"/>
    </row>
    <row r="7" spans="1:12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  <c r="F7" s="12" t="s">
        <v>246</v>
      </c>
      <c r="G7" s="11">
        <f>MAX(B2:B21)</f>
        <v>4000</v>
      </c>
      <c r="H7" s="11">
        <f t="shared" ref="H7:J7" si="0">MAX(C2:C21)</f>
        <v>10</v>
      </c>
      <c r="I7" s="11">
        <f t="shared" si="0"/>
        <v>475</v>
      </c>
      <c r="J7" s="11">
        <f t="shared" si="0"/>
        <v>4.9000000000000004</v>
      </c>
      <c r="L7" s="11"/>
    </row>
    <row r="8" spans="1:12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  <c r="F8" s="12" t="s">
        <v>264</v>
      </c>
      <c r="G8" s="11">
        <f>MIN(B2:B21)</f>
        <v>1200</v>
      </c>
      <c r="H8" s="11">
        <f t="shared" ref="H8:J8" si="1">MIN(C2:C21)</f>
        <v>3</v>
      </c>
      <c r="I8" s="11">
        <f t="shared" si="1"/>
        <v>300</v>
      </c>
      <c r="J8" s="11">
        <f t="shared" si="1"/>
        <v>4</v>
      </c>
      <c r="L8" s="11"/>
    </row>
    <row r="9" spans="1:12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  <c r="L9" s="11"/>
    </row>
    <row r="10" spans="1:12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  <c r="F10" s="12"/>
      <c r="G10" s="1" t="s">
        <v>275</v>
      </c>
      <c r="H10" s="1" t="s">
        <v>276</v>
      </c>
      <c r="I10" s="1" t="s">
        <v>277</v>
      </c>
      <c r="J10" s="1" t="s">
        <v>278</v>
      </c>
      <c r="L10" s="11"/>
    </row>
    <row r="11" spans="1:12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  <c r="F11" s="12" t="s">
        <v>275</v>
      </c>
      <c r="G11" s="20">
        <f>CORREL($B2:$B21,B2:B21)</f>
        <v>1.0000000000000002</v>
      </c>
      <c r="H11" s="20">
        <f t="shared" ref="H11:J11" si="2">CORREL($B2:$B21,C2:C21)</f>
        <v>0.96930781766713492</v>
      </c>
      <c r="I11" s="20">
        <f t="shared" si="2"/>
        <v>0.520099093086417</v>
      </c>
      <c r="J11" s="20">
        <f t="shared" si="2"/>
        <v>0.8126483068808692</v>
      </c>
      <c r="L11" s="11"/>
    </row>
    <row r="12" spans="1:12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  <c r="F12" s="12" t="s">
        <v>276</v>
      </c>
      <c r="G12" s="20">
        <f>CORREL($C2:$C21,B2:B21)</f>
        <v>0.96930781766713492</v>
      </c>
      <c r="H12" s="20">
        <f t="shared" ref="H12:J12" si="3">CORREL($C2:$C21,C2:C21)</f>
        <v>1</v>
      </c>
      <c r="I12" s="20">
        <f t="shared" si="3"/>
        <v>0.30062301020975074</v>
      </c>
      <c r="J12" s="20">
        <f t="shared" si="3"/>
        <v>0.86642364672601679</v>
      </c>
      <c r="L12" s="11"/>
    </row>
    <row r="13" spans="1:12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  <c r="F13" s="12" t="s">
        <v>277</v>
      </c>
      <c r="G13" s="20">
        <f>CORREL($D2:$D21,B2:B21)</f>
        <v>0.520099093086417</v>
      </c>
      <c r="H13" s="20">
        <f t="shared" ref="H13:J13" si="4">CORREL($D2:$D21,C2:C21)</f>
        <v>0.30062301020975074</v>
      </c>
      <c r="I13" s="20">
        <f t="shared" si="4"/>
        <v>1</v>
      </c>
      <c r="J13" s="20">
        <f t="shared" si="4"/>
        <v>0.16421333854255471</v>
      </c>
      <c r="L13" s="11"/>
    </row>
    <row r="14" spans="1:12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  <c r="F14" s="12" t="s">
        <v>278</v>
      </c>
      <c r="G14" s="20">
        <f>CORREL($E2:$E21,B2:B21)</f>
        <v>0.8126483068808692</v>
      </c>
      <c r="H14" s="20">
        <f t="shared" ref="H14:J14" si="5">CORREL($E2:$E21,C2:C21)</f>
        <v>0.86642364672601679</v>
      </c>
      <c r="I14" s="20">
        <f t="shared" si="5"/>
        <v>0.16421333854255471</v>
      </c>
      <c r="J14" s="20">
        <f t="shared" si="5"/>
        <v>0.99999999999999978</v>
      </c>
      <c r="L14" s="11"/>
    </row>
    <row r="15" spans="1:12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  <c r="L15" s="11"/>
    </row>
    <row r="16" spans="1:12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  <c r="L16" s="11"/>
    </row>
    <row r="17" spans="1:12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  <c r="L17" s="11"/>
    </row>
    <row r="18" spans="1:12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  <c r="L18" s="11"/>
    </row>
    <row r="19" spans="1:12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  <c r="L19" s="11"/>
    </row>
    <row r="20" spans="1:12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  <c r="L20" s="11"/>
    </row>
    <row r="21" spans="1:12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  <c r="L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topLeftCell="F1" zoomScale="90" zoomScaleNormal="90" workbookViewId="0">
      <selection activeCell="B1" sqref="B1:C37"/>
    </sheetView>
  </sheetViews>
  <sheetFormatPr defaultColWidth="10.7109375" defaultRowHeight="15" x14ac:dyDescent="0.25"/>
  <cols>
    <col min="7" max="7" width="19.140625" bestFit="1" customWidth="1"/>
    <col min="8" max="8" width="16.42578125" bestFit="1" customWidth="1"/>
    <col min="9" max="9" width="19.140625" bestFit="1" customWidth="1"/>
    <col min="10" max="10" width="16.5703125" bestFit="1" customWidth="1"/>
    <col min="11" max="11" width="12" bestFit="1" customWidth="1"/>
    <col min="12" max="12" width="17.28515625" bestFit="1" customWidth="1"/>
  </cols>
  <sheetData>
    <row r="1" spans="1:12" ht="30" x14ac:dyDescent="0.25">
      <c r="A1" s="12" t="s">
        <v>26</v>
      </c>
      <c r="B1" s="12" t="s">
        <v>229</v>
      </c>
      <c r="C1" s="12" t="s">
        <v>230</v>
      </c>
      <c r="D1" s="12" t="s">
        <v>231</v>
      </c>
      <c r="E1" s="12" t="s">
        <v>37</v>
      </c>
      <c r="F1" s="12" t="s">
        <v>232</v>
      </c>
      <c r="G1" s="12"/>
      <c r="H1" s="12" t="s">
        <v>229</v>
      </c>
      <c r="I1" s="12" t="s">
        <v>230</v>
      </c>
      <c r="J1" s="12" t="s">
        <v>231</v>
      </c>
      <c r="K1" s="12" t="s">
        <v>37</v>
      </c>
      <c r="L1" s="1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2" t="s">
        <v>240</v>
      </c>
      <c r="H2" s="22">
        <f>MEDIAN(B2:B37)</f>
        <v>256.5</v>
      </c>
      <c r="I2" s="22">
        <f>MEDIAN(C2:C37)</f>
        <v>1151</v>
      </c>
      <c r="J2" s="22">
        <f>MEDIAN(D2:D37)</f>
        <v>716.5</v>
      </c>
      <c r="K2" s="22">
        <f>MEDIAN(E2:E37)</f>
        <v>1460</v>
      </c>
      <c r="L2" s="2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2" t="s">
        <v>241</v>
      </c>
      <c r="H3" s="22">
        <f>MEDIAN(B2:B37)</f>
        <v>256.5</v>
      </c>
      <c r="I3" s="22">
        <f>MEDIAN(C2:C37)</f>
        <v>1151</v>
      </c>
      <c r="J3" s="22">
        <f>MEDIAN(D2:D37)</f>
        <v>716.5</v>
      </c>
      <c r="K3" s="22">
        <f>MEDIAN(E2:E37)</f>
        <v>1460</v>
      </c>
      <c r="L3" s="22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2" t="s">
        <v>242</v>
      </c>
      <c r="H4" s="22">
        <f>MODE(B2:B37)</f>
        <v>419</v>
      </c>
      <c r="I4" s="22">
        <f>MODE(C2:C37)</f>
        <v>732</v>
      </c>
      <c r="J4" s="22" t="e">
        <f>MODE(D2:D37)</f>
        <v>#N/A</v>
      </c>
      <c r="K4" s="22">
        <f>MODE(E2:E37)</f>
        <v>1335</v>
      </c>
      <c r="L4" s="22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2" t="s">
        <v>243</v>
      </c>
      <c r="H5" s="22">
        <f>_xlfn.VAR.P(B2:B37)</f>
        <v>13116.212191358025</v>
      </c>
      <c r="I5" s="22">
        <f>_xlfn.VAR.P(C2:C37)</f>
        <v>215641.76543209876</v>
      </c>
      <c r="J5" s="22">
        <f>_xlfn.VAR.P(D2:D37)</f>
        <v>12033.508487654321</v>
      </c>
      <c r="K5" s="22">
        <f>_xlfn.VAR.P(E2:E37)</f>
        <v>61475.388888888891</v>
      </c>
      <c r="L5" s="22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2" t="s">
        <v>244</v>
      </c>
      <c r="H6" s="22">
        <f>_xlfn.STDEV.P(B2:B37)</f>
        <v>114.52603281070215</v>
      </c>
      <c r="I6" s="22">
        <f>_xlfn.STDEV.P(C2:C37)</f>
        <v>464.37244258471969</v>
      </c>
      <c r="J6" s="22">
        <f>_xlfn.STDEV.P(D2:D37)</f>
        <v>109.69734950150036</v>
      </c>
      <c r="K6" s="22">
        <f>_xlfn.STDEV.P(E2:E37)</f>
        <v>247.94230959819845</v>
      </c>
      <c r="L6" s="22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  <c r="G7" s="12" t="s">
        <v>246</v>
      </c>
      <c r="H7" s="22">
        <f>MAX(B2:B37)</f>
        <v>465</v>
      </c>
      <c r="I7" s="22">
        <f t="shared" ref="I7:L7" si="0">MAX(C2:C37)</f>
        <v>1945</v>
      </c>
      <c r="J7" s="22">
        <f t="shared" si="0"/>
        <v>881</v>
      </c>
      <c r="K7" s="22">
        <f t="shared" si="0"/>
        <v>1949</v>
      </c>
      <c r="L7" s="22">
        <f t="shared" si="0"/>
        <v>592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  <c r="G8" s="43" t="s">
        <v>264</v>
      </c>
      <c r="H8" s="22">
        <f>MIN(B2:B37)</f>
        <v>101</v>
      </c>
      <c r="I8" s="22">
        <f t="shared" ref="I8:L8" si="1">MIN(C2:C37)</f>
        <v>545</v>
      </c>
      <c r="J8" s="22">
        <f t="shared" si="1"/>
        <v>514</v>
      </c>
      <c r="K8" s="22">
        <f t="shared" si="1"/>
        <v>1016</v>
      </c>
      <c r="L8" s="22">
        <f t="shared" si="1"/>
        <v>112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  <c r="G9" s="44"/>
      <c r="H9" s="42" t="s">
        <v>279</v>
      </c>
      <c r="I9" s="42"/>
      <c r="J9" s="42"/>
      <c r="K9" s="42"/>
      <c r="L9" s="42"/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  <c r="G10" s="44"/>
      <c r="H10" s="42"/>
      <c r="I10" s="42"/>
      <c r="J10" s="42"/>
      <c r="K10" s="42"/>
      <c r="L10" s="42"/>
    </row>
    <row r="11" spans="1:12" ht="30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  <c r="G11" s="12"/>
      <c r="H11" s="12" t="s">
        <v>280</v>
      </c>
      <c r="I11" s="12" t="s">
        <v>281</v>
      </c>
      <c r="J11" s="12" t="s">
        <v>282</v>
      </c>
      <c r="K11" s="12" t="s">
        <v>283</v>
      </c>
      <c r="L11" s="12" t="s">
        <v>284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  <c r="G12" s="12" t="s">
        <v>280</v>
      </c>
      <c r="H12" s="34">
        <f>CORREL($B2:$B37,B2:B37)</f>
        <v>1</v>
      </c>
      <c r="I12" s="34">
        <f t="shared" ref="I12:L12" si="2">CORREL($B2:$B37,C2:C37)</f>
        <v>0.99032727668047793</v>
      </c>
      <c r="J12" s="34">
        <f t="shared" si="2"/>
        <v>0.97922214829977761</v>
      </c>
      <c r="K12" s="34">
        <f t="shared" si="2"/>
        <v>0.97558501359357552</v>
      </c>
      <c r="L12" s="34">
        <f t="shared" si="2"/>
        <v>0.98745085952044698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  <c r="G13" s="12" t="s">
        <v>281</v>
      </c>
      <c r="H13" s="34">
        <f>CORREL($C2:$C37,B2:B37)</f>
        <v>0.99032727668047793</v>
      </c>
      <c r="I13" s="34">
        <f t="shared" ref="I13:L13" si="3">CORREL($C2:$C37,C2:C37)</f>
        <v>0.99999999999999989</v>
      </c>
      <c r="J13" s="34">
        <f t="shared" si="3"/>
        <v>0.9716221971941742</v>
      </c>
      <c r="K13" s="34">
        <f t="shared" si="3"/>
        <v>0.95805829130913933</v>
      </c>
      <c r="L13" s="34">
        <f t="shared" si="3"/>
        <v>0.97679098831983946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  <c r="G14" s="12" t="s">
        <v>282</v>
      </c>
      <c r="H14" s="34">
        <f>CORREL($D2:$D37,B2:B37)</f>
        <v>0.97922214829977761</v>
      </c>
      <c r="I14" s="34">
        <f t="shared" ref="I14:L14" si="4">CORREL($D2:$D37,C2:C37)</f>
        <v>0.9716221971941742</v>
      </c>
      <c r="J14" s="34">
        <f t="shared" si="4"/>
        <v>0.99999999999999989</v>
      </c>
      <c r="K14" s="34">
        <f t="shared" si="4"/>
        <v>0.98530789362576843</v>
      </c>
      <c r="L14" s="34">
        <f t="shared" si="4"/>
        <v>0.99341556558647603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  <c r="G15" s="12" t="s">
        <v>283</v>
      </c>
      <c r="H15" s="34">
        <f>CORREL($E2:$E37,B2:B37)</f>
        <v>0.97558501359357552</v>
      </c>
      <c r="I15" s="34">
        <f t="shared" ref="I15:L15" si="5">CORREL($E2:$E37,C2:C37)</f>
        <v>0.95805829130913933</v>
      </c>
      <c r="J15" s="34">
        <f t="shared" si="5"/>
        <v>0.98530789362576843</v>
      </c>
      <c r="K15" s="34">
        <f t="shared" si="5"/>
        <v>1</v>
      </c>
      <c r="L15" s="34">
        <f t="shared" si="5"/>
        <v>0.9896069044595589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  <c r="G16" s="12" t="s">
        <v>284</v>
      </c>
      <c r="H16" s="34">
        <f>CORREL($F2:$F37,B2:B37)</f>
        <v>0.98745085952044698</v>
      </c>
      <c r="I16" s="34">
        <f t="shared" ref="I16:L16" si="6">CORREL($F2:$F37,C2:C37)</f>
        <v>0.97679098831983946</v>
      </c>
      <c r="J16" s="34">
        <f t="shared" si="6"/>
        <v>0.99341556558647603</v>
      </c>
      <c r="K16" s="34">
        <f t="shared" si="6"/>
        <v>0.9896069044595589</v>
      </c>
      <c r="L16" s="34">
        <f t="shared" si="6"/>
        <v>1.0000000000000002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xmlns:xlrd2="http://schemas.microsoft.com/office/spreadsheetml/2017/richdata2" ref="F2:F37">
    <sortCondition ref="F2:F37"/>
  </sortState>
  <mergeCells count="2">
    <mergeCell ref="H9:L10"/>
    <mergeCell ref="G9:G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workbookViewId="0">
      <selection activeCell="E1" sqref="E1"/>
    </sheetView>
  </sheetViews>
  <sheetFormatPr defaultColWidth="16.28515625" defaultRowHeight="15" x14ac:dyDescent="0.25"/>
  <cols>
    <col min="7" max="7" width="27.7109375" customWidth="1"/>
    <col min="9" max="9" width="35.42578125" customWidth="1"/>
    <col min="10" max="10" width="20.42578125" customWidth="1"/>
    <col min="11" max="13" width="16.28515625" customWidth="1"/>
    <col min="14" max="14" width="21.7109375" customWidth="1"/>
    <col min="15" max="17" width="16.28515625" customWidth="1"/>
  </cols>
  <sheetData>
    <row r="1" spans="1:15" x14ac:dyDescent="0.25">
      <c r="A1" s="12" t="s">
        <v>27</v>
      </c>
      <c r="B1" s="12" t="s">
        <v>28</v>
      </c>
      <c r="C1" s="12" t="s">
        <v>29</v>
      </c>
      <c r="D1" s="12" t="s">
        <v>30</v>
      </c>
      <c r="E1" s="12" t="s">
        <v>31</v>
      </c>
      <c r="F1" s="12" t="s">
        <v>32</v>
      </c>
      <c r="G1" s="26" t="s">
        <v>293</v>
      </c>
      <c r="H1" s="27">
        <f>CORREL(C2:C21,D2:D21)</f>
        <v>0.52104846944472727</v>
      </c>
      <c r="J1" t="str">
        <f>B2</f>
        <v>Eletrônicos</v>
      </c>
      <c r="K1" t="str">
        <f>B4</f>
        <v>Acessórios</v>
      </c>
      <c r="L1" t="str">
        <f>B8</f>
        <v>Fotografia</v>
      </c>
      <c r="M1" t="str">
        <f>B18</f>
        <v>Componentes</v>
      </c>
    </row>
    <row r="2" spans="1:15" ht="18.75" customHeight="1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  <c r="G2" s="1" t="s">
        <v>285</v>
      </c>
      <c r="H2">
        <f>COUNTIF(B2:B21,B2)</f>
        <v>8</v>
      </c>
      <c r="I2" s="24" t="s">
        <v>289</v>
      </c>
      <c r="J2">
        <f>SUMIF(B2:B21,B2,D2:D21)/H2</f>
        <v>4.5625</v>
      </c>
      <c r="K2">
        <f>SUMIF(B2:B21,B4,D2:D21)/H3</f>
        <v>4.3000000000000007</v>
      </c>
      <c r="L2">
        <f>SUMIF(B2:B21,B8,D2:D21)/H4</f>
        <v>4.4000000000000004</v>
      </c>
      <c r="M2">
        <f>SUMIF(B2:B21,B17,D2:D21)/H5</f>
        <v>4.5</v>
      </c>
    </row>
    <row r="3" spans="1:15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  <c r="G3" s="23" t="s">
        <v>286</v>
      </c>
      <c r="H3">
        <f>COUNTIF(B2:B21,B4)</f>
        <v>9</v>
      </c>
      <c r="I3" s="25" t="s">
        <v>290</v>
      </c>
      <c r="J3">
        <f>SUMIF(B2:B21,B2,C2:C21)/H2</f>
        <v>1581.25</v>
      </c>
      <c r="K3" s="22">
        <f>SUMIF(B2:B21,B4,C2:C21)/H3</f>
        <v>114.44444444444444</v>
      </c>
      <c r="L3">
        <f>SUMIF(B2:B21,B8,C2:C21)/H4</f>
        <v>2500</v>
      </c>
      <c r="M3">
        <f>SUMIF(B2:B21,B17,C2:C21)/H5</f>
        <v>350</v>
      </c>
    </row>
    <row r="4" spans="1:15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  <c r="G4" s="23" t="s">
        <v>287</v>
      </c>
      <c r="H4">
        <f>COUNTIF(B2:B21,B8)</f>
        <v>1</v>
      </c>
      <c r="I4" s="25" t="s">
        <v>291</v>
      </c>
      <c r="J4" s="25">
        <f>COUNTIFS(B2:B21,B2,F2:F21,F2)</f>
        <v>7</v>
      </c>
      <c r="K4" s="25">
        <f>COUNTIFS(B2:B21,B4,F2:F21,F2)</f>
        <v>6</v>
      </c>
      <c r="L4" s="21">
        <f>COUNTIFS(B2:B21,B8,F2:F21,F2)</f>
        <v>0</v>
      </c>
      <c r="M4" s="21">
        <f>COUNTIFS(B2:B21,B17,F2:F21,F2)</f>
        <v>1</v>
      </c>
    </row>
    <row r="5" spans="1:15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  <c r="G5" s="23" t="s">
        <v>288</v>
      </c>
      <c r="H5">
        <f>COUNTIF(B2:B21,B17)</f>
        <v>2</v>
      </c>
      <c r="I5" s="24" t="s">
        <v>292</v>
      </c>
      <c r="J5" s="21">
        <f>COUNTIFS(B2:B21,B2,F2:F21,F5)</f>
        <v>1</v>
      </c>
      <c r="K5" s="21">
        <f>COUNTIFS(B2:B21,B4,F2:F21,F5)</f>
        <v>3</v>
      </c>
      <c r="L5" s="21">
        <f>COUNTIFS(B2:B21,B8,F2:F21,F5)</f>
        <v>1</v>
      </c>
      <c r="M5" s="21">
        <f>COUNTIFS(B2:B21,B17,F2:F21,F5)</f>
        <v>1</v>
      </c>
      <c r="N5" s="24" t="s">
        <v>291</v>
      </c>
      <c r="O5">
        <f>COUNTIF(F2:F21,F2)</f>
        <v>14</v>
      </c>
    </row>
    <row r="6" spans="1:15" ht="16.5" customHeight="1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  <c r="I6" s="24"/>
      <c r="N6" s="24" t="s">
        <v>292</v>
      </c>
      <c r="O6">
        <f>COUNTIF(F2:F21,F5)</f>
        <v>6</v>
      </c>
    </row>
    <row r="7" spans="1:15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15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15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15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15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15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15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15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15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15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1"/>
  <sheetViews>
    <sheetView topLeftCell="A25" zoomScale="80" zoomScaleNormal="80" workbookViewId="0">
      <selection activeCell="J48" sqref="J48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  <col min="6" max="6" width="33.28515625" bestFit="1" customWidth="1"/>
    <col min="7" max="7" width="18.7109375" customWidth="1"/>
    <col min="8" max="8" width="22" customWidth="1"/>
    <col min="9" max="9" width="15.7109375" customWidth="1"/>
    <col min="10" max="10" width="28" bestFit="1" customWidth="1"/>
    <col min="11" max="11" width="19.85546875" bestFit="1" customWidth="1"/>
    <col min="12" max="12" width="19.42578125" bestFit="1" customWidth="1"/>
    <col min="13" max="13" width="17.42578125" customWidth="1"/>
    <col min="15" max="15" width="22.42578125" customWidth="1"/>
    <col min="16" max="16" width="24.42578125" bestFit="1" customWidth="1"/>
    <col min="17" max="17" width="26" customWidth="1"/>
  </cols>
  <sheetData>
    <row r="1" spans="1:17" ht="15.95" customHeight="1" x14ac:dyDescent="0.25">
      <c r="A1" s="12" t="s">
        <v>31</v>
      </c>
      <c r="B1" s="12" t="s">
        <v>77</v>
      </c>
      <c r="C1" s="12" t="s">
        <v>78</v>
      </c>
      <c r="D1" s="12" t="s">
        <v>29</v>
      </c>
      <c r="E1" s="12" t="s">
        <v>79</v>
      </c>
      <c r="F1" s="28" t="s">
        <v>315</v>
      </c>
      <c r="G1" s="36">
        <f>CORREL(E2:E21,D2:D21)</f>
        <v>-0.12036236461794203</v>
      </c>
      <c r="J1" s="28"/>
      <c r="K1" s="28" t="s">
        <v>307</v>
      </c>
      <c r="L1" s="28" t="s">
        <v>316</v>
      </c>
      <c r="M1" s="28" t="s">
        <v>308</v>
      </c>
      <c r="P1" s="28" t="s">
        <v>309</v>
      </c>
      <c r="Q1" s="28" t="s">
        <v>310</v>
      </c>
    </row>
    <row r="2" spans="1:1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295</v>
      </c>
      <c r="J2" s="29" t="s">
        <v>298</v>
      </c>
      <c r="K2" s="31">
        <f>SUMIF(A2:A21,A2,D2:D21)</f>
        <v>177000</v>
      </c>
      <c r="L2" s="30">
        <f>COUNTIF(A2:A21,A2)</f>
        <v>3</v>
      </c>
      <c r="M2" s="31">
        <f t="shared" ref="M2:M7" si="0">K2/L2</f>
        <v>59000</v>
      </c>
      <c r="O2" s="29" t="s">
        <v>298</v>
      </c>
      <c r="P2" s="30">
        <f>SUMIF(A$2:A$21,A2,E$2:E$21)</f>
        <v>82000</v>
      </c>
      <c r="Q2" s="30">
        <f>P2/L2</f>
        <v>27333.333333333332</v>
      </c>
    </row>
    <row r="3" spans="1:1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235</v>
      </c>
      <c r="J3" s="28" t="s">
        <v>299</v>
      </c>
      <c r="K3" s="31">
        <f>SUMIF(A2:A21,A3,D2:D21)</f>
        <v>235000</v>
      </c>
      <c r="L3" s="30">
        <f>COUNTIF(A2:A21,A3)</f>
        <v>3</v>
      </c>
      <c r="M3" s="31">
        <f t="shared" si="0"/>
        <v>78333.333333333328</v>
      </c>
      <c r="O3" s="28" t="s">
        <v>299</v>
      </c>
      <c r="P3" s="30">
        <f t="shared" ref="P3:P10" si="1">SUMIF(A$2:A$21,A3,E$2:E$21)</f>
        <v>75000</v>
      </c>
      <c r="Q3" s="30">
        <f t="shared" ref="Q3:Q10" si="2">P3/L3</f>
        <v>25000</v>
      </c>
    </row>
    <row r="4" spans="1:1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236</v>
      </c>
      <c r="J4" s="28" t="s">
        <v>300</v>
      </c>
      <c r="K4" s="31">
        <f>SUMIF(A2:A21,A4,D2:D21)</f>
        <v>93000</v>
      </c>
      <c r="L4" s="30">
        <f>COUNTIF(A2:A21,A4)</f>
        <v>2</v>
      </c>
      <c r="M4" s="31">
        <f t="shared" si="0"/>
        <v>46500</v>
      </c>
      <c r="O4" s="28" t="s">
        <v>300</v>
      </c>
      <c r="P4" s="30">
        <f t="shared" si="1"/>
        <v>38000</v>
      </c>
      <c r="Q4" s="30">
        <f t="shared" si="2"/>
        <v>19000</v>
      </c>
    </row>
    <row r="5" spans="1:1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296</v>
      </c>
      <c r="J5" s="28" t="s">
        <v>301</v>
      </c>
      <c r="K5" s="31">
        <f>SUMIF(A2:A21,A5,D2:D21)</f>
        <v>110000</v>
      </c>
      <c r="L5" s="30">
        <f>COUNTIF(A2:A21,A5)</f>
        <v>2</v>
      </c>
      <c r="M5" s="31">
        <f t="shared" si="0"/>
        <v>55000</v>
      </c>
      <c r="O5" s="28" t="s">
        <v>301</v>
      </c>
      <c r="P5" s="30">
        <f t="shared" si="1"/>
        <v>75000</v>
      </c>
      <c r="Q5" s="30">
        <f t="shared" si="2"/>
        <v>37500</v>
      </c>
    </row>
    <row r="6" spans="1:1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237</v>
      </c>
      <c r="J6" s="28" t="s">
        <v>302</v>
      </c>
      <c r="K6" s="31">
        <f>SUMIF(A2:A21,A6,D2:D21)</f>
        <v>90000</v>
      </c>
      <c r="L6" s="30">
        <f>COUNTIF(A2:A21,A6)</f>
        <v>2</v>
      </c>
      <c r="M6" s="31">
        <f t="shared" si="0"/>
        <v>45000</v>
      </c>
      <c r="O6" s="28" t="s">
        <v>302</v>
      </c>
      <c r="P6" s="30">
        <f t="shared" si="1"/>
        <v>70000</v>
      </c>
      <c r="Q6" s="30">
        <f t="shared" si="2"/>
        <v>35000</v>
      </c>
    </row>
    <row r="7" spans="1:1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238</v>
      </c>
      <c r="J7" s="28" t="s">
        <v>303</v>
      </c>
      <c r="K7" s="31">
        <f>SUMIF(A2:A21,A7,D2:D21)</f>
        <v>120000</v>
      </c>
      <c r="L7" s="30">
        <f>COUNTIF(A2:A21,A7)</f>
        <v>2</v>
      </c>
      <c r="M7" s="31">
        <f t="shared" si="0"/>
        <v>60000</v>
      </c>
      <c r="O7" s="28" t="s">
        <v>303</v>
      </c>
      <c r="P7" s="30">
        <f t="shared" si="1"/>
        <v>53000</v>
      </c>
      <c r="Q7" s="30">
        <f t="shared" si="2"/>
        <v>26500</v>
      </c>
    </row>
    <row r="8" spans="1:1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  <c r="F8" s="34"/>
      <c r="G8" s="41" t="s">
        <v>297</v>
      </c>
      <c r="H8" s="41"/>
      <c r="J8" s="28" t="s">
        <v>304</v>
      </c>
      <c r="K8" s="31">
        <f>SUMIF(A2:A21,A8,D2:D21)</f>
        <v>123000</v>
      </c>
      <c r="L8" s="30">
        <f>COUNTIF(A2:A21,A8)</f>
        <v>2</v>
      </c>
      <c r="M8" s="31">
        <f t="shared" ref="M8:M10" si="3">K8/L8</f>
        <v>61500</v>
      </c>
      <c r="O8" s="28" t="s">
        <v>304</v>
      </c>
      <c r="P8" s="30">
        <f t="shared" si="1"/>
        <v>60000</v>
      </c>
      <c r="Q8" s="30">
        <f t="shared" si="2"/>
        <v>30000</v>
      </c>
    </row>
    <row r="9" spans="1:1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  <c r="F9" s="28"/>
      <c r="G9" s="33" t="s">
        <v>29</v>
      </c>
      <c r="H9" s="33" t="s">
        <v>79</v>
      </c>
      <c r="J9" s="28" t="s">
        <v>305</v>
      </c>
      <c r="K9" s="31">
        <f>SUMIF(A2:A21,A9,D2:D21)</f>
        <v>93000</v>
      </c>
      <c r="L9" s="30">
        <f>COUNTIF(A2:A21,A9)</f>
        <v>2</v>
      </c>
      <c r="M9" s="31">
        <f t="shared" si="3"/>
        <v>46500</v>
      </c>
      <c r="O9" s="28" t="s">
        <v>305</v>
      </c>
      <c r="P9" s="30">
        <f t="shared" si="1"/>
        <v>44000</v>
      </c>
      <c r="Q9" s="30">
        <f t="shared" si="2"/>
        <v>22000</v>
      </c>
    </row>
    <row r="10" spans="1:1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  <c r="F10" s="28" t="s">
        <v>294</v>
      </c>
      <c r="G10" s="35">
        <f>AVERAGE(D2:D21)</f>
        <v>58150</v>
      </c>
      <c r="H10" s="35">
        <f>AVERAGE(E2:E21)</f>
        <v>27850</v>
      </c>
      <c r="J10" s="28" t="s">
        <v>306</v>
      </c>
      <c r="K10" s="31">
        <f>SUMIF(A2:A21,A10,D2:D21)</f>
        <v>122000</v>
      </c>
      <c r="L10" s="30">
        <f>COUNTIF(A2:A21,A10)</f>
        <v>2</v>
      </c>
      <c r="M10" s="31">
        <f t="shared" si="3"/>
        <v>61000</v>
      </c>
      <c r="O10" s="28" t="s">
        <v>306</v>
      </c>
      <c r="P10" s="30">
        <f t="shared" si="1"/>
        <v>60000</v>
      </c>
      <c r="Q10" s="30">
        <f t="shared" si="2"/>
        <v>30000</v>
      </c>
    </row>
    <row r="11" spans="1:1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  <c r="F11" s="28" t="s">
        <v>241</v>
      </c>
      <c r="G11" s="35">
        <f>MEDIAN(D2:D21)</f>
        <v>55000</v>
      </c>
      <c r="H11" s="35">
        <f>MEDIAN(E2:E21)</f>
        <v>28000</v>
      </c>
    </row>
    <row r="12" spans="1:1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  <c r="F12" s="28" t="s">
        <v>243</v>
      </c>
      <c r="G12" s="35">
        <f>_xlfn.VAR.P(D2:D21)</f>
        <v>314227500</v>
      </c>
      <c r="H12" s="35">
        <f>_xlfn.VAR.P(E2:E21)</f>
        <v>35027500</v>
      </c>
      <c r="J12" s="28" t="s">
        <v>311</v>
      </c>
      <c r="K12" s="28">
        <f>MAX(M2:M10)</f>
        <v>78333.333333333328</v>
      </c>
      <c r="O12" s="28" t="s">
        <v>313</v>
      </c>
      <c r="P12" s="32">
        <f>MAX(Q2:Q10)</f>
        <v>37500</v>
      </c>
    </row>
    <row r="13" spans="1:1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  <c r="F13" s="28" t="s">
        <v>244</v>
      </c>
      <c r="G13" s="35">
        <f>_xlfn.STDEV.P(D2:D21)</f>
        <v>17726.463268232612</v>
      </c>
      <c r="H13" s="35">
        <f>_xlfn.STDEV.P(E2:E21)</f>
        <v>5918.4035009451663</v>
      </c>
      <c r="J13" s="28" t="s">
        <v>312</v>
      </c>
      <c r="K13" s="28">
        <f>MIN(M2:M10)</f>
        <v>45000</v>
      </c>
      <c r="O13" s="28" t="s">
        <v>314</v>
      </c>
      <c r="P13" s="32">
        <f>MIN(Q2:Q10)</f>
        <v>19000</v>
      </c>
    </row>
    <row r="14" spans="1:1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  <c r="F14" s="28" t="s">
        <v>242</v>
      </c>
      <c r="G14" s="35">
        <f>MODE(D2:D21)</f>
        <v>60000</v>
      </c>
      <c r="H14" s="35">
        <f>MODE(E2:E21)</f>
        <v>30000</v>
      </c>
    </row>
    <row r="15" spans="1:1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1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mergeCells count="1"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Thiago Henrique Maia</cp:lastModifiedBy>
  <dcterms:created xsi:type="dcterms:W3CDTF">2024-02-15T21:47:24Z</dcterms:created>
  <dcterms:modified xsi:type="dcterms:W3CDTF">2024-11-06T00:03:37Z</dcterms:modified>
</cp:coreProperties>
</file>