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from customer" sheetId="1" r:id="rId4"/>
    <sheet state="visible" name="Functional unit" sheetId="2" r:id="rId5"/>
    <sheet state="visible" name="Impact material" sheetId="3" r:id="rId6"/>
    <sheet state="visible" name="Impact processsing" sheetId="4" r:id="rId7"/>
    <sheet state="visible" name="Impact use phase" sheetId="5" r:id="rId8"/>
    <sheet state="visible" name="Impact transport" sheetId="6" r:id="rId9"/>
    <sheet state="visible" name="Impact end of life" sheetId="7" r:id="rId10"/>
    <sheet state="visible" name="Summary" sheetId="8" r:id="rId11"/>
    <sheet state="hidden" name="Answers" sheetId="9" r:id="rId12"/>
    <sheet state="visible" name="Database" sheetId="10" r:id="rId13"/>
  </sheets>
  <definedNames/>
  <calcPr/>
</workbook>
</file>

<file path=xl/sharedStrings.xml><?xml version="1.0" encoding="utf-8"?>
<sst xmlns="http://schemas.openxmlformats.org/spreadsheetml/2006/main" count="164" uniqueCount="99">
  <si>
    <t>Device description</t>
  </si>
  <si>
    <t>Type d'appareil</t>
  </si>
  <si>
    <t xml:space="preserve">Micro-onde </t>
  </si>
  <si>
    <t>Durée de vie</t>
  </si>
  <si>
    <t>8 ans</t>
  </si>
  <si>
    <t>Type d'aliments cuits</t>
  </si>
  <si>
    <t>Eau, plats surgeles, plats cuisinés à réchauffer</t>
  </si>
  <si>
    <t>Bill of material</t>
  </si>
  <si>
    <t>masse dans le produit fini (kg)</t>
  </si>
  <si>
    <t>Lieu de production</t>
  </si>
  <si>
    <t>Plaque PMMA</t>
  </si>
  <si>
    <t>Chine</t>
  </si>
  <si>
    <t>Plaque acier galvanisé</t>
  </si>
  <si>
    <t>France</t>
  </si>
  <si>
    <t>Fil de cuivre</t>
  </si>
  <si>
    <t>PCB (circuit imprimé)</t>
  </si>
  <si>
    <t>Taiwan</t>
  </si>
  <si>
    <t>Processing</t>
  </si>
  <si>
    <t>Consommation électique (kWh)</t>
  </si>
  <si>
    <t>Taux de perte</t>
  </si>
  <si>
    <t>Assemblage</t>
  </si>
  <si>
    <t>Pays d'assemblage</t>
  </si>
  <si>
    <t>Use phase</t>
  </si>
  <si>
    <t>Country where the product is sold</t>
  </si>
  <si>
    <t>Number of (cycle/year)</t>
  </si>
  <si>
    <t>Time (min)</t>
  </si>
  <si>
    <t>Puissance (W)</t>
  </si>
  <si>
    <t>Unité fonctionelle</t>
  </si>
  <si>
    <t>Nom</t>
  </si>
  <si>
    <t>Micro-onde</t>
  </si>
  <si>
    <t>Catégorie</t>
  </si>
  <si>
    <t>Produit électoménager à faible composante électronique</t>
  </si>
  <si>
    <t>Unité fonctionnelle</t>
  </si>
  <si>
    <t>L'unité de fonctionnelle est l'unité de mesure utilisée pour évaluer le service rendu par le produit. Elle permet de comparer les impacts environnementaux de deux produits, sur la base d'une unité commune.</t>
  </si>
  <si>
    <t>Quoi</t>
  </si>
  <si>
    <t>La fonction assurée:</t>
  </si>
  <si>
    <t>Cuire des aliments en 3 minutes à 800 W (Eau, plats surgeles, plats cuisinés à réchauffer)</t>
  </si>
  <si>
    <t>Combien</t>
  </si>
  <si>
    <t>L'ampleur de la fonction:</t>
  </si>
  <si>
    <t>1200 fois par an</t>
  </si>
  <si>
    <t>Combien de temps</t>
  </si>
  <si>
    <t>La durée d'usage</t>
  </si>
  <si>
    <t>pendant 8 ans</t>
  </si>
  <si>
    <t>Si vous ne conaissez pas le concept d'unité fonctionnelle vous pouvez demander à la personne en charge de l'entretien de vous expliquer</t>
  </si>
  <si>
    <t>Material name</t>
  </si>
  <si>
    <t>Masse dans le produit fini</t>
  </si>
  <si>
    <t>Masse utile (kg)</t>
  </si>
  <si>
    <t>kg eq. CO2</t>
  </si>
  <si>
    <t>eq. kBq U235</t>
  </si>
  <si>
    <t>kg eq. Sb</t>
  </si>
  <si>
    <t xml:space="preserve">Somme </t>
  </si>
  <si>
    <t>Step name</t>
  </si>
  <si>
    <t>Utilisation microonde (sur tout le cycle de vie)</t>
  </si>
  <si>
    <t>Duree de vie (années)</t>
  </si>
  <si>
    <t>Cycles par an</t>
  </si>
  <si>
    <t>Minutes par utilisation par cycle</t>
  </si>
  <si>
    <t>Heures d'utilisation</t>
  </si>
  <si>
    <t>Conso (kwh)</t>
  </si>
  <si>
    <t>Distance*masse (t*km)</t>
  </si>
  <si>
    <t xml:space="preserve"> Transport maritime par porte-conteneurs  [tkm], GLO </t>
  </si>
  <si>
    <t>Pour cette partie vous devez juste calculer les tonnes*km les autres formules sont déjà préremplies pour vous par soucis d'efficacité</t>
  </si>
  <si>
    <t xml:space="preserve"> Transport ferroviaire , GLO défaut </t>
  </si>
  <si>
    <t xml:space="preserve"> Transport en camion [tkm], GLO </t>
  </si>
  <si>
    <t xml:space="preserve"> Transport aérien moyen-courrier  [tkm], GLO </t>
  </si>
  <si>
    <t>Somme</t>
  </si>
  <si>
    <t>Produit  fini</t>
  </si>
  <si>
    <t>t•km</t>
  </si>
  <si>
    <t>Masse (kg)</t>
  </si>
  <si>
    <t>Distance en porte-conteneurs (km)</t>
  </si>
  <si>
    <t>Distance en train (km)</t>
  </si>
  <si>
    <t>Distance en camion (km)</t>
  </si>
  <si>
    <t>Distance en avion (km)</t>
  </si>
  <si>
    <t>Calculateur de Temps de Transit et d'Expédition de Fret en ligne sur Searates.com</t>
  </si>
  <si>
    <t>You do not need to model this step you just have to explain how it would impact the results and how to model it</t>
  </si>
  <si>
    <t>Summary</t>
  </si>
  <si>
    <t>µPt</t>
  </si>
  <si>
    <t>% (µPt)</t>
  </si>
  <si>
    <t>Material</t>
  </si>
  <si>
    <t>Unit</t>
  </si>
  <si>
    <t>Convertion to µPt</t>
  </si>
  <si>
    <t xml:space="preserve">Use phase </t>
  </si>
  <si>
    <t>Transport</t>
  </si>
  <si>
    <t>Sum</t>
  </si>
  <si>
    <t>Si vous ne conaissez pas le concept de µPt vous pouvez demander à la personne en charge de l'entretien de vous l'expliquer</t>
  </si>
  <si>
    <t>Sum in µPt</t>
  </si>
  <si>
    <t>Distribution per indicator</t>
  </si>
  <si>
    <t>Remarques</t>
  </si>
  <si>
    <t xml:space="preserve">                                                                     Indicateur
Nom de la donnée</t>
  </si>
  <si>
    <t>Potentiel de récauffement climatique</t>
  </si>
  <si>
    <t>Radiation ionisante</t>
  </si>
  <si>
    <t>Epuisement des ressources minérales</t>
  </si>
  <si>
    <t xml:space="preserve"> Plaque de polystyrène, (PS), RER </t>
  </si>
  <si>
    <t>kg</t>
  </si>
  <si>
    <t xml:space="preserve"> Acier inoxydable, rouleaux, laminés à froid </t>
  </si>
  <si>
    <t xml:space="preserve"> Mix cuivre (99,999% issu de l'électrolyse) </t>
  </si>
  <si>
    <t>tonne*km</t>
  </si>
  <si>
    <t xml:space="preserve"> Mix électrique réseau, FR </t>
  </si>
  <si>
    <t>kwh</t>
  </si>
  <si>
    <t xml:space="preserve"> Mix électrique réseau, CN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</si>
</sst>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00"/>
    <numFmt numFmtId="165" formatCode="0.0000000000"/>
    <numFmt numFmtId="166" formatCode="0.0000000"/>
    <numFmt numFmtId="167" formatCode="0.0%"/>
  </numFmts>
  <fonts count="29">
    <font>
      <sz val="12.0"/>
      <color theme="1"/>
      <name val="Calibri"/>
      <scheme val="minor"/>
    </font>
    <font>
      <sz val="16.0"/>
      <color rgb="FF006100"/>
      <name val="Calibri"/>
    </font>
    <font/>
    <font>
      <sz val="12.0"/>
      <color rgb="FF3F3F76"/>
      <name val="Calibri"/>
    </font>
    <font>
      <color theme="1"/>
      <name val="Calibri"/>
      <scheme val="minor"/>
    </font>
    <font>
      <sz val="12.0"/>
      <color theme="1"/>
      <name val="Calibri"/>
    </font>
    <font>
      <b/>
      <sz val="18.0"/>
      <color rgb="FF1E4E79"/>
      <name val="Calibri"/>
    </font>
    <font>
      <b/>
      <sz val="16.0"/>
      <color rgb="FF1E4E79"/>
      <name val="Calibri"/>
    </font>
    <font>
      <sz val="16.0"/>
      <color theme="1"/>
      <name val="Calibri"/>
    </font>
    <font>
      <b/>
      <sz val="12.0"/>
      <color rgb="FF1E4E79"/>
      <name val="Calibri"/>
    </font>
    <font>
      <i/>
      <sz val="12.0"/>
      <color theme="1"/>
      <name val="Calibri"/>
    </font>
    <font>
      <i/>
      <sz val="11.0"/>
      <color theme="1"/>
      <name val="Calibri"/>
    </font>
    <font>
      <b/>
      <i/>
      <sz val="11.0"/>
      <color theme="1"/>
      <name val="Calibri"/>
    </font>
    <font>
      <i/>
      <sz val="11.0"/>
      <color rgb="FF7F7F7F"/>
      <name val="Calibri"/>
    </font>
    <font>
      <b/>
      <i/>
      <sz val="11.0"/>
      <color rgb="FF1E4E79"/>
      <name val="Calibri"/>
    </font>
    <font>
      <i/>
      <sz val="11.0"/>
      <color rgb="FF2E75B5"/>
      <name val="Calibri"/>
    </font>
    <font>
      <sz val="11.0"/>
      <color theme="1"/>
      <name val="Arial"/>
    </font>
    <font>
      <sz val="12.0"/>
      <color theme="0"/>
      <name val="Calibri"/>
    </font>
    <font>
      <sz val="12.0"/>
      <color rgb="FFFFFFFF"/>
      <name val="Calibri"/>
    </font>
    <font>
      <b/>
      <sz val="12.0"/>
      <color rgb="FFFA7D00"/>
      <name val="Calibri"/>
    </font>
    <font>
      <u/>
      <color rgb="FF0000FF"/>
    </font>
    <font>
      <sz val="12.0"/>
      <color rgb="FF9C0006"/>
      <name val="Calibri"/>
    </font>
    <font>
      <sz val="12.0"/>
      <color rgb="FF006100"/>
      <name val="Calibri"/>
    </font>
    <font>
      <b/>
      <sz val="12.0"/>
      <color theme="1"/>
      <name val="Calibri"/>
    </font>
    <font>
      <b/>
      <i/>
      <sz val="12.0"/>
      <color theme="1"/>
      <name val="Calibri"/>
    </font>
    <font>
      <sz val="14.0"/>
      <color rgb="FF9C5700"/>
      <name val="Calibri"/>
    </font>
    <font>
      <sz val="16.0"/>
      <color rgb="FF9C5700"/>
      <name val="Calibri"/>
    </font>
    <font>
      <b/>
      <sz val="12.0"/>
      <color theme="0"/>
      <name val="Calibri"/>
    </font>
    <font>
      <sz val="12.0"/>
      <color rgb="FF000000"/>
      <name val="Calibri"/>
    </font>
  </fonts>
  <fills count="19">
    <fill>
      <patternFill patternType="none"/>
    </fill>
    <fill>
      <patternFill patternType="lightGray"/>
    </fill>
    <fill>
      <patternFill patternType="solid">
        <fgColor rgb="FFC6EFCE"/>
        <bgColor rgb="FFC6EFCE"/>
      </patternFill>
    </fill>
    <fill>
      <patternFill patternType="solid">
        <fgColor rgb="FFFFCC99"/>
        <bgColor rgb="FFFFCC99"/>
      </patternFill>
    </fill>
    <fill>
      <patternFill patternType="solid">
        <fgColor rgb="FFDEEAF6"/>
        <bgColor rgb="FFDEEAF6"/>
      </patternFill>
    </fill>
    <fill>
      <patternFill patternType="solid">
        <fgColor rgb="FFF2F2F2"/>
        <bgColor rgb="FFF2F2F2"/>
      </patternFill>
    </fill>
    <fill>
      <patternFill patternType="solid">
        <fgColor theme="0"/>
        <bgColor theme="0"/>
      </patternFill>
    </fill>
    <fill>
      <patternFill patternType="solid">
        <fgColor rgb="FFFFFFCC"/>
        <bgColor rgb="FFFFFFCC"/>
      </patternFill>
    </fill>
    <fill>
      <patternFill patternType="solid">
        <fgColor theme="4"/>
        <bgColor theme="4"/>
      </patternFill>
    </fill>
    <fill>
      <patternFill patternType="solid">
        <fgColor theme="8"/>
        <bgColor theme="8"/>
      </patternFill>
    </fill>
    <fill>
      <patternFill patternType="solid">
        <fgColor rgb="FFC5E0B3"/>
        <bgColor rgb="FFC5E0B3"/>
      </patternFill>
    </fill>
    <fill>
      <patternFill patternType="solid">
        <fgColor theme="9"/>
        <bgColor theme="9"/>
      </patternFill>
    </fill>
    <fill>
      <patternFill patternType="solid">
        <fgColor rgb="FFA8D08D"/>
        <bgColor rgb="FFA8D08D"/>
      </patternFill>
    </fill>
    <fill>
      <patternFill patternType="solid">
        <fgColor rgb="FFE06666"/>
        <bgColor rgb="FFE06666"/>
      </patternFill>
    </fill>
    <fill>
      <patternFill patternType="solid">
        <fgColor rgb="FFFFC7CE"/>
        <bgColor rgb="FFFFC7CE"/>
      </patternFill>
    </fill>
    <fill>
      <patternFill patternType="solid">
        <fgColor rgb="FFFFD965"/>
        <bgColor rgb="FFFFD965"/>
      </patternFill>
    </fill>
    <fill>
      <patternFill patternType="solid">
        <fgColor rgb="FFFFEB9C"/>
        <bgColor rgb="FFFFEB9C"/>
      </patternFill>
    </fill>
    <fill>
      <patternFill patternType="solid">
        <fgColor rgb="FFD9E2F3"/>
        <bgColor rgb="FFD9E2F3"/>
      </patternFill>
    </fill>
    <fill>
      <patternFill patternType="solid">
        <fgColor rgb="FFD9E1F2"/>
        <bgColor rgb="FFD9E1F2"/>
      </patternFill>
    </fill>
  </fills>
  <borders count="51">
    <border/>
    <border>
      <left/>
      <top/>
      <bottom/>
    </border>
    <border>
      <top/>
      <bottom/>
    </border>
    <border>
      <right/>
      <top/>
      <bottom/>
    </border>
    <border>
      <left style="thin">
        <color rgb="FF7F7F7F"/>
      </left>
      <right style="thin">
        <color rgb="FF7F7F7F"/>
      </right>
      <top style="thin">
        <color rgb="FF7F7F7F"/>
      </top>
      <bottom style="thin">
        <color rgb="FF7F7F7F"/>
      </bottom>
    </border>
    <border>
      <left style="medium">
        <color rgb="FF1E4E79"/>
      </left>
      <right/>
      <top style="medium">
        <color rgb="FF1E4E79"/>
      </top>
      <bottom style="thin">
        <color rgb="FFBFBFBF"/>
      </bottom>
    </border>
    <border>
      <left/>
      <right style="medium">
        <color rgb="FF1E4E79"/>
      </right>
      <top style="medium">
        <color rgb="FF1E4E79"/>
      </top>
      <bottom style="thin">
        <color rgb="FFBFBFBF"/>
      </bottom>
    </border>
    <border>
      <left/>
      <top style="medium">
        <color rgb="FF1E4E79"/>
      </top>
      <bottom style="thin">
        <color rgb="FFBFBFBF"/>
      </bottom>
    </border>
    <border>
      <top style="medium">
        <color rgb="FF1E4E79"/>
      </top>
      <bottom style="thin">
        <color rgb="FFBFBFBF"/>
      </bottom>
    </border>
    <border>
      <right/>
      <top style="medium">
        <color rgb="FF1E4E79"/>
      </top>
      <bottom style="thin">
        <color rgb="FFBFBFBF"/>
      </bottom>
    </border>
    <border>
      <left/>
      <right/>
      <top style="medium">
        <color rgb="FF1E4E79"/>
      </top>
      <bottom style="thin">
        <color rgb="FFBFBFBF"/>
      </bottom>
    </border>
    <border>
      <left style="medium">
        <color rgb="FF1E4E79"/>
      </left>
      <right/>
      <top style="thin">
        <color rgb="FFBFBFBF"/>
      </top>
      <bottom style="medium">
        <color rgb="FF1E4E79"/>
      </bottom>
    </border>
    <border>
      <left/>
      <right style="medium">
        <color rgb="FF1E4E79"/>
      </right>
      <top style="thin">
        <color rgb="FFBFBFBF"/>
      </top>
      <bottom style="medium">
        <color rgb="FF1E4E79"/>
      </bottom>
    </border>
    <border>
      <left/>
      <top style="thin">
        <color rgb="FFBFBFBF"/>
      </top>
      <bottom style="medium">
        <color rgb="FF1E4E79"/>
      </bottom>
    </border>
    <border>
      <top style="thin">
        <color rgb="FFBFBFBF"/>
      </top>
      <bottom style="medium">
        <color rgb="FF1E4E79"/>
      </bottom>
    </border>
    <border>
      <right/>
      <top style="thin">
        <color rgb="FFBFBFBF"/>
      </top>
      <bottom style="medium">
        <color rgb="FF1E4E79"/>
      </bottom>
    </border>
    <border>
      <left/>
      <right/>
      <top style="thin">
        <color rgb="FFBFBFBF"/>
      </top>
      <bottom style="medium">
        <color rgb="FF1E4E79"/>
      </bottom>
    </border>
    <border>
      <left style="medium">
        <color rgb="FF1E4E79"/>
      </left>
      <right/>
      <top style="medium">
        <color rgb="FF1E4E79"/>
      </top>
      <bottom/>
    </border>
    <border>
      <left/>
      <right/>
      <top style="medium">
        <color rgb="FF1E4E79"/>
      </top>
      <bottom/>
    </border>
    <border>
      <left/>
      <right style="medium">
        <color rgb="FF1E4E79"/>
      </right>
      <top style="medium">
        <color rgb="FF1E4E79"/>
      </top>
      <bottom/>
    </border>
    <border>
      <left style="medium">
        <color rgb="FF1E4E79"/>
      </left>
      <top style="medium">
        <color rgb="FF1E4E79"/>
      </top>
    </border>
    <border>
      <top style="medium">
        <color rgb="FF1E4E79"/>
      </top>
    </border>
    <border>
      <right style="medium">
        <color rgb="FF1E4E79"/>
      </right>
      <top style="medium">
        <color rgb="FF1E4E79"/>
      </top>
    </border>
    <border>
      <left style="medium">
        <color rgb="FF1E4E79"/>
      </left>
      <bottom/>
    </border>
    <border>
      <bottom/>
    </border>
    <border>
      <right style="medium">
        <color rgb="FF1E4E79"/>
      </right>
      <bottom/>
    </border>
    <border>
      <left style="medium">
        <color rgb="FF1E4E79"/>
      </left>
      <top/>
    </border>
    <border>
      <top/>
    </border>
    <border>
      <right/>
      <top/>
    </border>
    <border>
      <left/>
      <right/>
      <top/>
      <bottom/>
    </border>
    <border>
      <left/>
      <right style="medium">
        <color rgb="FF1E4E79"/>
      </right>
      <top/>
      <bottom/>
    </border>
    <border>
      <left style="medium">
        <color rgb="FF1E4E79"/>
      </left>
    </border>
    <border>
      <right/>
    </border>
    <border>
      <left style="thin">
        <color rgb="FF1E4E79"/>
      </left>
      <top style="thin">
        <color rgb="FF1E4E79"/>
      </top>
      <bottom style="thin">
        <color rgb="FF1E4E79"/>
      </bottom>
    </border>
    <border>
      <top style="thin">
        <color rgb="FF1E4E79"/>
      </top>
      <bottom style="thin">
        <color rgb="FF1E4E79"/>
      </bottom>
    </border>
    <border>
      <right style="thin">
        <color rgb="FF1E4E79"/>
      </right>
      <top style="thin">
        <color rgb="FF1E4E79"/>
      </top>
      <bottom style="thin">
        <color rgb="FF1E4E79"/>
      </bottom>
    </border>
    <border>
      <left style="medium">
        <color rgb="FF1E4E79"/>
      </left>
      <bottom style="medium">
        <color rgb="FF1E4E79"/>
      </bottom>
    </border>
    <border>
      <bottom style="medium">
        <color rgb="FF1E4E79"/>
      </bottom>
    </border>
    <border>
      <right/>
      <bottom style="medium">
        <color rgb="FF1E4E79"/>
      </bottom>
    </border>
    <border>
      <left/>
      <right/>
      <top/>
      <bottom style="medium">
        <color rgb="FF1E4E79"/>
      </bottom>
    </border>
    <border>
      <left/>
      <right style="medium">
        <color rgb="FF1E4E79"/>
      </right>
      <top/>
      <bottom style="medium">
        <color rgb="FF1E4E79"/>
      </bottom>
    </border>
    <border>
      <left/>
      <top/>
    </border>
    <border>
      <left/>
      <bottom/>
    </border>
    <border>
      <right/>
      <bottom/>
    </border>
    <border>
      <left style="thin">
        <color rgb="FFB2B2B2"/>
      </left>
      <top/>
    </border>
    <border>
      <left style="thin">
        <color rgb="FFB2B2B2"/>
      </left>
    </border>
    <border>
      <left style="thin">
        <color rgb="FFB2B2B2"/>
      </left>
      <bottom/>
    </border>
    <border>
      <left/>
    </border>
    <border>
      <left/>
      <right style="thin">
        <color rgb="FF000000"/>
      </right>
      <top style="thin">
        <color rgb="FF000000"/>
      </top>
    </border>
    <border>
      <left style="thin">
        <color rgb="FF000000"/>
      </left>
      <right style="thin">
        <color rgb="FF000000"/>
      </right>
      <top style="thin">
        <color rgb="FF000000"/>
      </top>
      <bottom style="thin">
        <color rgb="FF000000"/>
      </bottom>
    </border>
    <border>
      <left/>
      <right style="thin">
        <color rgb="FF000000"/>
      </right>
      <bottom style="thin">
        <color rgb="FF000000"/>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3" fontId="3" numFmtId="0" xfId="0" applyBorder="1" applyFill="1" applyFont="1"/>
    <xf borderId="0" fillId="0" fontId="4" numFmtId="0" xfId="0" applyFont="1"/>
    <xf borderId="1" fillId="2" fontId="1" numFmtId="0" xfId="0" applyAlignment="1" applyBorder="1" applyFont="1">
      <alignment horizontal="center" vertical="center"/>
    </xf>
    <xf borderId="0" fillId="0" fontId="4" numFmtId="0" xfId="0" applyAlignment="1" applyFont="1">
      <alignment readingOrder="0"/>
    </xf>
    <xf borderId="0" fillId="0" fontId="5" numFmtId="9" xfId="0" applyFont="1" applyNumberFormat="1"/>
    <xf borderId="0" fillId="0" fontId="6" numFmtId="0" xfId="0" applyFont="1"/>
    <xf borderId="5" fillId="4" fontId="7" numFmtId="0" xfId="0" applyAlignment="1" applyBorder="1" applyFill="1" applyFont="1">
      <alignment vertical="center"/>
    </xf>
    <xf borderId="6" fillId="4" fontId="7" numFmtId="0" xfId="0" applyAlignment="1" applyBorder="1" applyFont="1">
      <alignment vertical="center"/>
    </xf>
    <xf borderId="7" fillId="5" fontId="8" numFmtId="0" xfId="0" applyAlignment="1" applyBorder="1" applyFill="1" applyFont="1">
      <alignment horizontal="left" vertical="center"/>
    </xf>
    <xf borderId="8" fillId="0" fontId="2" numFmtId="0" xfId="0" applyBorder="1" applyFont="1"/>
    <xf borderId="9" fillId="0" fontId="2" numFmtId="0" xfId="0" applyBorder="1" applyFont="1"/>
    <xf borderId="10" fillId="5" fontId="5" numFmtId="0" xfId="0" applyAlignment="1" applyBorder="1" applyFont="1">
      <alignment vertical="center"/>
    </xf>
    <xf borderId="6" fillId="5" fontId="5" numFmtId="0" xfId="0" applyAlignment="1" applyBorder="1" applyFont="1">
      <alignment vertical="center"/>
    </xf>
    <xf borderId="11" fillId="4" fontId="9" numFmtId="0" xfId="0" applyAlignment="1" applyBorder="1" applyFont="1">
      <alignment vertical="center"/>
    </xf>
    <xf borderId="12" fillId="4" fontId="9" numFmtId="0" xfId="0" applyAlignment="1" applyBorder="1" applyFont="1">
      <alignment vertical="center"/>
    </xf>
    <xf borderId="13" fillId="5" fontId="10" numFmtId="0" xfId="0" applyAlignment="1" applyBorder="1" applyFont="1">
      <alignment horizontal="left" vertical="center"/>
    </xf>
    <xf borderId="14" fillId="0" fontId="2" numFmtId="0" xfId="0" applyBorder="1" applyFont="1"/>
    <xf borderId="15" fillId="0" fontId="2" numFmtId="0" xfId="0" applyBorder="1" applyFont="1"/>
    <xf borderId="16" fillId="5" fontId="5" numFmtId="0" xfId="0" applyAlignment="1" applyBorder="1" applyFont="1">
      <alignment vertical="center"/>
    </xf>
    <xf borderId="12" fillId="5" fontId="5" numFmtId="0" xfId="0" applyAlignment="1" applyBorder="1" applyFont="1">
      <alignment vertical="center"/>
    </xf>
    <xf borderId="0" fillId="0" fontId="11" numFmtId="0" xfId="0" applyFont="1"/>
    <xf borderId="17" fillId="4" fontId="9" numFmtId="0" xfId="0" applyAlignment="1" applyBorder="1" applyFont="1">
      <alignment vertical="center"/>
    </xf>
    <xf borderId="18" fillId="4" fontId="5" numFmtId="0" xfId="0" applyBorder="1" applyFont="1"/>
    <xf borderId="19" fillId="4" fontId="5" numFmtId="0" xfId="0" applyBorder="1" applyFont="1"/>
    <xf borderId="20" fillId="5" fontId="11" numFmtId="0" xfId="0" applyAlignment="1" applyBorder="1" applyFont="1">
      <alignment horizontal="left" shrinkToFit="0" vertical="top" wrapText="1"/>
    </xf>
    <xf borderId="21" fillId="0" fontId="2" numFmtId="0" xfId="0" applyBorder="1" applyFont="1"/>
    <xf borderId="22" fillId="0" fontId="2" numFmtId="0" xfId="0" applyBorder="1" applyFont="1"/>
    <xf borderId="23" fillId="0" fontId="2" numFmtId="0" xfId="0" applyBorder="1" applyFont="1"/>
    <xf borderId="24" fillId="0" fontId="2" numFmtId="0" xfId="0" applyBorder="1" applyFont="1"/>
    <xf borderId="25" fillId="0" fontId="2" numFmtId="0" xfId="0" applyBorder="1" applyFont="1"/>
    <xf borderId="26" fillId="6" fontId="12" numFmtId="0" xfId="0" applyAlignment="1" applyBorder="1" applyFill="1" applyFont="1">
      <alignment horizontal="left" shrinkToFit="0" vertical="center" wrapText="1"/>
    </xf>
    <xf borderId="27" fillId="0" fontId="2" numFmtId="0" xfId="0" applyBorder="1" applyFont="1"/>
    <xf borderId="28" fillId="0" fontId="2" numFmtId="0" xfId="0" applyBorder="1" applyFont="1"/>
    <xf borderId="29" fillId="6" fontId="13" numFmtId="0" xfId="0" applyAlignment="1" applyBorder="1" applyFont="1">
      <alignment shrinkToFit="0" vertical="center" wrapText="1"/>
    </xf>
    <xf borderId="29" fillId="6" fontId="11" numFmtId="0" xfId="0" applyAlignment="1" applyBorder="1" applyFont="1">
      <alignment horizontal="left" shrinkToFit="0" vertical="top" wrapText="1"/>
    </xf>
    <xf borderId="30" fillId="6" fontId="11" numFmtId="0" xfId="0" applyAlignment="1" applyBorder="1" applyFont="1">
      <alignment horizontal="left" shrinkToFit="0" vertical="top" wrapText="1"/>
    </xf>
    <xf borderId="31" fillId="0" fontId="2" numFmtId="0" xfId="0" applyBorder="1" applyFont="1"/>
    <xf borderId="32" fillId="0" fontId="2" numFmtId="0" xfId="0" applyBorder="1" applyFont="1"/>
    <xf borderId="29" fillId="6" fontId="14" numFmtId="0" xfId="0" applyAlignment="1" applyBorder="1" applyFont="1">
      <alignment vertical="center"/>
    </xf>
    <xf borderId="1" fillId="6" fontId="15" numFmtId="0" xfId="0" applyAlignment="1" applyBorder="1" applyFont="1">
      <alignment horizontal="left" shrinkToFit="0" vertical="center" wrapText="1"/>
    </xf>
    <xf borderId="33" fillId="6" fontId="16" numFmtId="0" xfId="0" applyAlignment="1" applyBorder="1" applyFont="1">
      <alignment horizontal="center" readingOrder="0" shrinkToFit="0" vertical="center" wrapText="1"/>
    </xf>
    <xf borderId="34" fillId="0" fontId="2" numFmtId="0" xfId="0" applyBorder="1" applyFont="1"/>
    <xf borderId="35" fillId="0" fontId="2" numFmtId="0" xfId="0" applyBorder="1" applyFont="1"/>
    <xf borderId="30" fillId="6" fontId="13" numFmtId="0" xfId="0" applyAlignment="1" applyBorder="1" applyFont="1">
      <alignment shrinkToFit="0" vertical="center" wrapText="1"/>
    </xf>
    <xf borderId="29" fillId="6" fontId="15" numFmtId="0" xfId="0" applyAlignment="1" applyBorder="1" applyFont="1">
      <alignment horizontal="left" shrinkToFit="0" vertical="center" wrapText="1"/>
    </xf>
    <xf borderId="36" fillId="0" fontId="2" numFmtId="0" xfId="0" applyBorder="1" applyFont="1"/>
    <xf borderId="37" fillId="0" fontId="2" numFmtId="0" xfId="0" applyBorder="1" applyFont="1"/>
    <xf borderId="38" fillId="0" fontId="2" numFmtId="0" xfId="0" applyBorder="1" applyFont="1"/>
    <xf borderId="39" fillId="6" fontId="13" numFmtId="0" xfId="0" applyAlignment="1" applyBorder="1" applyFont="1">
      <alignment shrinkToFit="0" vertical="center" wrapText="1"/>
    </xf>
    <xf borderId="40" fillId="6" fontId="13" numFmtId="0" xfId="0" applyAlignment="1" applyBorder="1" applyFont="1">
      <alignment shrinkToFit="0" vertical="center" wrapText="1"/>
    </xf>
    <xf borderId="41" fillId="7" fontId="5" numFmtId="0" xfId="0" applyAlignment="1" applyBorder="1" applyFill="1" applyFont="1">
      <alignment horizontal="left" shrinkToFit="0" vertical="top" wrapText="1"/>
    </xf>
    <xf borderId="42" fillId="0" fontId="2" numFmtId="0" xfId="0" applyBorder="1" applyFont="1"/>
    <xf borderId="43" fillId="0" fontId="2" numFmtId="0" xfId="0" applyBorder="1" applyFont="1"/>
    <xf borderId="29" fillId="8" fontId="17" numFmtId="0" xfId="0" applyAlignment="1" applyBorder="1" applyFill="1" applyFont="1">
      <alignment vertical="center"/>
    </xf>
    <xf borderId="29" fillId="8" fontId="18" numFmtId="0" xfId="0" applyAlignment="1" applyBorder="1" applyFont="1">
      <alignment readingOrder="0" vertical="center"/>
    </xf>
    <xf borderId="29" fillId="8" fontId="17" numFmtId="0" xfId="0" applyAlignment="1" applyBorder="1" applyFont="1">
      <alignment horizontal="center" vertical="center"/>
    </xf>
    <xf borderId="0" fillId="0" fontId="4" numFmtId="2" xfId="0" applyFont="1" applyNumberFormat="1"/>
    <xf borderId="0" fillId="0" fontId="5" numFmtId="11" xfId="0" applyFont="1" applyNumberFormat="1"/>
    <xf borderId="29" fillId="9" fontId="17" numFmtId="0" xfId="0" applyBorder="1" applyFill="1" applyFont="1"/>
    <xf borderId="4" fillId="5" fontId="19" numFmtId="0" xfId="0" applyBorder="1" applyFont="1"/>
    <xf borderId="4" fillId="5" fontId="19" numFmtId="2" xfId="0" applyBorder="1" applyFont="1" applyNumberFormat="1"/>
    <xf borderId="0" fillId="0" fontId="5" numFmtId="164" xfId="0" applyFont="1" applyNumberFormat="1"/>
    <xf borderId="0" fillId="0" fontId="5" numFmtId="165" xfId="0" applyFont="1" applyNumberFormat="1"/>
    <xf borderId="0" fillId="0" fontId="4" numFmtId="1" xfId="0" applyFont="1" applyNumberFormat="1"/>
    <xf borderId="0" fillId="0" fontId="4" numFmtId="166" xfId="0" applyFont="1" applyNumberFormat="1"/>
    <xf borderId="0" fillId="0" fontId="5" numFmtId="0" xfId="0" applyAlignment="1" applyFont="1">
      <alignment readingOrder="0"/>
    </xf>
    <xf borderId="0" fillId="0" fontId="5" numFmtId="0" xfId="0" applyFont="1"/>
    <xf borderId="4" fillId="5" fontId="19" numFmtId="1" xfId="0" applyBorder="1" applyFont="1" applyNumberFormat="1"/>
    <xf borderId="44" fillId="7" fontId="5" numFmtId="0" xfId="0" applyAlignment="1" applyBorder="1" applyFont="1">
      <alignment horizontal="left" shrinkToFit="0" vertical="top" wrapText="1"/>
    </xf>
    <xf borderId="45" fillId="0" fontId="2" numFmtId="0" xfId="0" applyBorder="1" applyFont="1"/>
    <xf borderId="46" fillId="0" fontId="2" numFmtId="0" xfId="0" applyBorder="1" applyFont="1"/>
    <xf borderId="0" fillId="0" fontId="5" numFmtId="0" xfId="0" applyAlignment="1" applyFont="1">
      <alignment shrinkToFit="0" vertical="center" wrapText="1"/>
    </xf>
    <xf borderId="29" fillId="9" fontId="17" numFmtId="0" xfId="0" applyAlignment="1" applyBorder="1" applyFont="1">
      <alignment shrinkToFit="0" vertical="center" wrapText="1"/>
    </xf>
    <xf borderId="29" fillId="10" fontId="5" numFmtId="0" xfId="0" applyBorder="1" applyFill="1" applyFont="1"/>
    <xf borderId="29" fillId="11" fontId="17" numFmtId="0" xfId="0" applyAlignment="1" applyBorder="1" applyFill="1" applyFont="1">
      <alignment horizontal="center"/>
    </xf>
    <xf borderId="29" fillId="12" fontId="5" numFmtId="0" xfId="0" applyAlignment="1" applyBorder="1" applyFill="1" applyFont="1">
      <alignment readingOrder="0"/>
    </xf>
    <xf borderId="4" fillId="13" fontId="19" numFmtId="0" xfId="0" applyBorder="1" applyFill="1" applyFont="1"/>
    <xf borderId="0" fillId="0" fontId="20" numFmtId="0" xfId="0" applyAlignment="1" applyFont="1">
      <alignment readingOrder="0"/>
    </xf>
    <xf borderId="41" fillId="14" fontId="21" numFmtId="0" xfId="0" applyAlignment="1" applyBorder="1" applyFill="1" applyFont="1">
      <alignment horizontal="center" vertical="center"/>
    </xf>
    <xf borderId="47" fillId="0" fontId="2" numFmtId="0" xfId="0" applyBorder="1" applyFont="1"/>
    <xf borderId="29" fillId="8" fontId="17" numFmtId="0" xfId="0" applyBorder="1" applyFont="1"/>
    <xf borderId="29" fillId="14" fontId="21" numFmtId="0" xfId="0" applyBorder="1" applyFont="1"/>
    <xf borderId="29" fillId="2" fontId="22" numFmtId="0" xfId="0" applyBorder="1" applyFont="1"/>
    <xf borderId="0" fillId="0" fontId="4" numFmtId="164" xfId="0" applyFont="1" applyNumberFormat="1"/>
    <xf borderId="0" fillId="0" fontId="4" numFmtId="165" xfId="0" applyFont="1" applyNumberFormat="1"/>
    <xf borderId="0" fillId="0" fontId="23" numFmtId="0" xfId="0" applyFont="1"/>
    <xf borderId="29" fillId="15" fontId="5" numFmtId="2" xfId="0" applyBorder="1" applyFill="1" applyFont="1" applyNumberFormat="1"/>
    <xf borderId="29" fillId="9" fontId="17" numFmtId="4" xfId="0" applyBorder="1" applyFont="1" applyNumberFormat="1"/>
    <xf borderId="0" fillId="0" fontId="24" numFmtId="0" xfId="0" applyFont="1"/>
    <xf borderId="0" fillId="0" fontId="4" numFmtId="167" xfId="0" applyFont="1" applyNumberFormat="1"/>
    <xf borderId="29" fillId="8" fontId="17" numFmtId="0" xfId="0" applyAlignment="1" applyBorder="1" applyFont="1">
      <alignment readingOrder="0"/>
    </xf>
    <xf borderId="29" fillId="8" fontId="17" numFmtId="0" xfId="0" applyAlignment="1" applyBorder="1" applyFont="1">
      <alignment horizontal="center" readingOrder="0" vertical="center"/>
    </xf>
    <xf borderId="0" fillId="0" fontId="5" numFmtId="9" xfId="0" applyAlignment="1" applyFont="1" applyNumberFormat="1">
      <alignment readingOrder="0"/>
    </xf>
    <xf borderId="29" fillId="14" fontId="21" numFmtId="0" xfId="0" applyAlignment="1" applyBorder="1" applyFont="1">
      <alignment readingOrder="0"/>
    </xf>
    <xf borderId="29" fillId="2" fontId="22" numFmtId="0" xfId="0" applyAlignment="1" applyBorder="1" applyFont="1">
      <alignment readingOrder="0"/>
    </xf>
    <xf borderId="0" fillId="0" fontId="23" numFmtId="0" xfId="0" applyAlignment="1" applyFont="1">
      <alignment readingOrder="0"/>
    </xf>
    <xf borderId="29" fillId="15" fontId="5" numFmtId="0" xfId="0" applyAlignment="1" applyBorder="1" applyFont="1">
      <alignment readingOrder="0"/>
    </xf>
    <xf borderId="41" fillId="7" fontId="5" numFmtId="0" xfId="0" applyAlignment="1" applyBorder="1" applyFont="1">
      <alignment horizontal="left" readingOrder="0" shrinkToFit="0" vertical="top" wrapText="1"/>
    </xf>
    <xf borderId="28" fillId="7" fontId="5" numFmtId="0" xfId="0" applyAlignment="1" applyBorder="1" applyFont="1">
      <alignment horizontal="left" shrinkToFit="0" vertical="top" wrapText="1"/>
    </xf>
    <xf borderId="29" fillId="9" fontId="17" numFmtId="4" xfId="0" applyAlignment="1" applyBorder="1" applyFont="1" applyNumberFormat="1">
      <alignment readingOrder="0"/>
    </xf>
    <xf borderId="43" fillId="7" fontId="5" numFmtId="0" xfId="0" applyAlignment="1" applyBorder="1" applyFont="1">
      <alignment horizontal="left" shrinkToFit="0" vertical="top" wrapText="1"/>
    </xf>
    <xf borderId="0" fillId="0" fontId="24" numFmtId="0" xfId="0" applyAlignment="1" applyFont="1">
      <alignment readingOrder="0"/>
    </xf>
    <xf borderId="48" fillId="16" fontId="25" numFmtId="0" xfId="0" applyAlignment="1" applyBorder="1" applyFill="1" applyFont="1">
      <alignment horizontal="left" shrinkToFit="0" vertical="top" wrapText="1"/>
    </xf>
    <xf borderId="49" fillId="16" fontId="26" numFmtId="0" xfId="0" applyBorder="1" applyFont="1"/>
    <xf borderId="50" fillId="0" fontId="2" numFmtId="0" xfId="0" applyBorder="1" applyFont="1"/>
    <xf borderId="49" fillId="8" fontId="27" numFmtId="0" xfId="0" applyBorder="1" applyFont="1"/>
    <xf borderId="49" fillId="17" fontId="5" numFmtId="0" xfId="0" applyAlignment="1" applyBorder="1" applyFill="1" applyFont="1">
      <alignment shrinkToFit="0" vertical="center" wrapText="1"/>
    </xf>
    <xf borderId="49" fillId="17" fontId="5" numFmtId="0" xfId="0" applyAlignment="1" applyBorder="1" applyFont="1">
      <alignment vertical="center"/>
    </xf>
    <xf borderId="49" fillId="0" fontId="5" numFmtId="0" xfId="0" applyAlignment="1" applyBorder="1" applyFont="1">
      <alignment shrinkToFit="0" vertical="center" wrapText="1"/>
    </xf>
    <xf borderId="49" fillId="0" fontId="5" numFmtId="0" xfId="0" applyAlignment="1" applyBorder="1" applyFont="1">
      <alignment vertical="center"/>
    </xf>
    <xf borderId="49" fillId="18" fontId="28" numFmtId="0" xfId="0" applyAlignment="1" applyBorder="1" applyFill="1" applyFont="1">
      <alignment shrinkToFit="0" vertical="center" wrapText="1"/>
    </xf>
    <xf borderId="49" fillId="18" fontId="28" numFmtId="0" xfId="0" applyAlignment="1" applyBorder="1" applyFont="1">
      <alignment vertical="center"/>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searates.com/fr/services/distances-tim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44"/>
    <col customWidth="1" min="2" max="2" width="30.78"/>
    <col customWidth="1" min="3" max="3" width="20.33"/>
    <col customWidth="1" min="4" max="26" width="10.56"/>
  </cols>
  <sheetData>
    <row r="1" ht="24.0" customHeight="1">
      <c r="A1" s="1" t="s">
        <v>0</v>
      </c>
      <c r="B1" s="2"/>
      <c r="C1" s="2"/>
      <c r="D1" s="2"/>
      <c r="E1" s="2"/>
      <c r="F1" s="3"/>
    </row>
    <row r="2" ht="15.75" customHeight="1"/>
    <row r="3" ht="15.75" customHeight="1">
      <c r="A3" s="4" t="s">
        <v>1</v>
      </c>
      <c r="B3" s="5" t="s">
        <v>2</v>
      </c>
    </row>
    <row r="4" ht="15.75" customHeight="1">
      <c r="A4" s="4" t="s">
        <v>3</v>
      </c>
      <c r="B4" s="5" t="s">
        <v>4</v>
      </c>
    </row>
    <row r="5" ht="15.75" customHeight="1">
      <c r="A5" s="4" t="s">
        <v>5</v>
      </c>
      <c r="B5" s="5" t="s">
        <v>6</v>
      </c>
    </row>
    <row r="6" ht="15.75" customHeight="1"/>
    <row r="7" ht="15.75" customHeight="1">
      <c r="A7" s="6" t="s">
        <v>7</v>
      </c>
      <c r="B7" s="2"/>
      <c r="C7" s="2"/>
      <c r="D7" s="2"/>
      <c r="E7" s="2"/>
      <c r="F7" s="3"/>
    </row>
    <row r="8" ht="15.75" customHeight="1"/>
    <row r="9" ht="15.75" customHeight="1">
      <c r="B9" s="7" t="s">
        <v>8</v>
      </c>
      <c r="C9" s="5" t="s">
        <v>9</v>
      </c>
    </row>
    <row r="10" ht="15.75" customHeight="1">
      <c r="A10" s="4" t="s">
        <v>10</v>
      </c>
      <c r="B10" s="5">
        <v>3.0</v>
      </c>
      <c r="C10" s="5" t="s">
        <v>11</v>
      </c>
    </row>
    <row r="11" ht="15.75" customHeight="1">
      <c r="A11" s="4" t="s">
        <v>12</v>
      </c>
      <c r="B11" s="5">
        <v>10.0</v>
      </c>
      <c r="C11" s="5" t="s">
        <v>13</v>
      </c>
    </row>
    <row r="12" ht="15.75" customHeight="1">
      <c r="A12" s="4" t="s">
        <v>14</v>
      </c>
      <c r="B12" s="5">
        <v>1.0</v>
      </c>
      <c r="C12" s="5" t="s">
        <v>11</v>
      </c>
    </row>
    <row r="13" ht="15.75" customHeight="1">
      <c r="A13" s="4" t="s">
        <v>15</v>
      </c>
      <c r="B13" s="5">
        <v>0.1</v>
      </c>
      <c r="C13" s="5" t="s">
        <v>16</v>
      </c>
    </row>
    <row r="14" ht="15.75" customHeight="1"/>
    <row r="15" ht="15.75" customHeight="1">
      <c r="A15" s="6" t="s">
        <v>17</v>
      </c>
      <c r="B15" s="2"/>
      <c r="C15" s="2"/>
      <c r="D15" s="2"/>
      <c r="E15" s="2"/>
      <c r="F15" s="3"/>
    </row>
    <row r="16" ht="15.75" customHeight="1"/>
    <row r="17" ht="15.75" customHeight="1">
      <c r="B17" s="5" t="s">
        <v>18</v>
      </c>
      <c r="C17" s="5" t="s">
        <v>19</v>
      </c>
    </row>
    <row r="18" ht="15.75" customHeight="1">
      <c r="A18" s="4" t="s">
        <v>20</v>
      </c>
      <c r="B18" s="5">
        <v>1.0</v>
      </c>
      <c r="C18" s="8">
        <v>0.1</v>
      </c>
    </row>
    <row r="19" ht="15.75" customHeight="1">
      <c r="A19" s="4" t="s">
        <v>21</v>
      </c>
      <c r="B19" s="5" t="s">
        <v>13</v>
      </c>
    </row>
    <row r="20" ht="15.75" customHeight="1"/>
    <row r="21" ht="15.75" customHeight="1">
      <c r="A21" s="6" t="s">
        <v>22</v>
      </c>
      <c r="B21" s="2"/>
      <c r="C21" s="2"/>
      <c r="D21" s="2"/>
      <c r="E21" s="2"/>
      <c r="F21" s="3"/>
    </row>
    <row r="22" ht="15.75" customHeight="1"/>
    <row r="23" ht="15.75" customHeight="1"/>
    <row r="24" ht="15.75" customHeight="1">
      <c r="A24" s="4" t="s">
        <v>23</v>
      </c>
      <c r="B24" s="5" t="s">
        <v>13</v>
      </c>
    </row>
    <row r="25" ht="15.75" customHeight="1">
      <c r="A25" s="4" t="s">
        <v>24</v>
      </c>
      <c r="B25" s="5">
        <v>1200.0</v>
      </c>
    </row>
    <row r="26" ht="15.75" customHeight="1">
      <c r="A26" s="4" t="s">
        <v>25</v>
      </c>
      <c r="B26" s="5">
        <v>3.0</v>
      </c>
    </row>
    <row r="27" ht="15.75" customHeight="1">
      <c r="A27" s="4" t="s">
        <v>26</v>
      </c>
      <c r="B27" s="5">
        <v>800.0</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F1"/>
    <mergeCell ref="A7:F7"/>
    <mergeCell ref="A15:F15"/>
    <mergeCell ref="A21:F2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9" t="s">
        <v>27</v>
      </c>
    </row>
    <row r="2" ht="15.75" customHeight="1"/>
    <row r="3" ht="15.75" customHeight="1">
      <c r="A3" s="10" t="s">
        <v>28</v>
      </c>
      <c r="B3" s="11"/>
      <c r="C3" s="12" t="s">
        <v>29</v>
      </c>
      <c r="D3" s="13"/>
      <c r="E3" s="13"/>
      <c r="F3" s="13"/>
      <c r="G3" s="13"/>
      <c r="H3" s="14"/>
      <c r="I3" s="15"/>
      <c r="J3" s="15"/>
      <c r="K3" s="15"/>
      <c r="L3" s="15"/>
      <c r="M3" s="15"/>
      <c r="N3" s="15"/>
      <c r="O3" s="16"/>
    </row>
    <row r="4" ht="15.75" customHeight="1">
      <c r="A4" s="17" t="s">
        <v>30</v>
      </c>
      <c r="B4" s="18"/>
      <c r="C4" s="19" t="s">
        <v>31</v>
      </c>
      <c r="D4" s="20"/>
      <c r="E4" s="20"/>
      <c r="F4" s="20"/>
      <c r="G4" s="20"/>
      <c r="H4" s="21"/>
      <c r="I4" s="22"/>
      <c r="J4" s="22"/>
      <c r="K4" s="22"/>
      <c r="L4" s="22"/>
      <c r="M4" s="22"/>
      <c r="N4" s="22"/>
      <c r="O4" s="23"/>
    </row>
    <row r="5" ht="15.75" customHeight="1">
      <c r="O5" s="24"/>
    </row>
    <row r="6" ht="15.75" customHeight="1">
      <c r="A6" s="25" t="s">
        <v>32</v>
      </c>
      <c r="B6" s="26"/>
      <c r="C6" s="26"/>
      <c r="D6" s="26"/>
      <c r="E6" s="26"/>
      <c r="F6" s="26"/>
      <c r="G6" s="26"/>
      <c r="H6" s="26"/>
      <c r="I6" s="26"/>
      <c r="J6" s="26"/>
      <c r="K6" s="26"/>
      <c r="L6" s="26"/>
      <c r="M6" s="26"/>
      <c r="N6" s="26"/>
      <c r="O6" s="27"/>
    </row>
    <row r="7" ht="15.75" customHeight="1">
      <c r="A7" s="28" t="s">
        <v>33</v>
      </c>
      <c r="B7" s="29"/>
      <c r="C7" s="29"/>
      <c r="D7" s="29"/>
      <c r="E7" s="29"/>
      <c r="F7" s="29"/>
      <c r="G7" s="29"/>
      <c r="H7" s="29"/>
      <c r="I7" s="29"/>
      <c r="J7" s="29"/>
      <c r="K7" s="29"/>
      <c r="L7" s="29"/>
      <c r="M7" s="29"/>
      <c r="N7" s="29"/>
      <c r="O7" s="30"/>
    </row>
    <row r="8" ht="15.75" customHeight="1">
      <c r="A8" s="31"/>
      <c r="B8" s="32"/>
      <c r="C8" s="32"/>
      <c r="D8" s="32"/>
      <c r="E8" s="32"/>
      <c r="F8" s="32"/>
      <c r="G8" s="32"/>
      <c r="H8" s="32"/>
      <c r="I8" s="32"/>
      <c r="J8" s="32"/>
      <c r="K8" s="32"/>
      <c r="L8" s="32"/>
      <c r="M8" s="32"/>
      <c r="N8" s="32"/>
      <c r="O8" s="33"/>
    </row>
    <row r="9" ht="15.75" customHeight="1">
      <c r="A9" s="34" t="str">
        <f>L10&amp;" "&amp;L12&amp;" "&amp;L14</f>
        <v>Cuire des aliments en 3 minutes à 800 W (Eau, plats surgeles, plats cuisinés à réchauffer) 1200 fois par an pendant 8 ans</v>
      </c>
      <c r="B9" s="35"/>
      <c r="C9" s="35"/>
      <c r="D9" s="35"/>
      <c r="E9" s="36"/>
      <c r="F9" s="37"/>
      <c r="G9" s="37"/>
      <c r="H9" s="38"/>
      <c r="I9" s="38"/>
      <c r="J9" s="38"/>
      <c r="K9" s="38"/>
      <c r="L9" s="38"/>
      <c r="M9" s="38"/>
      <c r="N9" s="38"/>
      <c r="O9" s="39"/>
    </row>
    <row r="10" ht="15.75" customHeight="1">
      <c r="A10" s="40"/>
      <c r="E10" s="41"/>
      <c r="F10" s="37"/>
      <c r="G10" s="42" t="s">
        <v>34</v>
      </c>
      <c r="H10" s="38"/>
      <c r="I10" s="43" t="s">
        <v>35</v>
      </c>
      <c r="J10" s="2"/>
      <c r="K10" s="3"/>
      <c r="L10" s="44" t="s">
        <v>36</v>
      </c>
      <c r="M10" s="45"/>
      <c r="N10" s="46"/>
      <c r="O10" s="47"/>
    </row>
    <row r="11" ht="15.75" customHeight="1">
      <c r="A11" s="40"/>
      <c r="E11" s="41"/>
      <c r="F11" s="37"/>
      <c r="G11" s="42"/>
      <c r="H11" s="38"/>
      <c r="I11" s="48"/>
      <c r="J11" s="48"/>
      <c r="K11" s="48"/>
      <c r="L11" s="37"/>
      <c r="M11" s="37"/>
      <c r="N11" s="37"/>
      <c r="O11" s="47"/>
    </row>
    <row r="12" ht="15.75" customHeight="1">
      <c r="A12" s="40"/>
      <c r="E12" s="41"/>
      <c r="F12" s="37"/>
      <c r="G12" s="42" t="s">
        <v>37</v>
      </c>
      <c r="H12" s="38"/>
      <c r="I12" s="43" t="s">
        <v>38</v>
      </c>
      <c r="J12" s="2"/>
      <c r="K12" s="3"/>
      <c r="L12" s="44" t="s">
        <v>39</v>
      </c>
      <c r="M12" s="45"/>
      <c r="N12" s="46"/>
      <c r="O12" s="47"/>
    </row>
    <row r="13" ht="15.75" customHeight="1">
      <c r="A13" s="40"/>
      <c r="E13" s="41"/>
      <c r="F13" s="37"/>
      <c r="G13" s="42"/>
      <c r="H13" s="38"/>
      <c r="I13" s="48"/>
      <c r="J13" s="48"/>
      <c r="K13" s="48"/>
      <c r="L13" s="37"/>
      <c r="M13" s="37"/>
      <c r="N13" s="37"/>
      <c r="O13" s="47"/>
    </row>
    <row r="14" ht="15.75" customHeight="1">
      <c r="A14" s="40"/>
      <c r="E14" s="41"/>
      <c r="F14" s="37"/>
      <c r="G14" s="42" t="s">
        <v>40</v>
      </c>
      <c r="H14" s="38"/>
      <c r="I14" s="43" t="s">
        <v>41</v>
      </c>
      <c r="J14" s="2"/>
      <c r="K14" s="3"/>
      <c r="L14" s="44" t="s">
        <v>42</v>
      </c>
      <c r="M14" s="45"/>
      <c r="N14" s="46"/>
      <c r="O14" s="47"/>
    </row>
    <row r="15" ht="15.75" customHeight="1">
      <c r="A15" s="49"/>
      <c r="B15" s="50"/>
      <c r="C15" s="50"/>
      <c r="D15" s="50"/>
      <c r="E15" s="51"/>
      <c r="F15" s="52"/>
      <c r="G15" s="52"/>
      <c r="H15" s="52"/>
      <c r="I15" s="52"/>
      <c r="J15" s="52"/>
      <c r="K15" s="52"/>
      <c r="L15" s="52"/>
      <c r="M15" s="52"/>
      <c r="N15" s="52"/>
      <c r="O15" s="53"/>
    </row>
    <row r="16" ht="15.75" customHeight="1"/>
    <row r="17" ht="15.75" customHeight="1">
      <c r="A17" s="54" t="s">
        <v>43</v>
      </c>
      <c r="B17" s="35"/>
      <c r="C17" s="35"/>
      <c r="D17" s="35"/>
      <c r="E17" s="35"/>
      <c r="F17" s="36"/>
    </row>
    <row r="18" ht="15.75" customHeight="1">
      <c r="A18" s="55"/>
      <c r="B18" s="32"/>
      <c r="C18" s="32"/>
      <c r="D18" s="32"/>
      <c r="E18" s="32"/>
      <c r="F18" s="56"/>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I12:K12"/>
    <mergeCell ref="I14:K14"/>
    <mergeCell ref="A9:E15"/>
    <mergeCell ref="A17:F18"/>
    <mergeCell ref="C3:H3"/>
    <mergeCell ref="C4:H4"/>
    <mergeCell ref="A7:O8"/>
    <mergeCell ref="I10:K10"/>
    <mergeCell ref="L10:N10"/>
    <mergeCell ref="L12:N12"/>
    <mergeCell ref="L14:N1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27.44"/>
    <col customWidth="1" min="4" max="4" width="17.11"/>
    <col customWidth="1" min="5" max="5" width="24.11"/>
    <col customWidth="1" min="6" max="6" width="20.11"/>
    <col customWidth="1" min="7" max="26" width="10.56"/>
  </cols>
  <sheetData>
    <row r="1" ht="27.0" customHeight="1">
      <c r="A1" s="57" t="s">
        <v>44</v>
      </c>
      <c r="B1" s="58" t="s">
        <v>45</v>
      </c>
      <c r="C1" s="57" t="s">
        <v>46</v>
      </c>
      <c r="D1" s="59" t="s">
        <v>47</v>
      </c>
      <c r="E1" s="59" t="s">
        <v>48</v>
      </c>
      <c r="F1" s="59" t="s">
        <v>49</v>
      </c>
    </row>
    <row r="2" ht="15.75" customHeight="1">
      <c r="A2" s="5" t="s">
        <v>10</v>
      </c>
      <c r="B2" s="5">
        <f>'Data from customer'!B10</f>
        <v>3</v>
      </c>
      <c r="C2" s="60">
        <f>B2/(1 -'Data from customer'!$C$18)</f>
        <v>3.333333333</v>
      </c>
      <c r="D2" s="60">
        <f>$C2 * Database!B5</f>
        <v>12.805</v>
      </c>
      <c r="E2" s="60">
        <f>$C2 * Database!C5</f>
        <v>0</v>
      </c>
      <c r="F2" s="60">
        <f>$C2 * Database!D5</f>
        <v>0.000001276166667</v>
      </c>
      <c r="J2" s="61"/>
    </row>
    <row r="3" ht="15.75" customHeight="1">
      <c r="A3" s="5" t="s">
        <v>12</v>
      </c>
      <c r="B3" s="5">
        <f>'Data from customer'!B11</f>
        <v>10</v>
      </c>
      <c r="C3" s="60">
        <f>B3/(1 -'Data from customer'!$C$18)</f>
        <v>11.11111111</v>
      </c>
      <c r="D3" s="60">
        <f>$C3 * Database!B6</f>
        <v>41.67455556</v>
      </c>
      <c r="E3" s="60">
        <f>$C3 * Database!C6</f>
        <v>-0.8672422222</v>
      </c>
      <c r="F3" s="60">
        <f>$C3 * Database!D6</f>
        <v>0.0012708</v>
      </c>
    </row>
    <row r="4" ht="15.75" customHeight="1">
      <c r="A4" s="5" t="s">
        <v>14</v>
      </c>
      <c r="B4" s="5">
        <f>'Data from customer'!B12</f>
        <v>1</v>
      </c>
      <c r="C4" s="60">
        <f>B4/(1 -'Data from customer'!$C$18)</f>
        <v>1.111111111</v>
      </c>
      <c r="D4" s="60">
        <f>$C4 * Database!B7</f>
        <v>4.435188889</v>
      </c>
      <c r="E4" s="60">
        <f>$C4 * Database!C7</f>
        <v>3.044544444</v>
      </c>
      <c r="F4" s="60">
        <f>$C4 * Database!D7</f>
        <v>0.003673877778</v>
      </c>
    </row>
    <row r="5" ht="15.75" customHeight="1">
      <c r="A5" s="5" t="s">
        <v>15</v>
      </c>
      <c r="B5" s="5">
        <f>'Data from customer'!B13</f>
        <v>0.1</v>
      </c>
      <c r="C5" s="60">
        <f>B5/(1 -'Data from customer'!$C$18)</f>
        <v>0.1111111111</v>
      </c>
      <c r="D5" s="7">
        <v>0.0</v>
      </c>
      <c r="E5" s="7">
        <v>0.0</v>
      </c>
      <c r="F5" s="7">
        <v>0.0</v>
      </c>
    </row>
    <row r="6" ht="15.75" customHeight="1">
      <c r="A6" s="62" t="s">
        <v>50</v>
      </c>
      <c r="B6" s="63">
        <f t="shared" ref="B6:F6" si="1">SUM(B2:B5)</f>
        <v>14.1</v>
      </c>
      <c r="C6" s="64">
        <f t="shared" si="1"/>
        <v>15.66666667</v>
      </c>
      <c r="D6" s="64">
        <f t="shared" si="1"/>
        <v>58.91474444</v>
      </c>
      <c r="E6" s="64">
        <f t="shared" si="1"/>
        <v>2.177302222</v>
      </c>
      <c r="F6" s="64">
        <f t="shared" si="1"/>
        <v>0.004945953944</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8.0"/>
    <col customWidth="1" min="3" max="3" width="17.67"/>
    <col customWidth="1" min="4" max="4" width="22.67"/>
    <col customWidth="1" min="5" max="26" width="10.56"/>
  </cols>
  <sheetData>
    <row r="1" ht="15.75" customHeight="1">
      <c r="A1" s="59" t="s">
        <v>51</v>
      </c>
      <c r="B1" s="59" t="s">
        <v>47</v>
      </c>
      <c r="C1" s="59" t="s">
        <v>48</v>
      </c>
      <c r="D1" s="59" t="s">
        <v>49</v>
      </c>
    </row>
    <row r="2" ht="15.75" customHeight="1">
      <c r="A2" s="5" t="s">
        <v>20</v>
      </c>
      <c r="B2" s="65">
        <f>'Data from customer'!$B$18 * Database!B12</f>
        <v>0.0813225</v>
      </c>
      <c r="C2" s="65">
        <f>'Data from customer'!$B$18 * Database!C12</f>
        <v>3.23443</v>
      </c>
      <c r="D2" s="66">
        <f>'Data from customer'!$B$18 * Database!D12</f>
        <v>0.0000000485798</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4.67"/>
    <col customWidth="1" min="2" max="2" width="13.67"/>
    <col customWidth="1" min="3" max="3" width="17.44"/>
    <col customWidth="1" min="4" max="4" width="17.33"/>
    <col customWidth="1" min="5" max="26" width="10.56"/>
  </cols>
  <sheetData>
    <row r="1" ht="15.75" customHeight="1">
      <c r="A1" s="59" t="s">
        <v>51</v>
      </c>
      <c r="B1" s="59" t="s">
        <v>47</v>
      </c>
      <c r="C1" s="59" t="s">
        <v>48</v>
      </c>
      <c r="D1" s="59" t="s">
        <v>49</v>
      </c>
    </row>
    <row r="2" ht="15.75" customHeight="1">
      <c r="A2" s="5" t="s">
        <v>52</v>
      </c>
      <c r="B2" s="67">
        <f>$B$10 * Database!B12</f>
        <v>31.22784</v>
      </c>
      <c r="C2" s="67">
        <f>$B$10 * Database!C12</f>
        <v>1242.02112</v>
      </c>
      <c r="D2" s="68">
        <f>$B$10 * Database!D12</f>
        <v>0.0000186546432</v>
      </c>
    </row>
    <row r="3" ht="15.75" customHeight="1"/>
    <row r="4" ht="15.75" customHeight="1">
      <c r="A4" s="7" t="s">
        <v>53</v>
      </c>
      <c r="B4" s="69">
        <v>8.0</v>
      </c>
      <c r="C4" s="70"/>
      <c r="D4" s="70"/>
    </row>
    <row r="5" ht="15.75" customHeight="1">
      <c r="A5" s="7" t="s">
        <v>54</v>
      </c>
      <c r="B5" s="5">
        <f>'Data from customer'!B25</f>
        <v>1200</v>
      </c>
    </row>
    <row r="6" ht="15.75" customHeight="1">
      <c r="A6" s="7" t="s">
        <v>55</v>
      </c>
      <c r="B6" s="5">
        <f>'Data from customer'!B26</f>
        <v>3</v>
      </c>
    </row>
    <row r="7" ht="15.75" customHeight="1">
      <c r="A7" s="7" t="s">
        <v>26</v>
      </c>
      <c r="B7" s="5">
        <f>'Data from customer'!B27</f>
        <v>800</v>
      </c>
    </row>
    <row r="8" ht="15.75" customHeight="1"/>
    <row r="9" ht="15.75" customHeight="1">
      <c r="A9" s="7" t="s">
        <v>56</v>
      </c>
      <c r="B9" s="5">
        <f>B4*B5*B6/60</f>
        <v>480</v>
      </c>
    </row>
    <row r="10" ht="15.75" customHeight="1">
      <c r="A10" s="7" t="s">
        <v>57</v>
      </c>
      <c r="B10" s="5">
        <f>B9*B7/1000</f>
        <v>384</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56"/>
    <col customWidth="1" min="2" max="6" width="20.78"/>
    <col customWidth="1" min="7" max="7" width="17.44"/>
    <col customWidth="1" min="8" max="26" width="10.56"/>
  </cols>
  <sheetData>
    <row r="1" ht="15.75" customHeight="1">
      <c r="A1" s="59" t="s">
        <v>51</v>
      </c>
      <c r="B1" s="59" t="s">
        <v>58</v>
      </c>
      <c r="C1" s="59" t="s">
        <v>47</v>
      </c>
      <c r="D1" s="59" t="s">
        <v>48</v>
      </c>
      <c r="E1" s="59" t="s">
        <v>49</v>
      </c>
    </row>
    <row r="2" ht="15.75" customHeight="1">
      <c r="A2" s="5" t="s">
        <v>59</v>
      </c>
      <c r="B2" s="71">
        <f t="shared" ref="B2:B5" si="1">G11</f>
        <v>85.24444444</v>
      </c>
      <c r="C2" s="63">
        <f>$B2*Database!B8</f>
        <v>16.62224044</v>
      </c>
      <c r="D2" s="63">
        <f>$B2*Database!C8</f>
        <v>0.1596347138</v>
      </c>
      <c r="E2" s="63">
        <f>$B2*Database!D8</f>
        <v>0.0000005513303787</v>
      </c>
      <c r="G2" s="72" t="s">
        <v>60</v>
      </c>
      <c r="H2" s="35"/>
      <c r="I2" s="36"/>
    </row>
    <row r="3" ht="15.75" customHeight="1">
      <c r="A3" s="5" t="s">
        <v>61</v>
      </c>
      <c r="B3" s="71">
        <f t="shared" si="1"/>
        <v>0</v>
      </c>
      <c r="C3" s="63">
        <f>$B3*Database!B9</f>
        <v>0</v>
      </c>
      <c r="D3" s="63">
        <f>$B3*Database!C9</f>
        <v>0</v>
      </c>
      <c r="E3" s="63">
        <f>$B3*Database!D9</f>
        <v>0</v>
      </c>
      <c r="G3" s="73"/>
      <c r="I3" s="41"/>
    </row>
    <row r="4" ht="15.75" customHeight="1">
      <c r="A4" s="5" t="s">
        <v>62</v>
      </c>
      <c r="B4" s="71">
        <f t="shared" si="1"/>
        <v>23.22666667</v>
      </c>
      <c r="C4" s="63">
        <f>$B4*Database!B10</f>
        <v>3.57569888</v>
      </c>
      <c r="D4" s="63">
        <f>$B4*Database!C10</f>
        <v>0.2271154565</v>
      </c>
      <c r="E4" s="63">
        <f>$B4*Database!D10</f>
        <v>0.00001033942035</v>
      </c>
      <c r="G4" s="74"/>
      <c r="H4" s="32"/>
      <c r="I4" s="56"/>
    </row>
    <row r="5" ht="15.75" customHeight="1">
      <c r="A5" s="75" t="s">
        <v>63</v>
      </c>
      <c r="B5" s="71">
        <f t="shared" si="1"/>
        <v>2.035444444</v>
      </c>
      <c r="C5" s="63">
        <f>$B5*Database!B11</f>
        <v>2.680700688</v>
      </c>
      <c r="D5" s="63">
        <f>$B5*Database!C11</f>
        <v>0.08320042002</v>
      </c>
      <c r="E5" s="63">
        <f>$B5*Database!D11</f>
        <v>0.0000001254263257</v>
      </c>
    </row>
    <row r="6" ht="15.75" customHeight="1"/>
    <row r="7" ht="15.75" customHeight="1">
      <c r="A7" s="76" t="s">
        <v>64</v>
      </c>
      <c r="C7" s="63">
        <f t="shared" ref="C7:E7" si="2">SUM(C2:C5)</f>
        <v>22.87864001</v>
      </c>
      <c r="D7" s="63">
        <f t="shared" si="2"/>
        <v>0.4699505903</v>
      </c>
      <c r="E7" s="63">
        <f t="shared" si="2"/>
        <v>0.00001101617705</v>
      </c>
    </row>
    <row r="8" ht="15.75" customHeight="1"/>
    <row r="9" ht="15.75" customHeight="1">
      <c r="A9" s="77"/>
      <c r="B9" s="77" t="s">
        <v>10</v>
      </c>
      <c r="C9" s="77" t="s">
        <v>12</v>
      </c>
      <c r="D9" s="77" t="s">
        <v>14</v>
      </c>
      <c r="E9" s="77" t="s">
        <v>15</v>
      </c>
      <c r="F9" s="77" t="s">
        <v>65</v>
      </c>
      <c r="G9" s="78" t="s">
        <v>66</v>
      </c>
    </row>
    <row r="10" ht="15.75" customHeight="1">
      <c r="A10" s="79" t="s">
        <v>67</v>
      </c>
      <c r="B10" s="60">
        <f>'Impact material'!C2</f>
        <v>3.333333333</v>
      </c>
      <c r="C10" s="60">
        <f>'Impact material'!C3</f>
        <v>11.11111111</v>
      </c>
      <c r="D10" s="60">
        <f>'Impact material'!C4</f>
        <v>1.111111111</v>
      </c>
      <c r="E10" s="60">
        <f>'Impact material'!C5</f>
        <v>0.1111111111</v>
      </c>
      <c r="F10" s="5">
        <f>SUM('Impact material'!B2:B5)</f>
        <v>14.1</v>
      </c>
      <c r="G10" s="80"/>
    </row>
    <row r="11" ht="15.75" customHeight="1">
      <c r="A11" s="79" t="s">
        <v>68</v>
      </c>
      <c r="B11" s="7">
        <v>19180.0</v>
      </c>
      <c r="C11" s="7">
        <v>0.0</v>
      </c>
      <c r="D11" s="5">
        <f>B11</f>
        <v>19180</v>
      </c>
      <c r="E11" s="7">
        <v>0.0</v>
      </c>
      <c r="F11" s="7">
        <v>0.0</v>
      </c>
      <c r="G11" s="71">
        <f t="shared" ref="G11:G14" si="3">(B$10*B11 + C$10*C11 + D$10*D11 + E$10*E11 + F$10*F11)/1000</f>
        <v>85.24444444</v>
      </c>
    </row>
    <row r="12" ht="15.75" customHeight="1">
      <c r="A12" s="79" t="s">
        <v>69</v>
      </c>
      <c r="B12" s="7">
        <v>0.0</v>
      </c>
      <c r="C12" s="7">
        <v>0.0</v>
      </c>
      <c r="D12" s="7">
        <v>0.0</v>
      </c>
      <c r="E12" s="7">
        <v>0.0</v>
      </c>
      <c r="F12" s="7">
        <v>0.0</v>
      </c>
      <c r="G12" s="71">
        <f t="shared" si="3"/>
        <v>0</v>
      </c>
    </row>
    <row r="13" ht="15.75" customHeight="1">
      <c r="A13" s="79" t="s">
        <v>70</v>
      </c>
      <c r="B13" s="5">
        <f>400 + 1900</f>
        <v>2300</v>
      </c>
      <c r="C13" s="7">
        <v>400.0</v>
      </c>
      <c r="D13" s="5">
        <f>B13</f>
        <v>2300</v>
      </c>
      <c r="E13" s="5">
        <f>400 + 500</f>
        <v>900</v>
      </c>
      <c r="F13" s="5">
        <f>600</f>
        <v>600</v>
      </c>
      <c r="G13" s="71">
        <f t="shared" si="3"/>
        <v>23.22666667</v>
      </c>
    </row>
    <row r="14" ht="15.75" customHeight="1">
      <c r="A14" s="79" t="s">
        <v>71</v>
      </c>
      <c r="B14" s="7">
        <v>0.0</v>
      </c>
      <c r="C14" s="7">
        <v>0.0</v>
      </c>
      <c r="D14" s="7">
        <v>0.0</v>
      </c>
      <c r="E14" s="5">
        <f>18319</f>
        <v>18319</v>
      </c>
      <c r="F14" s="7">
        <v>0.0</v>
      </c>
      <c r="G14" s="71">
        <f t="shared" si="3"/>
        <v>2.035444444</v>
      </c>
    </row>
    <row r="15" ht="15.75" customHeight="1"/>
    <row r="16" ht="15.75" customHeight="1">
      <c r="B16" s="81" t="s">
        <v>72</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G2:I4"/>
  </mergeCells>
  <hyperlinks>
    <hyperlink r:id="rId1" ref="B16"/>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82" t="s">
        <v>73</v>
      </c>
      <c r="B1" s="35"/>
      <c r="C1" s="35"/>
      <c r="D1" s="35"/>
      <c r="E1" s="35"/>
      <c r="F1" s="35"/>
      <c r="G1" s="35"/>
      <c r="H1" s="35"/>
      <c r="I1" s="36"/>
    </row>
    <row r="2" ht="15.75" customHeight="1">
      <c r="A2" s="83"/>
      <c r="I2" s="41"/>
    </row>
    <row r="3" ht="15.75" customHeight="1">
      <c r="A3" s="83"/>
      <c r="I3" s="41"/>
    </row>
    <row r="4" ht="15.75" customHeight="1">
      <c r="A4" s="83"/>
      <c r="I4" s="41"/>
    </row>
    <row r="5" ht="15.75" customHeight="1">
      <c r="A5" s="55"/>
      <c r="B5" s="32"/>
      <c r="C5" s="32"/>
      <c r="D5" s="32"/>
      <c r="E5" s="32"/>
      <c r="F5" s="32"/>
      <c r="G5" s="32"/>
      <c r="H5" s="32"/>
      <c r="I5" s="56"/>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I5"/>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33"/>
    <col customWidth="1" min="2" max="2" width="17.44"/>
    <col customWidth="1" min="3" max="4" width="16.11"/>
    <col customWidth="1" min="5" max="5" width="15.33"/>
    <col customWidth="1" min="6" max="6" width="18.0"/>
    <col customWidth="1" min="7" max="7" width="10.56"/>
    <col customWidth="1" min="8" max="8" width="15.78"/>
    <col customWidth="1" min="9" max="9" width="20.0"/>
    <col customWidth="1" min="10" max="10" width="6.67"/>
    <col customWidth="1" min="11" max="11" width="5.67"/>
    <col customWidth="1" min="12" max="12" width="10.78"/>
    <col customWidth="1" min="13" max="13" width="0.11"/>
    <col customWidth="1" min="14" max="26" width="10.56"/>
  </cols>
  <sheetData>
    <row r="1" ht="15.75" customHeight="1">
      <c r="A1" s="84" t="s">
        <v>74</v>
      </c>
      <c r="B1" s="59" t="s">
        <v>47</v>
      </c>
      <c r="C1" s="59" t="s">
        <v>48</v>
      </c>
      <c r="D1" s="59" t="s">
        <v>49</v>
      </c>
      <c r="E1" s="59" t="s">
        <v>75</v>
      </c>
      <c r="F1" s="59" t="s">
        <v>76</v>
      </c>
    </row>
    <row r="2" ht="15.75" customHeight="1">
      <c r="A2" s="5" t="s">
        <v>77</v>
      </c>
      <c r="B2" s="60">
        <f>'Impact material'!D6</f>
        <v>58.91474444</v>
      </c>
      <c r="C2" s="60">
        <f>'Impact material'!E6</f>
        <v>2.177302222</v>
      </c>
      <c r="D2" s="60">
        <f>'Impact material'!F6</f>
        <v>0.004945953944</v>
      </c>
      <c r="E2" s="5">
        <f t="shared" ref="E2:E5" si="1">C2*$I$4+D2*$I$5+B2*$I$3</f>
        <v>8614.806937</v>
      </c>
      <c r="F2" s="8">
        <f t="shared" ref="F2:F5" si="2">IFERROR(E2/E$8,"En attente de données")</f>
        <v>0.3305233852</v>
      </c>
      <c r="H2" s="85" t="s">
        <v>78</v>
      </c>
      <c r="I2" s="86" t="s">
        <v>79</v>
      </c>
    </row>
    <row r="3" ht="15.75" customHeight="1">
      <c r="A3" s="5" t="s">
        <v>17</v>
      </c>
      <c r="B3" s="87">
        <f>'Impact processsing'!B2</f>
        <v>0.0813225</v>
      </c>
      <c r="C3" s="87">
        <f>'Impact processsing'!C2</f>
        <v>3.23443</v>
      </c>
      <c r="D3" s="88">
        <f>'Impact processsing'!D2</f>
        <v>0.0000000485798</v>
      </c>
      <c r="E3" s="5">
        <f t="shared" si="1"/>
        <v>43.567911</v>
      </c>
      <c r="F3" s="8">
        <f t="shared" si="2"/>
        <v>0.001671565426</v>
      </c>
      <c r="H3" s="5" t="s">
        <v>47</v>
      </c>
      <c r="I3" s="5">
        <v>28.6</v>
      </c>
    </row>
    <row r="4" ht="15.75" customHeight="1">
      <c r="A4" s="5" t="s">
        <v>80</v>
      </c>
      <c r="B4" s="67">
        <f>'Impact use phase'!B2</f>
        <v>31.22784</v>
      </c>
      <c r="C4" s="67">
        <f>'Impact use phase'!C2</f>
        <v>1242.02112</v>
      </c>
      <c r="D4" s="68">
        <f>'Impact use phase'!D2</f>
        <v>0.0000186546432</v>
      </c>
      <c r="E4" s="5">
        <f t="shared" si="1"/>
        <v>16730.07782</v>
      </c>
      <c r="F4" s="8">
        <f t="shared" si="2"/>
        <v>0.6418811237</v>
      </c>
      <c r="H4" s="5" t="s">
        <v>48</v>
      </c>
      <c r="I4" s="5">
        <v>12.73</v>
      </c>
    </row>
    <row r="5" ht="15.75" customHeight="1">
      <c r="A5" s="5" t="s">
        <v>81</v>
      </c>
      <c r="B5" s="5">
        <f t="array" ref="B5:D5">'Impact transport'!C7:E7</f>
        <v>22.87864001</v>
      </c>
      <c r="C5" s="5">
        <v>0.4699505903333333</v>
      </c>
      <c r="D5" s="5">
        <v>1.1016177050988888E-5</v>
      </c>
      <c r="E5" s="5">
        <f t="shared" si="1"/>
        <v>675.6847606</v>
      </c>
      <c r="F5" s="8">
        <f t="shared" si="2"/>
        <v>0.02592392564</v>
      </c>
      <c r="H5" s="5" t="s">
        <v>49</v>
      </c>
      <c r="I5" s="5">
        <v>1395510.0</v>
      </c>
    </row>
    <row r="6" ht="15.75" customHeight="1"/>
    <row r="7" ht="15.75" customHeight="1">
      <c r="A7" s="89" t="s">
        <v>82</v>
      </c>
      <c r="B7" s="90">
        <f t="shared" ref="B7:D7" si="3">SUM(B2:B5)</f>
        <v>113.102547</v>
      </c>
      <c r="C7" s="90">
        <f t="shared" si="3"/>
        <v>1247.902803</v>
      </c>
      <c r="D7" s="90">
        <f t="shared" si="3"/>
        <v>0.004975673344</v>
      </c>
      <c r="H7" s="54" t="s">
        <v>83</v>
      </c>
      <c r="I7" s="35"/>
      <c r="J7" s="35"/>
      <c r="K7" s="35"/>
      <c r="L7" s="35"/>
      <c r="M7" s="36"/>
    </row>
    <row r="8" ht="15.75" customHeight="1">
      <c r="A8" s="89" t="s">
        <v>84</v>
      </c>
      <c r="B8" s="5">
        <f>B7*I3</f>
        <v>3234.732843</v>
      </c>
      <c r="C8" s="5">
        <f>C7*I4</f>
        <v>15885.80268</v>
      </c>
      <c r="D8" s="5">
        <f>D7*I5</f>
        <v>6943.601909</v>
      </c>
      <c r="E8" s="91">
        <f>SUM(E2:E5)</f>
        <v>26064.13743</v>
      </c>
      <c r="H8" s="55"/>
      <c r="I8" s="32"/>
      <c r="J8" s="32"/>
      <c r="K8" s="32"/>
      <c r="L8" s="32"/>
      <c r="M8" s="56"/>
    </row>
    <row r="9" ht="15.75" customHeight="1">
      <c r="A9" s="92" t="s">
        <v>85</v>
      </c>
      <c r="B9" s="8">
        <f t="shared" ref="B9:D9" si="4">IFERROR(B8/$E8,"En attente de données")</f>
        <v>0.1241066523</v>
      </c>
      <c r="C9" s="8">
        <f t="shared" si="4"/>
        <v>0.6094889087</v>
      </c>
      <c r="D9" s="8">
        <f t="shared" si="4"/>
        <v>0.2664044389</v>
      </c>
    </row>
    <row r="10" ht="15.75" customHeight="1"/>
    <row r="11" ht="15.75" customHeight="1">
      <c r="A11" s="89" t="s">
        <v>86</v>
      </c>
      <c r="E11" s="93">
        <f> E8/ 1000000</f>
        <v>0.02606413743</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H7:M8"/>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33"/>
    <col customWidth="1" min="2" max="2" width="17.44"/>
    <col customWidth="1" min="3" max="4" width="16.11"/>
    <col customWidth="1" min="5" max="5" width="15.33"/>
    <col customWidth="1" min="6" max="6" width="18.0"/>
    <col customWidth="1" min="7" max="7" width="10.56"/>
    <col customWidth="1" min="8" max="8" width="15.78"/>
    <col customWidth="1" min="9" max="9" width="20.0"/>
    <col customWidth="1" min="10" max="10" width="6.67"/>
    <col customWidth="1" min="11" max="11" width="5.67"/>
    <col customWidth="1" min="12" max="12" width="10.78"/>
    <col customWidth="1" min="13" max="13" width="0.11"/>
    <col customWidth="1" min="14" max="26" width="10.56"/>
  </cols>
  <sheetData>
    <row r="1" ht="15.75" customHeight="1">
      <c r="A1" s="94" t="s">
        <v>74</v>
      </c>
      <c r="B1" s="95" t="s">
        <v>47</v>
      </c>
      <c r="C1" s="95" t="s">
        <v>48</v>
      </c>
      <c r="D1" s="95" t="s">
        <v>49</v>
      </c>
      <c r="E1" s="95" t="s">
        <v>75</v>
      </c>
      <c r="F1" s="95" t="s">
        <v>76</v>
      </c>
    </row>
    <row r="2" ht="15.75" customHeight="1">
      <c r="A2" s="7" t="s">
        <v>77</v>
      </c>
      <c r="B2" s="7">
        <v>58.91474444</v>
      </c>
      <c r="C2" s="7">
        <v>2.177302222</v>
      </c>
      <c r="D2" s="7">
        <v>0.004945953944</v>
      </c>
      <c r="E2" s="7">
        <v>8614.806937</v>
      </c>
      <c r="F2" s="96">
        <v>0.33</v>
      </c>
      <c r="H2" s="97" t="s">
        <v>78</v>
      </c>
      <c r="I2" s="98" t="s">
        <v>79</v>
      </c>
    </row>
    <row r="3" ht="15.75" customHeight="1">
      <c r="A3" s="7" t="s">
        <v>17</v>
      </c>
      <c r="B3" s="7">
        <v>0.0813225</v>
      </c>
      <c r="C3" s="7">
        <v>3.23443</v>
      </c>
      <c r="D3" s="7">
        <v>4.85798E-8</v>
      </c>
      <c r="E3" s="7">
        <v>43.567911</v>
      </c>
      <c r="F3" s="96">
        <v>0.0</v>
      </c>
      <c r="H3" s="7" t="s">
        <v>47</v>
      </c>
      <c r="I3" s="7">
        <v>28.6</v>
      </c>
    </row>
    <row r="4" ht="15.75" customHeight="1">
      <c r="A4" s="7" t="s">
        <v>22</v>
      </c>
      <c r="B4" s="7">
        <v>31.22784</v>
      </c>
      <c r="C4" s="7">
        <v>1242.02112</v>
      </c>
      <c r="D4" s="7">
        <v>1.86546432E-5</v>
      </c>
      <c r="E4" s="7">
        <v>16730.07782</v>
      </c>
      <c r="F4" s="96">
        <v>0.65</v>
      </c>
      <c r="H4" s="7" t="s">
        <v>48</v>
      </c>
      <c r="I4" s="7">
        <v>12.73</v>
      </c>
    </row>
    <row r="5" ht="15.75" customHeight="1">
      <c r="A5" s="7" t="s">
        <v>81</v>
      </c>
      <c r="B5" s="7">
        <v>14.32094902</v>
      </c>
      <c r="C5" s="7">
        <v>0.5358297353</v>
      </c>
      <c r="D5" s="7">
        <v>2.159235839E-5</v>
      </c>
      <c r="E5" s="7">
        <v>446.5326066</v>
      </c>
      <c r="F5" s="96">
        <v>0.02</v>
      </c>
      <c r="H5" s="7" t="s">
        <v>49</v>
      </c>
      <c r="I5" s="7">
        <v>1395510.0</v>
      </c>
    </row>
    <row r="6" ht="15.75" customHeight="1"/>
    <row r="7" ht="15.75" customHeight="1">
      <c r="A7" s="99" t="s">
        <v>82</v>
      </c>
      <c r="B7" s="100">
        <v>104.544856</v>
      </c>
      <c r="C7" s="100">
        <v>1247.968682</v>
      </c>
      <c r="D7" s="100">
        <v>0.004986249526</v>
      </c>
      <c r="H7" s="101" t="s">
        <v>83</v>
      </c>
      <c r="I7" s="35"/>
      <c r="J7" s="35"/>
      <c r="K7" s="35"/>
      <c r="L7" s="35"/>
      <c r="M7" s="102"/>
    </row>
    <row r="8" ht="15.75" customHeight="1">
      <c r="A8" s="99" t="s">
        <v>84</v>
      </c>
      <c r="B8" s="7">
        <v>2989.982881</v>
      </c>
      <c r="C8" s="7">
        <v>15886.64132</v>
      </c>
      <c r="D8" s="7">
        <v>6958.361076</v>
      </c>
      <c r="E8" s="103">
        <v>25834.99</v>
      </c>
      <c r="H8" s="55"/>
      <c r="I8" s="32"/>
      <c r="J8" s="32"/>
      <c r="K8" s="32"/>
      <c r="L8" s="32"/>
      <c r="M8" s="104"/>
    </row>
    <row r="9" ht="15.75" customHeight="1">
      <c r="A9" s="105" t="s">
        <v>85</v>
      </c>
      <c r="B9" s="96">
        <v>0.12</v>
      </c>
      <c r="C9" s="96">
        <v>0.61</v>
      </c>
      <c r="D9" s="96">
        <v>0.27</v>
      </c>
    </row>
    <row r="10" ht="15.75" customHeight="1"/>
    <row r="11" ht="15.75" customHeight="1">
      <c r="A11" s="89" t="s">
        <v>86</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H7:L8"/>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6.78"/>
    <col customWidth="1" min="2" max="2" width="51.11"/>
    <col customWidth="1" min="3" max="3" width="29.33"/>
    <col customWidth="1" min="4" max="4" width="43.33"/>
    <col customWidth="1" min="5" max="5" width="21.44"/>
    <col customWidth="1" min="6" max="26" width="10.56"/>
  </cols>
  <sheetData>
    <row r="1" ht="15.75" customHeight="1"/>
    <row r="2" ht="15.75" customHeight="1"/>
    <row r="3" ht="15.75" customHeight="1">
      <c r="A3" s="106" t="s">
        <v>87</v>
      </c>
      <c r="B3" s="107" t="s">
        <v>88</v>
      </c>
      <c r="C3" s="107" t="s">
        <v>89</v>
      </c>
      <c r="D3" s="107" t="s">
        <v>90</v>
      </c>
    </row>
    <row r="4" ht="15.75" customHeight="1">
      <c r="A4" s="108"/>
      <c r="B4" s="109" t="s">
        <v>47</v>
      </c>
      <c r="C4" s="109" t="s">
        <v>48</v>
      </c>
      <c r="D4" s="109" t="s">
        <v>49</v>
      </c>
      <c r="E4" s="109" t="s">
        <v>78</v>
      </c>
    </row>
    <row r="5" ht="36.75" customHeight="1">
      <c r="A5" s="110" t="s">
        <v>91</v>
      </c>
      <c r="B5" s="111">
        <v>3.8415</v>
      </c>
      <c r="C5" s="111">
        <v>0.0</v>
      </c>
      <c r="D5" s="111">
        <v>3.8285E-7</v>
      </c>
      <c r="E5" s="111" t="s">
        <v>92</v>
      </c>
    </row>
    <row r="6" ht="39.0" customHeight="1">
      <c r="A6" s="112" t="s">
        <v>93</v>
      </c>
      <c r="B6" s="113">
        <v>3.75071</v>
      </c>
      <c r="C6" s="113">
        <v>-0.0780518</v>
      </c>
      <c r="D6" s="113">
        <v>1.14372E-4</v>
      </c>
      <c r="E6" s="113" t="s">
        <v>92</v>
      </c>
    </row>
    <row r="7" ht="43.5" customHeight="1">
      <c r="A7" s="114" t="s">
        <v>94</v>
      </c>
      <c r="B7" s="115">
        <v>3.99167</v>
      </c>
      <c r="C7" s="115">
        <v>2.74009</v>
      </c>
      <c r="D7" s="115">
        <v>0.00330649</v>
      </c>
      <c r="E7" s="115" t="s">
        <v>92</v>
      </c>
    </row>
    <row r="8" ht="30.0" customHeight="1">
      <c r="A8" s="112" t="s">
        <v>59</v>
      </c>
      <c r="B8" s="113">
        <v>0.194995</v>
      </c>
      <c r="C8" s="113">
        <v>0.00187267</v>
      </c>
      <c r="D8" s="113">
        <v>6.46764E-9</v>
      </c>
      <c r="E8" s="113" t="s">
        <v>95</v>
      </c>
    </row>
    <row r="9" ht="30.0" customHeight="1">
      <c r="A9" s="110" t="s">
        <v>61</v>
      </c>
      <c r="B9" s="111">
        <v>0.0383035</v>
      </c>
      <c r="C9" s="111">
        <v>0.00967588</v>
      </c>
      <c r="D9" s="111">
        <v>2.89056E-7</v>
      </c>
      <c r="E9" s="111" t="s">
        <v>95</v>
      </c>
    </row>
    <row r="10" ht="34.5" customHeight="1">
      <c r="A10" s="112" t="s">
        <v>62</v>
      </c>
      <c r="B10" s="113">
        <v>0.153948</v>
      </c>
      <c r="C10" s="113">
        <v>0.00977822</v>
      </c>
      <c r="D10" s="113">
        <v>4.45153E-7</v>
      </c>
      <c r="E10" s="113" t="s">
        <v>95</v>
      </c>
    </row>
    <row r="11" ht="33.75" customHeight="1">
      <c r="A11" s="114" t="s">
        <v>63</v>
      </c>
      <c r="B11" s="115">
        <v>1.31701</v>
      </c>
      <c r="C11" s="115">
        <v>0.0408758</v>
      </c>
      <c r="D11" s="115">
        <v>6.16211E-8</v>
      </c>
      <c r="E11" s="115" t="s">
        <v>95</v>
      </c>
    </row>
    <row r="12" ht="33.0" customHeight="1">
      <c r="A12" s="112" t="s">
        <v>96</v>
      </c>
      <c r="B12" s="113">
        <v>0.0813225</v>
      </c>
      <c r="C12" s="113">
        <v>3.23443</v>
      </c>
      <c r="D12" s="113">
        <v>4.85798E-8</v>
      </c>
      <c r="E12" s="113" t="s">
        <v>97</v>
      </c>
    </row>
    <row r="13" ht="39.0" customHeight="1">
      <c r="A13" s="114" t="s">
        <v>98</v>
      </c>
      <c r="B13" s="115">
        <v>1.05738</v>
      </c>
      <c r="C13" s="115">
        <v>0.0649514</v>
      </c>
      <c r="D13" s="115">
        <v>8.51552E-8</v>
      </c>
      <c r="E13" s="111" t="s">
        <v>97</v>
      </c>
    </row>
    <row r="14" ht="15.75" customHeight="1">
      <c r="B14" s="116"/>
      <c r="C14" s="116"/>
      <c r="D14" s="116"/>
      <c r="E14" s="116"/>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A4"/>
  </mergeCells>
  <printOptions/>
  <pageMargins bottom="0.75" footer="0.0" header="0.0" left="0.7" right="0.7" top="0.75"/>
  <pageSetup orientation="landscape"/>
  <drawing r:id="rId1"/>
</worksheet>
</file>