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cole\insa\5A\Projet\Projet_inter_Equipe1\Buck\"/>
    </mc:Choice>
  </mc:AlternateContent>
  <xr:revisionPtr revIDLastSave="0" documentId="13_ncr:1_{461709A9-3DF3-42ED-88F5-072DB423BBAE}" xr6:coauthVersionLast="46" xr6:coauthVersionMax="46" xr10:uidLastSave="{00000000-0000-0000-0000-000000000000}"/>
  <bookViews>
    <workbookView xWindow="20370" yWindow="-120" windowWidth="19440" windowHeight="15000" xr2:uid="{AFF161D4-3CA4-4203-9143-0C5CCC171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G25" i="1" s="1"/>
  <c r="H25" i="1" s="1"/>
  <c r="I25" i="1" s="1"/>
  <c r="E29" i="1"/>
  <c r="F29" i="1"/>
  <c r="J29" i="1"/>
  <c r="E30" i="1"/>
  <c r="F30" i="1"/>
  <c r="J30" i="1" s="1"/>
  <c r="E31" i="1"/>
  <c r="F31" i="1"/>
  <c r="E32" i="1"/>
  <c r="F32" i="1"/>
  <c r="J32" i="1"/>
  <c r="E33" i="1"/>
  <c r="F33" i="1"/>
  <c r="J33" i="1"/>
  <c r="E34" i="1"/>
  <c r="F34" i="1"/>
  <c r="E35" i="1"/>
  <c r="F35" i="1"/>
  <c r="J35" i="1"/>
  <c r="E36" i="1"/>
  <c r="F36" i="1"/>
  <c r="J36" i="1" s="1"/>
  <c r="E37" i="1"/>
  <c r="F37" i="1"/>
  <c r="J37" i="1"/>
  <c r="E38" i="1"/>
  <c r="F38" i="1"/>
  <c r="E39" i="1"/>
  <c r="F39" i="1"/>
  <c r="E40" i="1"/>
  <c r="F40" i="1"/>
  <c r="J40" i="1"/>
  <c r="E41" i="1"/>
  <c r="F41" i="1"/>
  <c r="E42" i="1"/>
  <c r="F42" i="1"/>
  <c r="E43" i="1"/>
  <c r="F43" i="1"/>
  <c r="J43" i="1"/>
  <c r="E44" i="1"/>
  <c r="F44" i="1"/>
  <c r="J28" i="1"/>
  <c r="G28" i="1"/>
  <c r="H28" i="1" s="1"/>
  <c r="I28" i="1" s="1"/>
  <c r="F28" i="1"/>
  <c r="E28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11" i="1"/>
  <c r="G11" i="1"/>
  <c r="H11" i="1" s="1"/>
  <c r="I11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11" i="1"/>
  <c r="D5" i="1"/>
  <c r="D6" i="1" s="1"/>
  <c r="D3" i="1"/>
  <c r="D2" i="1"/>
  <c r="G30" i="1" l="1"/>
  <c r="H30" i="1" s="1"/>
  <c r="I30" i="1" s="1"/>
  <c r="G29" i="1"/>
  <c r="H29" i="1" s="1"/>
  <c r="I29" i="1" s="1"/>
  <c r="G31" i="1"/>
  <c r="H31" i="1" s="1"/>
  <c r="I31" i="1" s="1"/>
  <c r="J39" i="1"/>
  <c r="J31" i="1"/>
  <c r="J34" i="1"/>
  <c r="J38" i="1"/>
  <c r="J41" i="1"/>
  <c r="J44" i="1"/>
  <c r="J42" i="1"/>
  <c r="G13" i="1"/>
  <c r="H13" i="1" s="1"/>
  <c r="I13" i="1" s="1"/>
  <c r="G12" i="1"/>
  <c r="H12" i="1" s="1"/>
  <c r="I12" i="1" s="1"/>
  <c r="G32" i="1" l="1"/>
  <c r="H32" i="1" s="1"/>
  <c r="I32" i="1" s="1"/>
  <c r="G14" i="1"/>
  <c r="H14" i="1" s="1"/>
  <c r="I14" i="1" s="1"/>
  <c r="G33" i="1" l="1"/>
  <c r="H33" i="1" s="1"/>
  <c r="I33" i="1" s="1"/>
  <c r="G15" i="1"/>
  <c r="H15" i="1" s="1"/>
  <c r="I15" i="1" s="1"/>
  <c r="G34" i="1" l="1"/>
  <c r="H34" i="1" s="1"/>
  <c r="I34" i="1" s="1"/>
  <c r="G16" i="1"/>
  <c r="H16" i="1" s="1"/>
  <c r="I16" i="1" s="1"/>
  <c r="G35" i="1" l="1"/>
  <c r="H35" i="1" s="1"/>
  <c r="I35" i="1" s="1"/>
  <c r="G17" i="1"/>
  <c r="H17" i="1" s="1"/>
  <c r="I17" i="1" s="1"/>
  <c r="G36" i="1" l="1"/>
  <c r="H36" i="1" s="1"/>
  <c r="I36" i="1" s="1"/>
  <c r="G18" i="1"/>
  <c r="H18" i="1" s="1"/>
  <c r="I18" i="1" s="1"/>
  <c r="G37" i="1" l="1"/>
  <c r="H37" i="1" s="1"/>
  <c r="I37" i="1" s="1"/>
  <c r="G19" i="1"/>
  <c r="H19" i="1" s="1"/>
  <c r="I19" i="1" s="1"/>
  <c r="G38" i="1" l="1"/>
  <c r="H38" i="1" s="1"/>
  <c r="I38" i="1" s="1"/>
  <c r="G20" i="1"/>
  <c r="H20" i="1" s="1"/>
  <c r="I20" i="1" s="1"/>
  <c r="G39" i="1" l="1"/>
  <c r="H39" i="1" s="1"/>
  <c r="I39" i="1" s="1"/>
  <c r="G21" i="1"/>
  <c r="H21" i="1" s="1"/>
  <c r="I21" i="1" s="1"/>
  <c r="G40" i="1" l="1"/>
  <c r="H40" i="1" s="1"/>
  <c r="I40" i="1" s="1"/>
  <c r="G22" i="1"/>
  <c r="H22" i="1" s="1"/>
  <c r="I22" i="1" s="1"/>
  <c r="G41" i="1" l="1"/>
  <c r="H41" i="1" s="1"/>
  <c r="I41" i="1" s="1"/>
  <c r="G24" i="1"/>
  <c r="H24" i="1" s="1"/>
  <c r="I24" i="1" s="1"/>
  <c r="G23" i="1"/>
  <c r="H23" i="1" s="1"/>
  <c r="I23" i="1" s="1"/>
  <c r="G42" i="1" l="1"/>
  <c r="H42" i="1" s="1"/>
  <c r="I42" i="1" s="1"/>
  <c r="G43" i="1" l="1"/>
  <c r="H43" i="1" s="1"/>
  <c r="I43" i="1" s="1"/>
  <c r="G44" i="1"/>
  <c r="H44" i="1" s="1"/>
  <c r="I44" i="1" s="1"/>
</calcChain>
</file>

<file path=xl/sharedStrings.xml><?xml version="1.0" encoding="utf-8"?>
<sst xmlns="http://schemas.openxmlformats.org/spreadsheetml/2006/main" count="31" uniqueCount="20">
  <si>
    <t>V</t>
  </si>
  <si>
    <t>Vout</t>
  </si>
  <si>
    <t>Iout</t>
  </si>
  <si>
    <t>cnt</t>
  </si>
  <si>
    <t>A</t>
  </si>
  <si>
    <t>Vin=45V, CV 24V</t>
  </si>
  <si>
    <t>Pout</t>
  </si>
  <si>
    <t>Iin(45V,A)</t>
  </si>
  <si>
    <t>Pin(45V)</t>
  </si>
  <si>
    <t>Pin(12V)</t>
  </si>
  <si>
    <t>Pin tot</t>
  </si>
  <si>
    <t>Iin(12V,mA)</t>
  </si>
  <si>
    <t>Loss</t>
  </si>
  <si>
    <t>Iin(25V,A)</t>
  </si>
  <si>
    <t>Pin(25V)</t>
  </si>
  <si>
    <t>Vin=45V, Vout=24V</t>
  </si>
  <si>
    <t>Vin=25V, Vout=12V</t>
  </si>
  <si>
    <t>Control losses</t>
  </si>
  <si>
    <t>Switching losses</t>
  </si>
  <si>
    <t>Pout(W)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</si>
</sst>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Efficiency(%) vs Output current(A),</a:t>
            </a:r>
            <a:r>
              <a:rPr lang="en-US" baseline="0"/>
              <a:t> CV mode</a:t>
            </a:r>
            <a:endParaRPr lang="en-US"/>
          </a:p>
        </c:rich>
      </c:tx>
      <c:layout>
        <c:manualLayout>
          <c:xMode val="edge"/>
          <c:yMode val="edge"/>
          <c:x val="0.17180910450709791"/>
          <c:y val="4.90335068337310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09023080107496"/>
          <c:y val="0.13747617577047028"/>
          <c:w val="0.82533771536662925"/>
          <c:h val="0.730069944313531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Sheet1!$I$10</c:f>
              <c:strCache>
                <c:ptCount val="1"/>
                <c:pt idx="0">
                  <c:v>Vin=45V, Vout=24V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Sheet1!$B$11:$B$25</c:f>
              <c:numCache>
                <c:formatCode>General</c:formatCode>
                <c:ptCount val="15"/>
                <c:pt idx="0">
                  <c:v>1.3859999999999999</c:v>
                </c:pt>
                <c:pt idx="1">
                  <c:v>1.6890000000000001</c:v>
                </c:pt>
                <c:pt idx="2">
                  <c:v>2.0649999999999999</c:v>
                </c:pt>
                <c:pt idx="3">
                  <c:v>2.46</c:v>
                </c:pt>
                <c:pt idx="4">
                  <c:v>2.9569999999999999</c:v>
                </c:pt>
                <c:pt idx="5">
                  <c:v>3.5619999999999998</c:v>
                </c:pt>
                <c:pt idx="6">
                  <c:v>4.03</c:v>
                </c:pt>
                <c:pt idx="7">
                  <c:v>4.57</c:v>
                </c:pt>
                <c:pt idx="8">
                  <c:v>5.0199999999999996</c:v>
                </c:pt>
                <c:pt idx="9">
                  <c:v>5.41</c:v>
                </c:pt>
                <c:pt idx="10">
                  <c:v>5.98</c:v>
                </c:pt>
                <c:pt idx="11">
                  <c:v>6.43</c:v>
                </c:pt>
                <c:pt idx="12">
                  <c:v>7.13</c:v>
                </c:pt>
                <c:pt idx="13">
                  <c:v>7.72</c:v>
                </c:pt>
                <c:pt idx="14">
                  <c:v>8.23</c:v>
                </c:pt>
              </c:numCache>
            </c:numRef>
          </c:xVal>
          <c:yVal>
            <c:numRef>
              <c:f>Sheet1!$I$11:$I$25</c:f>
              <c:numCache>
                <c:formatCode>0%</c:formatCode>
                <c:ptCount val="15"/>
                <c:pt idx="0">
                  <c:v>0.90565565565565564</c:v>
                </c:pt>
                <c:pt idx="1">
                  <c:v>0.91587219700096312</c:v>
                </c:pt>
                <c:pt idx="2">
                  <c:v>0.93214258562359842</c:v>
                </c:pt>
                <c:pt idx="3">
                  <c:v>0.94572699149265271</c:v>
                </c:pt>
                <c:pt idx="4">
                  <c:v>0.95307408305710528</c:v>
                </c:pt>
                <c:pt idx="5">
                  <c:v>0.95502379516053348</c:v>
                </c:pt>
                <c:pt idx="6">
                  <c:v>0.95986661903060611</c:v>
                </c:pt>
                <c:pt idx="7">
                  <c:v>0.96367757920818187</c:v>
                </c:pt>
                <c:pt idx="8">
                  <c:v>0.96628652427434658</c:v>
                </c:pt>
                <c:pt idx="9">
                  <c:v>0.96770547996467438</c:v>
                </c:pt>
                <c:pt idx="10">
                  <c:v>0.96662724145900469</c:v>
                </c:pt>
                <c:pt idx="11">
                  <c:v>0.96982484885434139</c:v>
                </c:pt>
                <c:pt idx="12">
                  <c:v>0.96732943064648358</c:v>
                </c:pt>
                <c:pt idx="13">
                  <c:v>0.96877658669389133</c:v>
                </c:pt>
                <c:pt idx="14">
                  <c:v>0.96360461193467095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C5-4C9A-A23C-03835EEB0A98}"/>
            </c:ext>
          </c:extLst>
        </c:ser>
        <c:ser>
          <c:idx val="1"/>
          <c:order val="1"/>
          <c:tx>
            <c:strRef>
              <c:f>Sheet1!$I$27</c:f>
              <c:strCache>
                <c:ptCount val="1"/>
                <c:pt idx="0">
                  <c:v>Vin=25V, Vout=12V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Sheet1!$B$28:$B$44</c:f>
              <c:numCache>
                <c:formatCode>General</c:formatCode>
                <c:ptCount val="17"/>
                <c:pt idx="0">
                  <c:v>0.74299999999999999</c:v>
                </c:pt>
                <c:pt idx="1">
                  <c:v>1</c:v>
                </c:pt>
                <c:pt idx="2">
                  <c:v>1.514</c:v>
                </c:pt>
                <c:pt idx="3">
                  <c:v>2.0099999999999998</c:v>
                </c:pt>
                <c:pt idx="4">
                  <c:v>2.4889999999999999</c:v>
                </c:pt>
                <c:pt idx="5">
                  <c:v>3.03</c:v>
                </c:pt>
                <c:pt idx="6">
                  <c:v>3.45</c:v>
                </c:pt>
                <c:pt idx="7">
                  <c:v>4.09</c:v>
                </c:pt>
                <c:pt idx="8">
                  <c:v>4.4400000000000004</c:v>
                </c:pt>
                <c:pt idx="9">
                  <c:v>5.03</c:v>
                </c:pt>
                <c:pt idx="10">
                  <c:v>5.57</c:v>
                </c:pt>
                <c:pt idx="11">
                  <c:v>6.12</c:v>
                </c:pt>
                <c:pt idx="12">
                  <c:v>6.6</c:v>
                </c:pt>
                <c:pt idx="13">
                  <c:v>7.15</c:v>
                </c:pt>
                <c:pt idx="14">
                  <c:v>7.65</c:v>
                </c:pt>
                <c:pt idx="15">
                  <c:v>8.1</c:v>
                </c:pt>
                <c:pt idx="16">
                  <c:v>8.8000000000000007</c:v>
                </c:pt>
              </c:numCache>
            </c:numRef>
          </c:xVal>
          <c:yVal>
            <c:numRef>
              <c:f>Sheet1!$I$28:$I$44</c:f>
              <c:numCache>
                <c:formatCode>0%</c:formatCode>
                <c:ptCount val="17"/>
                <c:pt idx="0">
                  <c:v>0.83962331838565007</c:v>
                </c:pt>
                <c:pt idx="1">
                  <c:v>0.87484377789680412</c:v>
                </c:pt>
                <c:pt idx="2">
                  <c:v>0.90531650527396257</c:v>
                </c:pt>
                <c:pt idx="3">
                  <c:v>0.91469332596209951</c:v>
                </c:pt>
                <c:pt idx="4">
                  <c:v>0.91862939652595554</c:v>
                </c:pt>
                <c:pt idx="5">
                  <c:v>0.92627755355479668</c:v>
                </c:pt>
                <c:pt idx="6">
                  <c:v>0.92750137812804789</c:v>
                </c:pt>
                <c:pt idx="7">
                  <c:v>0.93308543507939923</c:v>
                </c:pt>
                <c:pt idx="8">
                  <c:v>0.93754758268014393</c:v>
                </c:pt>
                <c:pt idx="9">
                  <c:v>0.94350207991289048</c:v>
                </c:pt>
                <c:pt idx="10">
                  <c:v>0.95278882446787838</c:v>
                </c:pt>
                <c:pt idx="11">
                  <c:v>0.95542789722265209</c:v>
                </c:pt>
                <c:pt idx="12">
                  <c:v>0.95583634418585894</c:v>
                </c:pt>
                <c:pt idx="13">
                  <c:v>0.95667057377644815</c:v>
                </c:pt>
                <c:pt idx="14">
                  <c:v>0.95139309825888863</c:v>
                </c:pt>
                <c:pt idx="15">
                  <c:v>0.94691254935816693</c:v>
                </c:pt>
                <c:pt idx="16">
                  <c:v>0.92462454184963117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C5-4C9A-A23C-03835EEB0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26144"/>
        <c:axId val="288128112"/>
      </c:scatterChart>
      <c:valAx>
        <c:axId val="288126144"/>
        <c:scaling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Ouput current (A)</a:t>
                </a:r>
              </a:p>
            </c:rich>
          </c:tx>
          <c:layout>
            <c:manualLayout>
              <c:xMode val="edge"/>
              <c:yMode val="edge"/>
              <c:x val="0.38962639347500921"/>
              <c:y val="0.921557591658322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128112"/>
        <c:crosses val="autoZero"/>
        <c:crossBetween val="midCat"/>
        <c:majorUnit val="1"/>
      </c:valAx>
      <c:valAx>
        <c:axId val="288128112"/>
        <c:scaling>
          <c:orientation val="minMax"/>
          <c:max val="0.98"/>
          <c:min val="0.87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Efficiency(%)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126144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23702988739310812"/>
          <c:y val="0.5700334250607979"/>
          <c:w val="0.59218153980752408"/>
          <c:h val="0.12729931620438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Losses(W) vs Ouput Power(W)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7171296296296296"/>
          <c:w val="0.84616185476815409"/>
          <c:h val="0.62228237095363093"/>
        </c:manualLayout>
      </c:layout>
      <c:areaChart>
        <c:grouping val="stacked"/>
        <c:varyColors val="0"/>
        <c:ser>
          <c:idx val="1"/>
          <c:order val="0"/>
          <c:tx>
            <c:strRef>
              <c:f>Sheet1!$G$27</c:f>
              <c:strCache>
                <c:ptCount val="1"/>
                <c:pt idx="0">
                  <c:v>Control losses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Sheet1!$E$27:$E$44</c:f>
              <c:strCache>
                <c:ptCount val="18"/>
                <c:pt idx="0">
                  <c:v>Pout(W)</c:v>
                </c:pt>
                <c:pt idx="1">
                  <c:v>9</c:v>
                </c:pt>
                <c:pt idx="2">
                  <c:v>13</c:v>
                </c:pt>
                <c:pt idx="3">
                  <c:v>19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  <c:pt idx="10">
                  <c:v>63</c:v>
                </c:pt>
                <c:pt idx="11">
                  <c:v>70</c:v>
                </c:pt>
                <c:pt idx="12">
                  <c:v>76</c:v>
                </c:pt>
                <c:pt idx="13">
                  <c:v>81</c:v>
                </c:pt>
                <c:pt idx="14">
                  <c:v>87</c:v>
                </c:pt>
                <c:pt idx="15">
                  <c:v>91</c:v>
                </c:pt>
                <c:pt idx="16">
                  <c:v>96</c:v>
                </c:pt>
                <c:pt idx="17">
                  <c:v>97</c:v>
                </c:pt>
              </c:strCache>
            </c:strRef>
          </c:cat>
          <c:val>
            <c:numRef>
              <c:f>Sheet1!$G$28:$G$44</c:f>
              <c:numCache>
                <c:formatCode>General</c:formatCode>
                <c:ptCount val="17"/>
                <c:pt idx="0">
                  <c:v>0.9</c:v>
                </c:pt>
                <c:pt idx="1">
                  <c:v>0.90257142857142847</c:v>
                </c:pt>
                <c:pt idx="2">
                  <c:v>0.90514285714285703</c:v>
                </c:pt>
                <c:pt idx="3">
                  <c:v>0.90771428571428558</c:v>
                </c:pt>
                <c:pt idx="4">
                  <c:v>0.91028571428571403</c:v>
                </c:pt>
                <c:pt idx="5">
                  <c:v>0.91285714285714248</c:v>
                </c:pt>
                <c:pt idx="6">
                  <c:v>0.91542857142857104</c:v>
                </c:pt>
                <c:pt idx="7">
                  <c:v>0.91799999999999959</c:v>
                </c:pt>
                <c:pt idx="8">
                  <c:v>0.92057142857142804</c:v>
                </c:pt>
                <c:pt idx="9">
                  <c:v>0.92314285714285638</c:v>
                </c:pt>
                <c:pt idx="10">
                  <c:v>0.92571428571428493</c:v>
                </c:pt>
                <c:pt idx="11">
                  <c:v>0.92828571428571349</c:v>
                </c:pt>
                <c:pt idx="12">
                  <c:v>0.93085714285714194</c:v>
                </c:pt>
                <c:pt idx="13">
                  <c:v>0.93342857142857039</c:v>
                </c:pt>
                <c:pt idx="14">
                  <c:v>0.93599999999999894</c:v>
                </c:pt>
                <c:pt idx="15">
                  <c:v>0.9385714285714275</c:v>
                </c:pt>
                <c:pt idx="16">
                  <c:v>0.94114285714285595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C-4860-849C-7D909A20B608}"/>
            </c:ext>
          </c:extLst>
        </c:ser>
        <c:ser>
          <c:idx val="2"/>
          <c:order val="1"/>
          <c:tx>
            <c:strRef>
              <c:f>Sheet1!$J$27</c:f>
              <c:strCache>
                <c:ptCount val="1"/>
                <c:pt idx="0">
                  <c:v>Switching losses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Sheet1!$E$27:$E$44</c:f>
              <c:strCache>
                <c:ptCount val="18"/>
                <c:pt idx="0">
                  <c:v>Pout(W)</c:v>
                </c:pt>
                <c:pt idx="1">
                  <c:v>9</c:v>
                </c:pt>
                <c:pt idx="2">
                  <c:v>13</c:v>
                </c:pt>
                <c:pt idx="3">
                  <c:v>19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  <c:pt idx="10">
                  <c:v>63</c:v>
                </c:pt>
                <c:pt idx="11">
                  <c:v>70</c:v>
                </c:pt>
                <c:pt idx="12">
                  <c:v>76</c:v>
                </c:pt>
                <c:pt idx="13">
                  <c:v>81</c:v>
                </c:pt>
                <c:pt idx="14">
                  <c:v>87</c:v>
                </c:pt>
                <c:pt idx="15">
                  <c:v>91</c:v>
                </c:pt>
                <c:pt idx="16">
                  <c:v>96</c:v>
                </c:pt>
                <c:pt idx="17">
                  <c:v>97</c:v>
                </c:pt>
              </c:strCache>
            </c:strRef>
          </c:cat>
          <c:val>
            <c:numRef>
              <c:f>Sheet1!$J$28:$J$44</c:f>
              <c:numCache>
                <c:formatCode>General</c:formatCode>
                <c:ptCount val="17"/>
                <c:pt idx="0">
                  <c:v>0.88820000000000121</c:v>
                </c:pt>
                <c:pt idx="1">
                  <c:v>0.90000000000000036</c:v>
                </c:pt>
                <c:pt idx="2">
                  <c:v>1.0978999999999992</c:v>
                </c:pt>
                <c:pt idx="3">
                  <c:v>1.4730000000000025</c:v>
                </c:pt>
                <c:pt idx="4">
                  <c:v>1.8897000000000048</c:v>
                </c:pt>
                <c:pt idx="5">
                  <c:v>2.1402000000000001</c:v>
                </c:pt>
                <c:pt idx="6">
                  <c:v>2.5039999999999978</c:v>
                </c:pt>
                <c:pt idx="7">
                  <c:v>2.8070000000000022</c:v>
                </c:pt>
                <c:pt idx="8">
                  <c:v>2.8059999999999974</c:v>
                </c:pt>
                <c:pt idx="9">
                  <c:v>2.8719999999999999</c:v>
                </c:pt>
                <c:pt idx="10">
                  <c:v>2.5407999999999902</c:v>
                </c:pt>
                <c:pt idx="11">
                  <c:v>2.6119999999999948</c:v>
                </c:pt>
                <c:pt idx="12">
                  <c:v>2.8199999999999932</c:v>
                </c:pt>
                <c:pt idx="13">
                  <c:v>2.9849999999999994</c:v>
                </c:pt>
                <c:pt idx="14">
                  <c:v>3.7149999999999892</c:v>
                </c:pt>
                <c:pt idx="15">
                  <c:v>4.4200000000000017</c:v>
                </c:pt>
                <c:pt idx="16">
                  <c:v>6.9500000000000028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C-4860-849C-7D909A20B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33720"/>
        <c:axId val="290737656"/>
      </c:areaChart>
      <c:catAx>
        <c:axId val="29073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737656"/>
        <c:crosses val="autoZero"/>
        <c:auto val="1"/>
        <c:lblAlgn val="ctr"/>
        <c:lblOffset val="100"/>
        <c:noMultiLvlLbl val="0"/>
      </c:catAx>
      <c:valAx>
        <c:axId val="29073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Losses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73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200024</xdr:colOff>
      <xdr:row>28</xdr:row>
      <xdr:rowOff>28576</xdr:rowOff>
    </xdr:from>
    <xdr:to>
      <xdr:col>17</xdr:col>
      <xdr:colOff>285750</xdr:colOff>
      <xdr:row>44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91BF1-D685-4215-BB27-BD883CBF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290512</xdr:colOff>
      <xdr:row>44</xdr:row>
      <xdr:rowOff>176212</xdr:rowOff>
    </xdr:from>
    <xdr:to>
      <xdr:col>7</xdr:col>
      <xdr:colOff>595312</xdr:colOff>
      <xdr:row>59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C94FDC-F56F-4541-8BE6-66C9D0C22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0.23438</cdr:x>
      <cdr:y>0.30035</cdr:y>
    </cdr:from>
    <cdr:to>
      <cdr:x>0.53229</cdr:x>
      <cdr:y>0.40104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9B1C38-8CFE-4F8C-9723-474E3012D848}"/>
            </a:ext>
          </a:extLst>
        </cdr:cNvPr>
        <cdr:cNvSpPr txBox="1"/>
      </cdr:nvSpPr>
      <cdr:spPr>
        <a:xfrm xmlns:a="http://schemas.openxmlformats.org/drawingml/2006/main">
          <a:off x="1071563" y="823913"/>
          <a:ext cx="13620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>
              <a:solidFill>
                <a:schemeClr val="tx1">
                  <a:lumMod val="65000"/>
                  <a:lumOff val="35000"/>
                </a:schemeClr>
              </a:solidFill>
            </a:rPr>
            <a:t>Vin=25V, Vout=12V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0CB08-0976-4583-837D-42B6B92346E8}">
  <dimension ref="A2:J44"/>
  <sheetViews>
    <sheetView tabSelected="1" topLeftCell="A12" workbookViewId="0">
      <selection activeCell="Q21" sqref="Q21"/>
    </sheetView>
  </sheetViews>
  <sheetFormatPr defaultRowHeight="15" x14ac:dyDescent="0.25"/>
  <sheetData>
    <row r="2" spans="1:10" x14ac:dyDescent="0.25">
      <c r="A2" t="s">
        <v>1</v>
      </c>
      <c r="B2">
        <v>3074</v>
      </c>
      <c r="C2" t="s">
        <v>3</v>
      </c>
      <c r="D2">
        <f>B2/4096*3.3*106.2/6.2</f>
        <v>42.421955330141117</v>
      </c>
      <c r="E2" t="s">
        <v>0</v>
      </c>
    </row>
    <row r="3" spans="1:10" x14ac:dyDescent="0.25">
      <c r="A3" t="s">
        <v>2</v>
      </c>
      <c r="B3">
        <v>323</v>
      </c>
      <c r="C3" t="s">
        <v>3</v>
      </c>
      <c r="D3">
        <f>B3/4096*3.3/50/0.006</f>
        <v>0.86743164062499989</v>
      </c>
      <c r="E3" t="s">
        <v>4</v>
      </c>
    </row>
    <row r="5" spans="1:10" x14ac:dyDescent="0.25">
      <c r="A5" t="s">
        <v>2</v>
      </c>
      <c r="B5">
        <v>1.5</v>
      </c>
      <c r="C5" t="s">
        <v>4</v>
      </c>
      <c r="D5">
        <f>B5*0.006*51</f>
        <v>0.45900000000000007</v>
      </c>
      <c r="E5" t="s">
        <v>0</v>
      </c>
    </row>
    <row r="6" spans="1:10" x14ac:dyDescent="0.25">
      <c r="D6" s="1">
        <f>D5/3.3*4096</f>
        <v>569.71636363636378</v>
      </c>
      <c r="E6" t="s">
        <v>3</v>
      </c>
    </row>
    <row r="9" spans="1:10" x14ac:dyDescent="0.25">
      <c r="A9" s="4" t="s">
        <v>5</v>
      </c>
      <c r="B9" s="4"/>
      <c r="C9" s="4"/>
    </row>
    <row r="10" spans="1:10" x14ac:dyDescent="0.25">
      <c r="A10" t="s">
        <v>0</v>
      </c>
      <c r="B10" t="s">
        <v>2</v>
      </c>
      <c r="C10" t="s">
        <v>7</v>
      </c>
      <c r="D10" t="s">
        <v>11</v>
      </c>
      <c r="E10" t="s">
        <v>6</v>
      </c>
      <c r="F10" t="s">
        <v>8</v>
      </c>
      <c r="G10" t="s">
        <v>9</v>
      </c>
      <c r="H10" t="s">
        <v>10</v>
      </c>
      <c r="I10" t="s">
        <v>15</v>
      </c>
      <c r="J10" t="s">
        <v>12</v>
      </c>
    </row>
    <row r="11" spans="1:10" x14ac:dyDescent="0.25">
      <c r="A11">
        <v>23.5</v>
      </c>
      <c r="B11">
        <v>1.3859999999999999</v>
      </c>
      <c r="C11">
        <v>0.78</v>
      </c>
      <c r="D11">
        <v>72</v>
      </c>
      <c r="E11">
        <f t="shared" ref="E11:E25" si="0">B11*A11</f>
        <v>32.570999999999998</v>
      </c>
      <c r="F11">
        <f t="shared" ref="F11:F25" si="1">C11*45</f>
        <v>35.1</v>
      </c>
      <c r="G11" s="3">
        <f>D11*12/1000</f>
        <v>0.86399999999999999</v>
      </c>
      <c r="H11">
        <f>F11+G11</f>
        <v>35.963999999999999</v>
      </c>
      <c r="I11" s="2">
        <f>E11/H11</f>
        <v>0.90565565565565564</v>
      </c>
      <c r="J11">
        <f>F11-E11</f>
        <v>2.5290000000000035</v>
      </c>
    </row>
    <row r="12" spans="1:10" x14ac:dyDescent="0.25">
      <c r="A12">
        <v>23.65</v>
      </c>
      <c r="B12">
        <v>1.6890000000000001</v>
      </c>
      <c r="C12">
        <v>0.95</v>
      </c>
      <c r="D12">
        <f>D11</f>
        <v>72</v>
      </c>
      <c r="E12">
        <f t="shared" si="0"/>
        <v>39.944850000000002</v>
      </c>
      <c r="F12">
        <f t="shared" si="1"/>
        <v>42.75</v>
      </c>
      <c r="G12" s="3">
        <f t="shared" ref="G12:G25" si="2">D12*12/1000</f>
        <v>0.86399999999999999</v>
      </c>
      <c r="H12">
        <f t="shared" ref="H12:H25" si="3">F12+G12</f>
        <v>43.613999999999997</v>
      </c>
      <c r="I12" s="2">
        <f t="shared" ref="I12:I25" si="4">E12/H12</f>
        <v>0.91587219700096312</v>
      </c>
      <c r="J12">
        <f t="shared" ref="J12:J25" si="5">F12-E12</f>
        <v>2.8051499999999976</v>
      </c>
    </row>
    <row r="13" spans="1:10" x14ac:dyDescent="0.25">
      <c r="A13">
        <v>23.75</v>
      </c>
      <c r="B13">
        <v>2.0649999999999999</v>
      </c>
      <c r="C13">
        <v>1.1499999999999999</v>
      </c>
      <c r="D13">
        <f t="shared" ref="D13:D25" si="6">D12</f>
        <v>72</v>
      </c>
      <c r="E13">
        <f t="shared" si="0"/>
        <v>49.043749999999996</v>
      </c>
      <c r="F13">
        <f t="shared" si="1"/>
        <v>51.749999999999993</v>
      </c>
      <c r="G13" s="3">
        <f t="shared" si="2"/>
        <v>0.86399999999999999</v>
      </c>
      <c r="H13">
        <f t="shared" si="3"/>
        <v>52.61399999999999</v>
      </c>
      <c r="I13" s="2">
        <f t="shared" si="4"/>
        <v>0.93214258562359842</v>
      </c>
      <c r="J13">
        <f t="shared" si="5"/>
        <v>2.7062499999999972</v>
      </c>
    </row>
    <row r="14" spans="1:10" x14ac:dyDescent="0.25">
      <c r="A14">
        <v>23.86</v>
      </c>
      <c r="B14">
        <v>2.46</v>
      </c>
      <c r="C14">
        <v>1.36</v>
      </c>
      <c r="D14">
        <f t="shared" si="6"/>
        <v>72</v>
      </c>
      <c r="E14">
        <f t="shared" si="0"/>
        <v>58.695599999999999</v>
      </c>
      <c r="F14">
        <f t="shared" si="1"/>
        <v>61.2</v>
      </c>
      <c r="G14" s="3">
        <f t="shared" si="2"/>
        <v>0.86399999999999999</v>
      </c>
      <c r="H14">
        <f t="shared" si="3"/>
        <v>62.064</v>
      </c>
      <c r="I14" s="2">
        <f t="shared" si="4"/>
        <v>0.94572699149265271</v>
      </c>
      <c r="J14">
        <f t="shared" si="5"/>
        <v>2.504400000000004</v>
      </c>
    </row>
    <row r="15" spans="1:10" x14ac:dyDescent="0.25">
      <c r="A15">
        <v>23.92</v>
      </c>
      <c r="B15">
        <v>2.9569999999999999</v>
      </c>
      <c r="C15">
        <v>1.63</v>
      </c>
      <c r="D15">
        <f t="shared" si="6"/>
        <v>72</v>
      </c>
      <c r="E15">
        <f t="shared" si="0"/>
        <v>70.731440000000006</v>
      </c>
      <c r="F15">
        <f t="shared" si="1"/>
        <v>73.349999999999994</v>
      </c>
      <c r="G15" s="3">
        <f t="shared" si="2"/>
        <v>0.86399999999999999</v>
      </c>
      <c r="H15">
        <f t="shared" si="3"/>
        <v>74.213999999999999</v>
      </c>
      <c r="I15" s="2">
        <f t="shared" si="4"/>
        <v>0.95307408305710528</v>
      </c>
      <c r="J15">
        <f t="shared" si="5"/>
        <v>2.618559999999988</v>
      </c>
    </row>
    <row r="16" spans="1:10" x14ac:dyDescent="0.25">
      <c r="A16">
        <v>24</v>
      </c>
      <c r="B16">
        <v>3.5619999999999998</v>
      </c>
      <c r="C16">
        <v>1.97</v>
      </c>
      <c r="D16">
        <f t="shared" si="6"/>
        <v>72</v>
      </c>
      <c r="E16">
        <f t="shared" si="0"/>
        <v>85.488</v>
      </c>
      <c r="F16">
        <f t="shared" si="1"/>
        <v>88.65</v>
      </c>
      <c r="G16" s="3">
        <f t="shared" si="2"/>
        <v>0.86399999999999999</v>
      </c>
      <c r="H16">
        <f t="shared" si="3"/>
        <v>89.51400000000001</v>
      </c>
      <c r="I16" s="2">
        <f t="shared" si="4"/>
        <v>0.95502379516053348</v>
      </c>
      <c r="J16">
        <f t="shared" si="5"/>
        <v>3.1620000000000061</v>
      </c>
    </row>
    <row r="17" spans="1:10" x14ac:dyDescent="0.25">
      <c r="A17">
        <v>24</v>
      </c>
      <c r="B17">
        <v>4.03</v>
      </c>
      <c r="C17">
        <v>2.2200000000000002</v>
      </c>
      <c r="D17">
        <f t="shared" si="6"/>
        <v>72</v>
      </c>
      <c r="E17">
        <f t="shared" si="0"/>
        <v>96.72</v>
      </c>
      <c r="F17">
        <f t="shared" si="1"/>
        <v>99.9</v>
      </c>
      <c r="G17" s="3">
        <f t="shared" si="2"/>
        <v>0.86399999999999999</v>
      </c>
      <c r="H17">
        <f t="shared" si="3"/>
        <v>100.76400000000001</v>
      </c>
      <c r="I17" s="2">
        <f t="shared" si="4"/>
        <v>0.95986661903060611</v>
      </c>
      <c r="J17">
        <f t="shared" si="5"/>
        <v>3.1800000000000068</v>
      </c>
    </row>
    <row r="18" spans="1:10" x14ac:dyDescent="0.25">
      <c r="A18">
        <v>24</v>
      </c>
      <c r="B18">
        <v>4.57</v>
      </c>
      <c r="C18">
        <v>2.5099999999999998</v>
      </c>
      <c r="D18">
        <f t="shared" si="6"/>
        <v>72</v>
      </c>
      <c r="E18">
        <f t="shared" si="0"/>
        <v>109.68</v>
      </c>
      <c r="F18">
        <f t="shared" si="1"/>
        <v>112.94999999999999</v>
      </c>
      <c r="G18" s="3">
        <f t="shared" si="2"/>
        <v>0.86399999999999999</v>
      </c>
      <c r="H18">
        <f t="shared" si="3"/>
        <v>113.81399999999999</v>
      </c>
      <c r="I18" s="2">
        <f t="shared" si="4"/>
        <v>0.96367757920818187</v>
      </c>
      <c r="J18">
        <f t="shared" si="5"/>
        <v>3.2699999999999818</v>
      </c>
    </row>
    <row r="19" spans="1:10" x14ac:dyDescent="0.25">
      <c r="A19">
        <v>23.9</v>
      </c>
      <c r="B19">
        <v>5.0199999999999996</v>
      </c>
      <c r="C19">
        <v>2.74</v>
      </c>
      <c r="D19">
        <f t="shared" si="6"/>
        <v>72</v>
      </c>
      <c r="E19">
        <f t="shared" si="0"/>
        <v>119.97799999999998</v>
      </c>
      <c r="F19">
        <f t="shared" si="1"/>
        <v>123.30000000000001</v>
      </c>
      <c r="G19" s="3">
        <f t="shared" si="2"/>
        <v>0.86399999999999999</v>
      </c>
      <c r="H19">
        <f t="shared" si="3"/>
        <v>124.16400000000002</v>
      </c>
      <c r="I19" s="2">
        <f t="shared" si="4"/>
        <v>0.96628652427434658</v>
      </c>
      <c r="J19">
        <f t="shared" si="5"/>
        <v>3.3220000000000312</v>
      </c>
    </row>
    <row r="20" spans="1:10" x14ac:dyDescent="0.25">
      <c r="A20">
        <v>23.9</v>
      </c>
      <c r="B20">
        <v>5.41</v>
      </c>
      <c r="C20">
        <v>2.95</v>
      </c>
      <c r="D20">
        <f t="shared" si="6"/>
        <v>72</v>
      </c>
      <c r="E20">
        <f t="shared" si="0"/>
        <v>129.29900000000001</v>
      </c>
      <c r="F20">
        <f t="shared" si="1"/>
        <v>132.75</v>
      </c>
      <c r="G20" s="3">
        <f t="shared" si="2"/>
        <v>0.86399999999999999</v>
      </c>
      <c r="H20">
        <f t="shared" si="3"/>
        <v>133.614</v>
      </c>
      <c r="I20" s="2">
        <f t="shared" si="4"/>
        <v>0.96770547996467438</v>
      </c>
      <c r="J20">
        <f t="shared" si="5"/>
        <v>3.4509999999999934</v>
      </c>
    </row>
    <row r="21" spans="1:10" x14ac:dyDescent="0.25">
      <c r="A21">
        <v>23.78</v>
      </c>
      <c r="B21">
        <v>5.98</v>
      </c>
      <c r="C21">
        <v>3.25</v>
      </c>
      <c r="D21">
        <f t="shared" si="6"/>
        <v>72</v>
      </c>
      <c r="E21">
        <f t="shared" si="0"/>
        <v>142.20440000000002</v>
      </c>
      <c r="F21">
        <f t="shared" si="1"/>
        <v>146.25</v>
      </c>
      <c r="G21" s="3">
        <f t="shared" si="2"/>
        <v>0.86399999999999999</v>
      </c>
      <c r="H21">
        <f t="shared" si="3"/>
        <v>147.114</v>
      </c>
      <c r="I21" s="2">
        <f t="shared" si="4"/>
        <v>0.96662724145900469</v>
      </c>
      <c r="J21">
        <f t="shared" si="5"/>
        <v>4.045599999999979</v>
      </c>
    </row>
    <row r="22" spans="1:10" x14ac:dyDescent="0.25">
      <c r="A22">
        <v>23.75</v>
      </c>
      <c r="B22">
        <v>6.43</v>
      </c>
      <c r="C22">
        <v>3.48</v>
      </c>
      <c r="D22">
        <f t="shared" si="6"/>
        <v>72</v>
      </c>
      <c r="E22">
        <f t="shared" si="0"/>
        <v>152.71250000000001</v>
      </c>
      <c r="F22">
        <f t="shared" si="1"/>
        <v>156.6</v>
      </c>
      <c r="G22" s="3">
        <f t="shared" si="2"/>
        <v>0.86399999999999999</v>
      </c>
      <c r="H22">
        <f t="shared" si="3"/>
        <v>157.464</v>
      </c>
      <c r="I22" s="2">
        <f t="shared" si="4"/>
        <v>0.96982484885434139</v>
      </c>
      <c r="J22">
        <f t="shared" si="5"/>
        <v>3.8874999999999886</v>
      </c>
    </row>
    <row r="23" spans="1:10" x14ac:dyDescent="0.25">
      <c r="A23">
        <v>23.5</v>
      </c>
      <c r="B23">
        <v>7.13</v>
      </c>
      <c r="C23">
        <v>3.83</v>
      </c>
      <c r="D23">
        <f t="shared" si="6"/>
        <v>72</v>
      </c>
      <c r="E23">
        <f t="shared" si="0"/>
        <v>167.55500000000001</v>
      </c>
      <c r="F23">
        <f t="shared" si="1"/>
        <v>172.35</v>
      </c>
      <c r="G23" s="3">
        <f t="shared" si="2"/>
        <v>0.86399999999999999</v>
      </c>
      <c r="H23">
        <f t="shared" si="3"/>
        <v>173.214</v>
      </c>
      <c r="I23" s="2">
        <f t="shared" si="4"/>
        <v>0.96732943064648358</v>
      </c>
      <c r="J23">
        <f t="shared" si="5"/>
        <v>4.7949999999999875</v>
      </c>
    </row>
    <row r="24" spans="1:10" x14ac:dyDescent="0.25">
      <c r="A24">
        <v>23.6</v>
      </c>
      <c r="B24">
        <v>7.72</v>
      </c>
      <c r="C24">
        <v>4.16</v>
      </c>
      <c r="D24">
        <f t="shared" si="6"/>
        <v>72</v>
      </c>
      <c r="E24">
        <f t="shared" si="0"/>
        <v>182.19200000000001</v>
      </c>
      <c r="F24">
        <f t="shared" si="1"/>
        <v>187.20000000000002</v>
      </c>
      <c r="G24" s="3">
        <f t="shared" si="2"/>
        <v>0.86399999999999999</v>
      </c>
      <c r="H24">
        <f t="shared" si="3"/>
        <v>188.06400000000002</v>
      </c>
      <c r="I24" s="2">
        <f t="shared" si="4"/>
        <v>0.96877658669389133</v>
      </c>
      <c r="J24">
        <f t="shared" si="5"/>
        <v>5.0080000000000098</v>
      </c>
    </row>
    <row r="25" spans="1:10" x14ac:dyDescent="0.25">
      <c r="A25">
        <v>23.6</v>
      </c>
      <c r="B25">
        <v>8.23</v>
      </c>
      <c r="C25">
        <v>4.46</v>
      </c>
      <c r="D25">
        <f t="shared" si="6"/>
        <v>72</v>
      </c>
      <c r="E25">
        <f t="shared" si="0"/>
        <v>194.22800000000001</v>
      </c>
      <c r="F25">
        <f t="shared" si="1"/>
        <v>200.7</v>
      </c>
      <c r="G25" s="3">
        <f t="shared" si="2"/>
        <v>0.86399999999999999</v>
      </c>
      <c r="H25">
        <f t="shared" si="3"/>
        <v>201.56399999999999</v>
      </c>
      <c r="I25" s="2">
        <f t="shared" si="4"/>
        <v>0.96360461193467095</v>
      </c>
      <c r="J25">
        <f t="shared" si="5"/>
        <v>6.47199999999998</v>
      </c>
    </row>
    <row r="27" spans="1:10" x14ac:dyDescent="0.25">
      <c r="A27" t="s">
        <v>0</v>
      </c>
      <c r="B27" t="s">
        <v>2</v>
      </c>
      <c r="C27" t="s">
        <v>13</v>
      </c>
      <c r="D27" t="s">
        <v>11</v>
      </c>
      <c r="E27" t="s">
        <v>19</v>
      </c>
      <c r="F27" t="s">
        <v>14</v>
      </c>
      <c r="G27" t="s">
        <v>17</v>
      </c>
      <c r="H27" t="s">
        <v>10</v>
      </c>
      <c r="I27" t="s">
        <v>16</v>
      </c>
      <c r="J27" t="s">
        <v>18</v>
      </c>
    </row>
    <row r="28" spans="1:10" x14ac:dyDescent="0.25">
      <c r="A28">
        <v>12.6</v>
      </c>
      <c r="B28">
        <v>0.74299999999999999</v>
      </c>
      <c r="C28">
        <v>0.41</v>
      </c>
      <c r="D28">
        <v>75</v>
      </c>
      <c r="E28" s="1">
        <f>B28*A28</f>
        <v>9.3617999999999988</v>
      </c>
      <c r="F28">
        <f>C28*25</f>
        <v>10.25</v>
      </c>
      <c r="G28">
        <f>D28*12/1000</f>
        <v>0.9</v>
      </c>
      <c r="H28">
        <f>F28+G28</f>
        <v>11.15</v>
      </c>
      <c r="I28" s="2">
        <f>E28/H28</f>
        <v>0.83962331838565007</v>
      </c>
      <c r="J28">
        <f>F28-E28</f>
        <v>0.88820000000000121</v>
      </c>
    </row>
    <row r="29" spans="1:10" x14ac:dyDescent="0.25">
      <c r="A29">
        <v>12.6</v>
      </c>
      <c r="B29">
        <v>1</v>
      </c>
      <c r="C29">
        <v>0.54</v>
      </c>
      <c r="D29">
        <f>D28+3/14</f>
        <v>75.214285714285708</v>
      </c>
      <c r="E29" s="1">
        <f t="shared" ref="E29:E44" si="7">B29*A29</f>
        <v>12.6</v>
      </c>
      <c r="F29">
        <f t="shared" ref="F29:F44" si="8">C29*25</f>
        <v>13.5</v>
      </c>
      <c r="G29">
        <f t="shared" ref="G29:G44" si="9">D29*12/1000</f>
        <v>0.90257142857142847</v>
      </c>
      <c r="H29">
        <f t="shared" ref="H29:H44" si="10">F29+G29</f>
        <v>14.402571428571429</v>
      </c>
      <c r="I29" s="2">
        <f t="shared" ref="I29:I44" si="11">E29/H29</f>
        <v>0.87484377789680412</v>
      </c>
      <c r="J29">
        <f t="shared" ref="J29:J44" si="12">F29-E29</f>
        <v>0.90000000000000036</v>
      </c>
    </row>
    <row r="30" spans="1:10" x14ac:dyDescent="0.25">
      <c r="A30">
        <v>12.65</v>
      </c>
      <c r="B30">
        <v>1.514</v>
      </c>
      <c r="C30">
        <v>0.81</v>
      </c>
      <c r="D30">
        <f t="shared" ref="D30:D44" si="13">D29+3/14</f>
        <v>75.428571428571416</v>
      </c>
      <c r="E30" s="1">
        <f t="shared" si="7"/>
        <v>19.152100000000001</v>
      </c>
      <c r="F30">
        <f t="shared" si="8"/>
        <v>20.25</v>
      </c>
      <c r="G30">
        <f t="shared" si="9"/>
        <v>0.90514285714285703</v>
      </c>
      <c r="H30">
        <f t="shared" si="10"/>
        <v>21.155142857142856</v>
      </c>
      <c r="I30" s="2">
        <f t="shared" si="11"/>
        <v>0.90531650527396257</v>
      </c>
      <c r="J30">
        <f t="shared" si="12"/>
        <v>1.0978999999999992</v>
      </c>
    </row>
    <row r="31" spans="1:10" x14ac:dyDescent="0.25">
      <c r="A31">
        <v>12.7</v>
      </c>
      <c r="B31">
        <v>2.0099999999999998</v>
      </c>
      <c r="C31">
        <v>1.08</v>
      </c>
      <c r="D31">
        <f t="shared" si="13"/>
        <v>75.642857142857125</v>
      </c>
      <c r="E31" s="1">
        <f t="shared" si="7"/>
        <v>25.526999999999997</v>
      </c>
      <c r="F31">
        <f t="shared" si="8"/>
        <v>27</v>
      </c>
      <c r="G31">
        <f t="shared" si="9"/>
        <v>0.90771428571428558</v>
      </c>
      <c r="H31">
        <f t="shared" si="10"/>
        <v>27.907714285714285</v>
      </c>
      <c r="I31" s="2">
        <f t="shared" si="11"/>
        <v>0.91469332596209951</v>
      </c>
      <c r="J31">
        <f t="shared" si="12"/>
        <v>1.4730000000000025</v>
      </c>
    </row>
    <row r="32" spans="1:10" x14ac:dyDescent="0.25">
      <c r="A32">
        <v>12.7</v>
      </c>
      <c r="B32">
        <v>2.4889999999999999</v>
      </c>
      <c r="C32">
        <v>1.34</v>
      </c>
      <c r="D32">
        <f t="shared" si="13"/>
        <v>75.857142857142833</v>
      </c>
      <c r="E32" s="1">
        <f t="shared" si="7"/>
        <v>31.610299999999995</v>
      </c>
      <c r="F32">
        <f t="shared" si="8"/>
        <v>33.5</v>
      </c>
      <c r="G32">
        <f t="shared" si="9"/>
        <v>0.91028571428571403</v>
      </c>
      <c r="H32">
        <f t="shared" si="10"/>
        <v>34.410285714285713</v>
      </c>
      <c r="I32" s="2">
        <f t="shared" si="11"/>
        <v>0.91862939652595554</v>
      </c>
      <c r="J32">
        <f t="shared" si="12"/>
        <v>1.8897000000000048</v>
      </c>
    </row>
    <row r="33" spans="1:10" x14ac:dyDescent="0.25">
      <c r="A33">
        <v>12.66</v>
      </c>
      <c r="B33">
        <v>3.03</v>
      </c>
      <c r="C33">
        <v>1.62</v>
      </c>
      <c r="D33">
        <f t="shared" si="13"/>
        <v>76.071428571428541</v>
      </c>
      <c r="E33" s="1">
        <f t="shared" si="7"/>
        <v>38.3598</v>
      </c>
      <c r="F33">
        <f t="shared" si="8"/>
        <v>40.5</v>
      </c>
      <c r="G33">
        <f t="shared" si="9"/>
        <v>0.91285714285714248</v>
      </c>
      <c r="H33">
        <f t="shared" si="10"/>
        <v>41.412857142857142</v>
      </c>
      <c r="I33" s="2">
        <f t="shared" si="11"/>
        <v>0.92627755355479668</v>
      </c>
      <c r="J33">
        <f t="shared" si="12"/>
        <v>2.1402000000000001</v>
      </c>
    </row>
    <row r="34" spans="1:10" x14ac:dyDescent="0.25">
      <c r="A34">
        <v>12.68</v>
      </c>
      <c r="B34">
        <v>3.45</v>
      </c>
      <c r="C34">
        <v>1.85</v>
      </c>
      <c r="D34">
        <f t="shared" si="13"/>
        <v>76.285714285714249</v>
      </c>
      <c r="E34" s="1">
        <f t="shared" si="7"/>
        <v>43.746000000000002</v>
      </c>
      <c r="F34">
        <f t="shared" si="8"/>
        <v>46.25</v>
      </c>
      <c r="G34">
        <f t="shared" si="9"/>
        <v>0.91542857142857104</v>
      </c>
      <c r="H34">
        <f t="shared" si="10"/>
        <v>47.165428571428571</v>
      </c>
      <c r="I34" s="2">
        <f t="shared" si="11"/>
        <v>0.92750137812804789</v>
      </c>
      <c r="J34">
        <f t="shared" si="12"/>
        <v>2.5039999999999978</v>
      </c>
    </row>
    <row r="35" spans="1:10" x14ac:dyDescent="0.25">
      <c r="A35">
        <v>12.7</v>
      </c>
      <c r="B35">
        <v>4.09</v>
      </c>
      <c r="C35">
        <v>2.19</v>
      </c>
      <c r="D35">
        <f t="shared" si="13"/>
        <v>76.499999999999957</v>
      </c>
      <c r="E35" s="1">
        <f t="shared" si="7"/>
        <v>51.942999999999998</v>
      </c>
      <c r="F35">
        <f t="shared" si="8"/>
        <v>54.75</v>
      </c>
      <c r="G35">
        <f t="shared" si="9"/>
        <v>0.91799999999999959</v>
      </c>
      <c r="H35">
        <f t="shared" si="10"/>
        <v>55.667999999999999</v>
      </c>
      <c r="I35" s="2">
        <f t="shared" si="11"/>
        <v>0.93308543507939923</v>
      </c>
      <c r="J35">
        <f t="shared" si="12"/>
        <v>2.8070000000000022</v>
      </c>
    </row>
    <row r="36" spans="1:10" x14ac:dyDescent="0.25">
      <c r="A36">
        <v>12.6</v>
      </c>
      <c r="B36">
        <v>4.4400000000000004</v>
      </c>
      <c r="C36">
        <v>2.35</v>
      </c>
      <c r="D36">
        <f t="shared" si="13"/>
        <v>76.714285714285666</v>
      </c>
      <c r="E36" s="1">
        <f t="shared" si="7"/>
        <v>55.944000000000003</v>
      </c>
      <c r="F36">
        <f t="shared" si="8"/>
        <v>58.75</v>
      </c>
      <c r="G36">
        <f t="shared" si="9"/>
        <v>0.92057142857142804</v>
      </c>
      <c r="H36">
        <f t="shared" si="10"/>
        <v>59.670571428571428</v>
      </c>
      <c r="I36" s="2">
        <f t="shared" si="11"/>
        <v>0.93754758268014393</v>
      </c>
      <c r="J36">
        <f t="shared" si="12"/>
        <v>2.8059999999999974</v>
      </c>
    </row>
    <row r="37" spans="1:10" x14ac:dyDescent="0.25">
      <c r="A37">
        <v>12.6</v>
      </c>
      <c r="B37">
        <v>5.03</v>
      </c>
      <c r="C37">
        <v>2.65</v>
      </c>
      <c r="D37">
        <f t="shared" si="13"/>
        <v>76.928571428571374</v>
      </c>
      <c r="E37" s="1">
        <f t="shared" si="7"/>
        <v>63.378</v>
      </c>
      <c r="F37">
        <f t="shared" si="8"/>
        <v>66.25</v>
      </c>
      <c r="G37">
        <f t="shared" si="9"/>
        <v>0.92314285714285638</v>
      </c>
      <c r="H37">
        <f t="shared" si="10"/>
        <v>67.173142857142849</v>
      </c>
      <c r="I37" s="2">
        <f t="shared" si="11"/>
        <v>0.94350207991289048</v>
      </c>
      <c r="J37">
        <f t="shared" si="12"/>
        <v>2.8719999999999999</v>
      </c>
    </row>
    <row r="38" spans="1:10" x14ac:dyDescent="0.25">
      <c r="A38">
        <v>12.56</v>
      </c>
      <c r="B38">
        <v>5.57</v>
      </c>
      <c r="C38">
        <v>2.9</v>
      </c>
      <c r="D38">
        <f t="shared" si="13"/>
        <v>77.142857142857082</v>
      </c>
      <c r="E38" s="1">
        <f t="shared" si="7"/>
        <v>69.95920000000001</v>
      </c>
      <c r="F38">
        <f t="shared" si="8"/>
        <v>72.5</v>
      </c>
      <c r="G38">
        <f t="shared" si="9"/>
        <v>0.92571428571428493</v>
      </c>
      <c r="H38">
        <f t="shared" si="10"/>
        <v>73.425714285714278</v>
      </c>
      <c r="I38" s="2">
        <f t="shared" si="11"/>
        <v>0.95278882446787838</v>
      </c>
      <c r="J38">
        <f t="shared" si="12"/>
        <v>2.5407999999999902</v>
      </c>
    </row>
    <row r="39" spans="1:10" x14ac:dyDescent="0.25">
      <c r="A39">
        <v>12.4</v>
      </c>
      <c r="B39">
        <v>6.12</v>
      </c>
      <c r="C39">
        <v>3.14</v>
      </c>
      <c r="D39">
        <f t="shared" si="13"/>
        <v>77.35714285714279</v>
      </c>
      <c r="E39" s="1">
        <f t="shared" si="7"/>
        <v>75.888000000000005</v>
      </c>
      <c r="F39">
        <f t="shared" si="8"/>
        <v>78.5</v>
      </c>
      <c r="G39">
        <f t="shared" si="9"/>
        <v>0.92828571428571349</v>
      </c>
      <c r="H39">
        <f t="shared" si="10"/>
        <v>79.428285714285707</v>
      </c>
      <c r="I39" s="2">
        <f t="shared" si="11"/>
        <v>0.95542789722265209</v>
      </c>
      <c r="J39">
        <f t="shared" si="12"/>
        <v>2.6119999999999948</v>
      </c>
    </row>
    <row r="40" spans="1:10" x14ac:dyDescent="0.25">
      <c r="A40">
        <v>12.3</v>
      </c>
      <c r="B40">
        <v>6.6</v>
      </c>
      <c r="C40">
        <v>3.36</v>
      </c>
      <c r="D40">
        <f t="shared" si="13"/>
        <v>77.571428571428498</v>
      </c>
      <c r="E40" s="1">
        <f t="shared" si="7"/>
        <v>81.180000000000007</v>
      </c>
      <c r="F40">
        <f t="shared" si="8"/>
        <v>84</v>
      </c>
      <c r="G40">
        <f t="shared" si="9"/>
        <v>0.93085714285714194</v>
      </c>
      <c r="H40">
        <f t="shared" si="10"/>
        <v>84.930857142857135</v>
      </c>
      <c r="I40" s="2">
        <f t="shared" si="11"/>
        <v>0.95583634418585894</v>
      </c>
      <c r="J40">
        <f t="shared" si="12"/>
        <v>2.8199999999999932</v>
      </c>
    </row>
    <row r="41" spans="1:10" x14ac:dyDescent="0.25">
      <c r="A41">
        <v>12.1</v>
      </c>
      <c r="B41">
        <v>7.15</v>
      </c>
      <c r="C41">
        <v>3.58</v>
      </c>
      <c r="D41">
        <f t="shared" si="13"/>
        <v>77.785714285714207</v>
      </c>
      <c r="E41" s="1">
        <f t="shared" si="7"/>
        <v>86.515000000000001</v>
      </c>
      <c r="F41">
        <f t="shared" si="8"/>
        <v>89.5</v>
      </c>
      <c r="G41">
        <f t="shared" si="9"/>
        <v>0.93342857142857039</v>
      </c>
      <c r="H41">
        <f t="shared" si="10"/>
        <v>90.433428571428564</v>
      </c>
      <c r="I41" s="2">
        <f t="shared" si="11"/>
        <v>0.95667057377644815</v>
      </c>
      <c r="J41">
        <f t="shared" si="12"/>
        <v>2.9849999999999994</v>
      </c>
    </row>
    <row r="42" spans="1:10" x14ac:dyDescent="0.25">
      <c r="A42">
        <v>11.9</v>
      </c>
      <c r="B42">
        <v>7.65</v>
      </c>
      <c r="C42">
        <v>3.79</v>
      </c>
      <c r="D42">
        <f t="shared" si="13"/>
        <v>77.999999999999915</v>
      </c>
      <c r="E42" s="1">
        <f t="shared" si="7"/>
        <v>91.035000000000011</v>
      </c>
      <c r="F42">
        <f t="shared" si="8"/>
        <v>94.75</v>
      </c>
      <c r="G42">
        <f t="shared" si="9"/>
        <v>0.93599999999999894</v>
      </c>
      <c r="H42">
        <f t="shared" si="10"/>
        <v>95.685999999999993</v>
      </c>
      <c r="I42" s="2">
        <f t="shared" si="11"/>
        <v>0.95139309825888863</v>
      </c>
      <c r="J42">
        <f t="shared" si="12"/>
        <v>3.7149999999999892</v>
      </c>
    </row>
    <row r="43" spans="1:10" x14ac:dyDescent="0.25">
      <c r="A43">
        <v>11.8</v>
      </c>
      <c r="B43">
        <v>8.1</v>
      </c>
      <c r="C43">
        <v>4</v>
      </c>
      <c r="D43">
        <f t="shared" si="13"/>
        <v>78.214285714285623</v>
      </c>
      <c r="E43" s="1">
        <f t="shared" si="7"/>
        <v>95.58</v>
      </c>
      <c r="F43">
        <f t="shared" si="8"/>
        <v>100</v>
      </c>
      <c r="G43">
        <f t="shared" si="9"/>
        <v>0.9385714285714275</v>
      </c>
      <c r="H43">
        <f t="shared" si="10"/>
        <v>100.93857142857142</v>
      </c>
      <c r="I43" s="2">
        <f t="shared" si="11"/>
        <v>0.94691254935816693</v>
      </c>
      <c r="J43">
        <f t="shared" si="12"/>
        <v>4.4200000000000017</v>
      </c>
    </row>
    <row r="44" spans="1:10" x14ac:dyDescent="0.25">
      <c r="A44">
        <v>11</v>
      </c>
      <c r="B44">
        <v>8.8000000000000007</v>
      </c>
      <c r="C44">
        <v>4.1500000000000004</v>
      </c>
      <c r="D44">
        <f t="shared" si="13"/>
        <v>78.428571428571331</v>
      </c>
      <c r="E44" s="1">
        <f t="shared" si="7"/>
        <v>96.800000000000011</v>
      </c>
      <c r="F44">
        <f t="shared" si="8"/>
        <v>103.75000000000001</v>
      </c>
      <c r="G44">
        <f t="shared" si="9"/>
        <v>0.94114285714285595</v>
      </c>
      <c r="H44">
        <f t="shared" si="10"/>
        <v>104.69114285714286</v>
      </c>
      <c r="I44" s="2">
        <f t="shared" si="11"/>
        <v>0.92462454184963117</v>
      </c>
      <c r="J44">
        <f t="shared" si="12"/>
        <v>6.9500000000000028</v>
      </c>
    </row>
  </sheetData>
  <mergeCells count="1">
    <mergeCell ref="A9:C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2021-01-17T16:35:13Z</dcterms:created>
  <dcterms:modified xsi:type="dcterms:W3CDTF">2021-01-18T22:53:16Z</dcterms:modified>
</cp:coreProperties>
</file>