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75" windowWidth="19635" windowHeight="742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B16" i="1"/>
  <c r="AF16"/>
  <c r="AL16"/>
  <c r="AB17"/>
  <c r="AF17"/>
  <c r="AL17"/>
  <c r="AB18"/>
  <c r="AF18"/>
  <c r="AL18"/>
  <c r="AB19"/>
  <c r="AF19"/>
  <c r="AL19"/>
  <c r="AB20"/>
  <c r="AF20"/>
  <c r="AL20"/>
  <c r="S4"/>
  <c r="T4"/>
  <c r="U4"/>
  <c r="V4"/>
  <c r="W4"/>
  <c r="X4"/>
  <c r="Y4"/>
  <c r="S6"/>
  <c r="T6"/>
  <c r="U6"/>
  <c r="V6"/>
  <c r="W6"/>
  <c r="X6"/>
  <c r="Y6"/>
  <c r="G24"/>
  <c r="T5"/>
  <c r="U5"/>
  <c r="V5"/>
  <c r="W5"/>
  <c r="X5"/>
  <c r="Y5"/>
  <c r="S5"/>
  <c r="C24"/>
  <c r="D44"/>
  <c r="E44"/>
  <c r="F44"/>
  <c r="G44"/>
  <c r="H44"/>
  <c r="I44"/>
  <c r="C44"/>
  <c r="E25"/>
  <c r="F25"/>
  <c r="G25"/>
  <c r="H25"/>
  <c r="I25"/>
  <c r="D25"/>
  <c r="C25"/>
  <c r="G45"/>
  <c r="D43"/>
  <c r="E43"/>
  <c r="F43"/>
  <c r="G43"/>
  <c r="H43"/>
  <c r="I43"/>
  <c r="C43"/>
  <c r="E24"/>
  <c r="F24"/>
  <c r="H24"/>
  <c r="I24"/>
  <c r="D24"/>
  <c r="Q16"/>
  <c r="P16"/>
  <c r="Q15"/>
  <c r="P15"/>
  <c r="Q12"/>
  <c r="P12"/>
  <c r="P10"/>
  <c r="Q11" s="1"/>
  <c r="M45"/>
  <c r="N4"/>
  <c r="N5"/>
  <c r="N6"/>
  <c r="N7"/>
  <c r="N8"/>
  <c r="N9"/>
  <c r="N10"/>
  <c r="N11"/>
  <c r="N12"/>
  <c r="N13"/>
  <c r="N15"/>
  <c r="N16"/>
  <c r="N17"/>
  <c r="N18"/>
  <c r="N19"/>
  <c r="N20"/>
  <c r="N21"/>
  <c r="N22"/>
  <c r="N30"/>
  <c r="N31"/>
  <c r="N32"/>
  <c r="N34"/>
  <c r="N35"/>
  <c r="N36"/>
  <c r="N40"/>
  <c r="N41"/>
  <c r="N42"/>
  <c r="N2"/>
  <c r="N45" s="1"/>
  <c r="D28"/>
  <c r="D29"/>
  <c r="D30"/>
  <c r="D31"/>
  <c r="D32"/>
  <c r="D33"/>
  <c r="D34"/>
  <c r="D35"/>
  <c r="D36"/>
  <c r="D38"/>
  <c r="D39"/>
  <c r="D40"/>
  <c r="D41"/>
  <c r="D42"/>
  <c r="D2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H28"/>
  <c r="H29"/>
  <c r="H30"/>
  <c r="H31"/>
  <c r="H32"/>
  <c r="H33"/>
  <c r="H34"/>
  <c r="H35"/>
  <c r="H36"/>
  <c r="H38"/>
  <c r="H39"/>
  <c r="H40"/>
  <c r="H41"/>
  <c r="H42"/>
  <c r="H27"/>
  <c r="H23"/>
  <c r="H3"/>
  <c r="H4"/>
  <c r="H46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"/>
  <c r="H45" l="1"/>
  <c r="H47"/>
  <c r="P11"/>
  <c r="F45"/>
  <c r="F46"/>
  <c r="K45"/>
  <c r="B3"/>
  <c r="B4" s="1"/>
  <c r="B11" s="1"/>
  <c r="B15" s="1"/>
  <c r="B16" s="1"/>
  <c r="B17" s="1"/>
  <c r="J46"/>
  <c r="K46"/>
  <c r="L46"/>
  <c r="J45"/>
  <c r="L45"/>
  <c r="I46"/>
  <c r="G46"/>
  <c r="E46"/>
  <c r="C46"/>
  <c r="I45"/>
  <c r="E45"/>
  <c r="C45"/>
  <c r="F47" l="1"/>
  <c r="G47"/>
  <c r="K47"/>
  <c r="I47"/>
  <c r="L47"/>
  <c r="J47"/>
  <c r="E47"/>
  <c r="C47"/>
</calcChain>
</file>

<file path=xl/sharedStrings.xml><?xml version="1.0" encoding="utf-8"?>
<sst xmlns="http://schemas.openxmlformats.org/spreadsheetml/2006/main" count="61" uniqueCount="49">
  <si>
    <t>Samare</t>
  </si>
  <si>
    <t>Longueur totale (mm)</t>
  </si>
  <si>
    <t>Jardin des Plantes</t>
  </si>
  <si>
    <t>Lunaret</t>
  </si>
  <si>
    <t>Moyenne</t>
  </si>
  <si>
    <t>Ecart-type</t>
  </si>
  <si>
    <t>Longueur aile (mm)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</si>
  <si>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</si>
  <si>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</si>
  <si>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</si>
  <si>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</si>
  <si>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</si>
  <si>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</si>
  <si>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</si>
  <si>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</si>
  <si>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</si>
  <si>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</si>
  <si>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</si>
  <si>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</si>
  <si>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</si>
  <si>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</si>
  <si>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Ecart-type en %</t>
  </si>
  <si>
    <t>Surface (cm²)</t>
  </si>
  <si>
    <t>Surface aile (cm²)</t>
  </si>
  <si>
    <t>NC</t>
  </si>
  <si>
    <t>Tours par secondes</t>
  </si>
  <si>
    <t>4.1</t>
  </si>
  <si>
    <t>6.1</t>
  </si>
  <si>
    <t>9.2</t>
  </si>
  <si>
    <t>9.1</t>
  </si>
  <si>
    <t>4.2</t>
  </si>
  <si>
    <t>14.1</t>
  </si>
  <si>
    <t>14.2</t>
  </si>
  <si>
    <t>14.3</t>
  </si>
  <si>
    <t>14.4</t>
  </si>
  <si>
    <t>14.5</t>
  </si>
  <si>
    <t>o2</t>
  </si>
  <si>
    <t>o1</t>
  </si>
  <si>
    <t>rayon</t>
  </si>
  <si>
    <t>6.2</t>
  </si>
  <si>
    <t>Vitesse angulaire deg/s</t>
  </si>
  <si>
    <t>Vitesse verticale (cm/s)</t>
  </si>
  <si>
    <t>Surface vrille</t>
  </si>
  <si>
    <t>Masse (mg)</t>
  </si>
  <si>
    <t>Longueur vrille</t>
  </si>
  <si>
    <t>vitesse horizontale</t>
  </si>
  <si>
    <t>Moyenne JDP</t>
  </si>
  <si>
    <t>Ecart-type/2</t>
  </si>
  <si>
    <t>Moyenne Lunaret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</si>
</sst>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</a:t>
            </a:r>
            <a:r>
              <a:rPr lang="en-US" sz="1200" b="0" baseline="0"/>
              <a:t> angulaire en fonction de la longueur de la vrille</a:t>
            </a:r>
            <a:endParaRPr lang="en-US" sz="1200" b="0"/>
          </a:p>
        </c:rich>
      </c:tx>
      <c:layout>
        <c:manualLayout>
          <c:xMode val="edge"/>
          <c:yMode val="edge"/>
          <c:x val="0.12709033245844298"/>
          <c:y val="5.5555555555555455E-2"/>
        </c:manualLayout>
      </c:layout>
    </c:title>
    <c:plotArea>
      <c:layout>
        <c:manualLayout>
          <c:layoutTarget val="inner"/>
          <c:xMode val="edge"/>
          <c:yMode val="edge"/>
          <c:x val="8.4682852143482437E-2"/>
          <c:y val="0.13936351706036745"/>
          <c:w val="0.85554768153980765"/>
          <c:h val="0.73341025080198308"/>
        </c:manualLayout>
      </c:layout>
      <c:scatterChart>
        <c:scatterStyle val="lineMarker"/>
        <c:ser>
          <c:idx val="0"/>
          <c:order val="0"/>
          <c:tx>
            <c:v>vcb</c:v>
          </c:tx>
          <c:spPr>
            <a:ln w="28575">
              <a:noFill/>
            </a:ln>
          </c:spPr>
          <c:xVal>
            <c:strRef>
              <c:f>(Feuil1!$D$2:$D$18,Feuil1!$D$23:$D$42)</c:f>
              <c:strCache>
                <c:ptCount val="37"/>
                <c:pt idx="0">
                  <c:v>22,00</c:v>
                </c:pt>
                <c:pt idx="1">
                  <c:v>20,00</c:v>
                </c:pt>
                <c:pt idx="2">
                  <c:v>21,50</c:v>
                </c:pt>
                <c:pt idx="3">
                  <c:v>20,00</c:v>
                </c:pt>
                <c:pt idx="4">
                  <c:v>20,00</c:v>
                </c:pt>
                <c:pt idx="5">
                  <c:v>20,00</c:v>
                </c:pt>
                <c:pt idx="6">
                  <c:v>20,00</c:v>
                </c:pt>
                <c:pt idx="7">
                  <c:v>20,00</c:v>
                </c:pt>
                <c:pt idx="8">
                  <c:v>20,00</c:v>
                </c:pt>
                <c:pt idx="9">
                  <c:v>21,50</c:v>
                </c:pt>
                <c:pt idx="10">
                  <c:v>19,00</c:v>
                </c:pt>
                <c:pt idx="11">
                  <c:v>19,00</c:v>
                </c:pt>
                <c:pt idx="12">
                  <c:v>20,00</c:v>
                </c:pt>
                <c:pt idx="13">
                  <c:v>22,00</c:v>
                </c:pt>
                <c:pt idx="14">
                  <c:v>19,50</c:v>
                </c:pt>
                <c:pt idx="15">
                  <c:v>20,00</c:v>
                </c:pt>
                <c:pt idx="16">
                  <c:v>22,50</c:v>
                </c:pt>
                <c:pt idx="17">
                  <c:v>20,50</c:v>
                </c:pt>
                <c:pt idx="18">
                  <c:v>20,42</c:v>
                </c:pt>
                <c:pt idx="19">
                  <c:v>1,03</c:v>
                </c:pt>
                <c:pt idx="21">
                  <c:v>22,00</c:v>
                </c:pt>
                <c:pt idx="22">
                  <c:v>21,50</c:v>
                </c:pt>
                <c:pt idx="23">
                  <c:v>23,00</c:v>
                </c:pt>
                <c:pt idx="24">
                  <c:v>20,50</c:v>
                </c:pt>
                <c:pt idx="25">
                  <c:v>21,50</c:v>
                </c:pt>
                <c:pt idx="26">
                  <c:v>21,00</c:v>
                </c:pt>
                <c:pt idx="27">
                  <c:v>22,50</c:v>
                </c:pt>
                <c:pt idx="28">
                  <c:v>22,00</c:v>
                </c:pt>
                <c:pt idx="29">
                  <c:v>22,00</c:v>
                </c:pt>
                <c:pt idx="30">
                  <c:v>22,00</c:v>
                </c:pt>
                <c:pt idx="31">
                  <c:v>NC</c:v>
                </c:pt>
                <c:pt idx="32">
                  <c:v>20,00</c:v>
                </c:pt>
                <c:pt idx="33">
                  <c:v>20,00</c:v>
                </c:pt>
                <c:pt idx="34">
                  <c:v>20,00</c:v>
                </c:pt>
                <c:pt idx="35">
                  <c:v>20,00</c:v>
                </c:pt>
                <c:pt idx="36">
                  <c:v>20,00</c:v>
                </c:pt>
              </c:strCache>
            </c:strRef>
          </c:xVal>
          <c:yVal>
            <c:numRef>
              <c:f>(Feuil1!$K$2:$K$18,Feuil1!$K$23:$K$42)</c:f>
              <c:numCache>
                <c:formatCode>General</c:formatCode>
                <c:ptCount val="37"/>
                <c:pt idx="0">
                  <c:v>920.82</c:v>
                </c:pt>
                <c:pt idx="2">
                  <c:v>485.89</c:v>
                </c:pt>
                <c:pt idx="3">
                  <c:v>435.74</c:v>
                </c:pt>
                <c:pt idx="4">
                  <c:v>551.4</c:v>
                </c:pt>
                <c:pt idx="5">
                  <c:v>534.88</c:v>
                </c:pt>
                <c:pt idx="6">
                  <c:v>432.78</c:v>
                </c:pt>
                <c:pt idx="7">
                  <c:v>401.64</c:v>
                </c:pt>
                <c:pt idx="8">
                  <c:v>301.67</c:v>
                </c:pt>
                <c:pt idx="9">
                  <c:v>288.32</c:v>
                </c:pt>
                <c:pt idx="10">
                  <c:v>440.4</c:v>
                </c:pt>
                <c:pt idx="11">
                  <c:v>444.13</c:v>
                </c:pt>
                <c:pt idx="13">
                  <c:v>650.16</c:v>
                </c:pt>
                <c:pt idx="14">
                  <c:v>380.77</c:v>
                </c:pt>
                <c:pt idx="15">
                  <c:v>374.86</c:v>
                </c:pt>
                <c:pt idx="16">
                  <c:v>467.63</c:v>
                </c:pt>
                <c:pt idx="24">
                  <c:v>494.6</c:v>
                </c:pt>
                <c:pt idx="25">
                  <c:v>254.98</c:v>
                </c:pt>
                <c:pt idx="26">
                  <c:v>208.82</c:v>
                </c:pt>
                <c:pt idx="28">
                  <c:v>401.43</c:v>
                </c:pt>
                <c:pt idx="29">
                  <c:v>272.86</c:v>
                </c:pt>
                <c:pt idx="30">
                  <c:v>305.89999999999998</c:v>
                </c:pt>
                <c:pt idx="34">
                  <c:v>272.85000000000002</c:v>
                </c:pt>
                <c:pt idx="35">
                  <c:v>387.4</c:v>
                </c:pt>
                <c:pt idx="36">
                  <c:v>371.3</c:v>
                </c:pt>
              </c:numCache>
            </c:numRef>
          </c:yVal>
        </c:ser>
        <c:axId val="63623936"/>
        <c:axId val="63625472"/>
      </c:scatterChart>
      <c:valAx>
        <c:axId val="63623936"/>
        <c:scaling>
          <c:orientation val="minMax"/>
        </c:scaling>
        <c:axPos val="b"/>
        <c:tickLblPos val="nextTo"/>
        <c:crossAx val="63625472"/>
        <c:crosses val="autoZero"/>
        <c:crossBetween val="midCat"/>
      </c:valAx>
      <c:valAx>
        <c:axId val="63625472"/>
        <c:scaling>
          <c:orientation val="minMax"/>
        </c:scaling>
        <c:axPos val="l"/>
        <c:majorGridlines/>
        <c:numFmt formatCode="General" sourceLinked="1"/>
        <c:tickLblPos val="nextTo"/>
        <c:crossAx val="63623936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</a:t>
            </a:r>
            <a:r>
              <a:rPr lang="en-US" sz="1200" b="0" baseline="0"/>
              <a:t> vert en fonction du rayon pour TOUTES les samares</a:t>
            </a:r>
            <a:endParaRPr lang="en-US" sz="1200" b="0"/>
          </a:p>
        </c:rich>
      </c:tx>
    </c:title>
    <c:plotArea>
      <c:layout>
        <c:manualLayout>
          <c:layoutTarget val="inner"/>
          <c:xMode val="edge"/>
          <c:yMode val="edge"/>
          <c:x val="0.11246062992126005"/>
          <c:y val="0.17015055409740448"/>
          <c:w val="0.85679636920384961"/>
          <c:h val="0.68873432487605657"/>
        </c:manualLayout>
      </c:layout>
      <c:scatterChart>
        <c:scatterStyle val="lineMarker"/>
        <c:ser>
          <c:idx val="0"/>
          <c:order val="0"/>
          <c:tx>
            <c:v>b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4.1065398075240588E-2"/>
                  <c:y val="0.13912438028579771"/>
                </c:manualLayout>
              </c:layout>
              <c:numFmt formatCode="General" sourceLinked="0"/>
            </c:trendlineLbl>
          </c:trendline>
          <c:xVal>
            <c:numRef>
              <c:f>(Feuil1!$M$2:$M$18,Feuil1!$M$30:$M$42)</c:f>
              <c:numCache>
                <c:formatCode>General</c:formatCode>
                <c:ptCount val="30"/>
                <c:pt idx="0">
                  <c:v>3.51</c:v>
                </c:pt>
                <c:pt idx="2">
                  <c:v>7.1</c:v>
                </c:pt>
                <c:pt idx="3">
                  <c:v>9.16</c:v>
                </c:pt>
                <c:pt idx="4">
                  <c:v>7.55</c:v>
                </c:pt>
                <c:pt idx="5">
                  <c:v>7.26</c:v>
                </c:pt>
                <c:pt idx="6">
                  <c:v>8.77</c:v>
                </c:pt>
                <c:pt idx="7">
                  <c:v>8.6199999999999992</c:v>
                </c:pt>
                <c:pt idx="8">
                  <c:v>13.28</c:v>
                </c:pt>
                <c:pt idx="9">
                  <c:v>16.489999999999998</c:v>
                </c:pt>
                <c:pt idx="10">
                  <c:v>8.7200000000000006</c:v>
                </c:pt>
                <c:pt idx="11">
                  <c:v>8.49</c:v>
                </c:pt>
                <c:pt idx="13">
                  <c:v>6.04</c:v>
                </c:pt>
                <c:pt idx="14">
                  <c:v>10.75</c:v>
                </c:pt>
                <c:pt idx="15">
                  <c:v>12.08</c:v>
                </c:pt>
                <c:pt idx="17">
                  <c:v>8.23</c:v>
                </c:pt>
                <c:pt idx="18">
                  <c:v>18.11</c:v>
                </c:pt>
                <c:pt idx="19">
                  <c:v>20.46</c:v>
                </c:pt>
                <c:pt idx="21">
                  <c:v>9.8800000000000008</c:v>
                </c:pt>
                <c:pt idx="22">
                  <c:v>14.2</c:v>
                </c:pt>
                <c:pt idx="23">
                  <c:v>14.43</c:v>
                </c:pt>
                <c:pt idx="27">
                  <c:v>14.21</c:v>
                </c:pt>
                <c:pt idx="28">
                  <c:v>10.5</c:v>
                </c:pt>
                <c:pt idx="29">
                  <c:v>11.65</c:v>
                </c:pt>
              </c:numCache>
            </c:numRef>
          </c:xVal>
          <c:yVal>
            <c:numRef>
              <c:f>(Feuil1!$J$2:$J$18,Feuil1!$J$30:$J$42)</c:f>
              <c:numCache>
                <c:formatCode>General</c:formatCode>
                <c:ptCount val="30"/>
                <c:pt idx="0">
                  <c:v>130.57</c:v>
                </c:pt>
                <c:pt idx="2">
                  <c:v>79.56</c:v>
                </c:pt>
                <c:pt idx="3">
                  <c:v>99.38</c:v>
                </c:pt>
                <c:pt idx="4">
                  <c:v>106.73</c:v>
                </c:pt>
                <c:pt idx="5">
                  <c:v>109.11</c:v>
                </c:pt>
                <c:pt idx="6">
                  <c:v>84.68</c:v>
                </c:pt>
                <c:pt idx="7">
                  <c:v>87.32</c:v>
                </c:pt>
                <c:pt idx="8">
                  <c:v>97.57</c:v>
                </c:pt>
                <c:pt idx="9">
                  <c:v>84.62</c:v>
                </c:pt>
                <c:pt idx="10">
                  <c:v>94.8</c:v>
                </c:pt>
                <c:pt idx="11">
                  <c:v>97.83</c:v>
                </c:pt>
                <c:pt idx="13">
                  <c:v>101.84</c:v>
                </c:pt>
                <c:pt idx="14">
                  <c:v>108.51</c:v>
                </c:pt>
                <c:pt idx="15">
                  <c:v>109.34</c:v>
                </c:pt>
                <c:pt idx="17">
                  <c:v>104.23</c:v>
                </c:pt>
                <c:pt idx="18">
                  <c:v>89.17</c:v>
                </c:pt>
                <c:pt idx="19" formatCode="0.000">
                  <c:v>75.33</c:v>
                </c:pt>
                <c:pt idx="21">
                  <c:v>88.47</c:v>
                </c:pt>
                <c:pt idx="22">
                  <c:v>92.45</c:v>
                </c:pt>
                <c:pt idx="23">
                  <c:v>79.17</c:v>
                </c:pt>
                <c:pt idx="27">
                  <c:v>92.45</c:v>
                </c:pt>
                <c:pt idx="28">
                  <c:v>82.3</c:v>
                </c:pt>
                <c:pt idx="29">
                  <c:v>81.87</c:v>
                </c:pt>
              </c:numCache>
            </c:numRef>
          </c:yVal>
        </c:ser>
        <c:axId val="64928768"/>
        <c:axId val="64619264"/>
      </c:scatterChart>
      <c:valAx>
        <c:axId val="64928768"/>
        <c:scaling>
          <c:orientation val="minMax"/>
        </c:scaling>
        <c:axPos val="b"/>
        <c:numFmt formatCode="General" sourceLinked="1"/>
        <c:tickLblPos val="nextTo"/>
        <c:crossAx val="64619264"/>
        <c:crosses val="autoZero"/>
        <c:crossBetween val="midCat"/>
      </c:valAx>
      <c:valAx>
        <c:axId val="64619264"/>
        <c:scaling>
          <c:orientation val="minMax"/>
        </c:scaling>
        <c:axPos val="l"/>
        <c:majorGridlines/>
        <c:numFmt formatCode="General" sourceLinked="1"/>
        <c:tickLblPos val="nextTo"/>
        <c:crossAx val="6492876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 verticale en fonction de la surface totale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fc</c:v>
          </c:tx>
          <c:spPr>
            <a:ln w="28575">
              <a:noFill/>
            </a:ln>
          </c:spPr>
          <c:xVal>
            <c:numRef>
              <c:f>(Feuil1!$G$2,Feuil1!$G$4:$G$13,Feuil1!$G$15,Feuil1!$G$16,Feuil1!$G$17,Feuil1!$G$18,Feuil1!$G$30:$G$32,Feuil1!$G$34:$G$36,Feuil1!$G$40:$G$42)</c:f>
              <c:numCache>
                <c:formatCode>0.000</c:formatCode>
                <c:ptCount val="24"/>
                <c:pt idx="0">
                  <c:v>3.34</c:v>
                </c:pt>
                <c:pt idx="1">
                  <c:v>4.84</c:v>
                </c:pt>
                <c:pt idx="2" formatCode="0.00">
                  <c:v>4.1900000000000004</c:v>
                </c:pt>
                <c:pt idx="3" formatCode="0.00">
                  <c:v>4.1900000000000004</c:v>
                </c:pt>
                <c:pt idx="4">
                  <c:v>3.07</c:v>
                </c:pt>
                <c:pt idx="5">
                  <c:v>2.67</c:v>
                </c:pt>
                <c:pt idx="6">
                  <c:v>2.67</c:v>
                </c:pt>
                <c:pt idx="7">
                  <c:v>2.77</c:v>
                </c:pt>
                <c:pt idx="8">
                  <c:v>3.12</c:v>
                </c:pt>
                <c:pt idx="9">
                  <c:v>2.89</c:v>
                </c:pt>
                <c:pt idx="10">
                  <c:v>2.89</c:v>
                </c:pt>
                <c:pt idx="11">
                  <c:v>3.25</c:v>
                </c:pt>
                <c:pt idx="12">
                  <c:v>3.18</c:v>
                </c:pt>
                <c:pt idx="13">
                  <c:v>3.25</c:v>
                </c:pt>
                <c:pt idx="14">
                  <c:v>3.36</c:v>
                </c:pt>
                <c:pt idx="15">
                  <c:v>3.1071057</c:v>
                </c:pt>
                <c:pt idx="16">
                  <c:v>2.8646471</c:v>
                </c:pt>
                <c:pt idx="17">
                  <c:v>3.0451033000000001</c:v>
                </c:pt>
                <c:pt idx="18">
                  <c:v>3.7370904999999999</c:v>
                </c:pt>
                <c:pt idx="19">
                  <c:v>3.0908652999999999</c:v>
                </c:pt>
                <c:pt idx="20">
                  <c:v>3.4799837</c:v>
                </c:pt>
                <c:pt idx="21">
                  <c:v>3.1016428999999999</c:v>
                </c:pt>
                <c:pt idx="22">
                  <c:v>3.0487918999999999</c:v>
                </c:pt>
                <c:pt idx="23">
                  <c:v>3.0487918999999999</c:v>
                </c:pt>
              </c:numCache>
            </c:numRef>
          </c:xVal>
          <c:yVal>
            <c:numRef>
              <c:f>(Feuil1!$J$2,Feuil1!$J$4:$J$13,Feuil1!$J$15:$J$18,Feuil1!$J$30:$J$32,Feuil1!$J$34:$J$36,Feuil1!$J$40:$J$42)</c:f>
              <c:numCache>
                <c:formatCode>General</c:formatCode>
                <c:ptCount val="24"/>
                <c:pt idx="0">
                  <c:v>130.57</c:v>
                </c:pt>
                <c:pt idx="1">
                  <c:v>79.56</c:v>
                </c:pt>
                <c:pt idx="2">
                  <c:v>99.38</c:v>
                </c:pt>
                <c:pt idx="3">
                  <c:v>106.73</c:v>
                </c:pt>
                <c:pt idx="4">
                  <c:v>109.11</c:v>
                </c:pt>
                <c:pt idx="5">
                  <c:v>84.68</c:v>
                </c:pt>
                <c:pt idx="6">
                  <c:v>87.32</c:v>
                </c:pt>
                <c:pt idx="7">
                  <c:v>97.57</c:v>
                </c:pt>
                <c:pt idx="8">
                  <c:v>84.62</c:v>
                </c:pt>
                <c:pt idx="9">
                  <c:v>94.8</c:v>
                </c:pt>
                <c:pt idx="10">
                  <c:v>97.83</c:v>
                </c:pt>
                <c:pt idx="11">
                  <c:v>101.84</c:v>
                </c:pt>
                <c:pt idx="12">
                  <c:v>108.51</c:v>
                </c:pt>
                <c:pt idx="13">
                  <c:v>109.34</c:v>
                </c:pt>
                <c:pt idx="15">
                  <c:v>104.23</c:v>
                </c:pt>
                <c:pt idx="16">
                  <c:v>89.17</c:v>
                </c:pt>
                <c:pt idx="17" formatCode="0.000">
                  <c:v>75.33</c:v>
                </c:pt>
                <c:pt idx="18">
                  <c:v>88.47</c:v>
                </c:pt>
                <c:pt idx="19">
                  <c:v>92.45</c:v>
                </c:pt>
                <c:pt idx="20">
                  <c:v>79.17</c:v>
                </c:pt>
                <c:pt idx="21">
                  <c:v>92.45</c:v>
                </c:pt>
                <c:pt idx="22">
                  <c:v>82.3</c:v>
                </c:pt>
                <c:pt idx="23">
                  <c:v>81.87</c:v>
                </c:pt>
              </c:numCache>
            </c:numRef>
          </c:yVal>
        </c:ser>
        <c:axId val="64652032"/>
        <c:axId val="64653568"/>
      </c:scatterChart>
      <c:valAx>
        <c:axId val="64652032"/>
        <c:scaling>
          <c:orientation val="minMax"/>
          <c:max val="5"/>
          <c:min val="2.5"/>
        </c:scaling>
        <c:axPos val="b"/>
        <c:numFmt formatCode="0.000" sourceLinked="1"/>
        <c:tickLblPos val="nextTo"/>
        <c:crossAx val="64653568"/>
        <c:crosses val="autoZero"/>
        <c:crossBetween val="midCat"/>
      </c:valAx>
      <c:valAx>
        <c:axId val="64653568"/>
        <c:scaling>
          <c:orientation val="minMax"/>
        </c:scaling>
        <c:axPos val="l"/>
        <c:majorGridlines/>
        <c:numFmt formatCode="General" sourceLinked="1"/>
        <c:tickLblPos val="nextTo"/>
        <c:crossAx val="6465203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 verticale en fonction de la masse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ed</c:v>
          </c:tx>
          <c:spPr>
            <a:ln w="28575">
              <a:noFill/>
            </a:ln>
          </c:spPr>
          <c:xVal>
            <c:numRef>
              <c:f>(Feuil1!$F$2,Feuil1!$F$4:$F$13,Feuil1!$F$15:$F$18,Feuil1!$F$30:$F$32,Feuil1!$F$34:$F$36,Feuil1!$F$40:$F$42)</c:f>
              <c:numCache>
                <c:formatCode>General</c:formatCode>
                <c:ptCount val="24"/>
                <c:pt idx="0">
                  <c:v>40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39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41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39</c:v>
                </c:pt>
                <c:pt idx="20">
                  <c:v>45</c:v>
                </c:pt>
                <c:pt idx="21">
                  <c:v>27</c:v>
                </c:pt>
                <c:pt idx="22">
                  <c:v>37</c:v>
                </c:pt>
                <c:pt idx="23">
                  <c:v>37</c:v>
                </c:pt>
              </c:numCache>
            </c:numRef>
          </c:xVal>
          <c:yVal>
            <c:numRef>
              <c:f>(Feuil1!$J$2,Feuil1!$J$4:$J$13,Feuil1!$J$15:$J$18,Feuil1!$J$30:$J$32,Feuil1!$J$34:$J$36,Feuil1!$J$40:$J$42)</c:f>
              <c:numCache>
                <c:formatCode>General</c:formatCode>
                <c:ptCount val="24"/>
                <c:pt idx="0">
                  <c:v>130.57</c:v>
                </c:pt>
                <c:pt idx="1">
                  <c:v>79.56</c:v>
                </c:pt>
                <c:pt idx="2">
                  <c:v>99.38</c:v>
                </c:pt>
                <c:pt idx="3">
                  <c:v>106.73</c:v>
                </c:pt>
                <c:pt idx="4">
                  <c:v>109.11</c:v>
                </c:pt>
                <c:pt idx="5">
                  <c:v>84.68</c:v>
                </c:pt>
                <c:pt idx="6">
                  <c:v>87.32</c:v>
                </c:pt>
                <c:pt idx="7">
                  <c:v>97.57</c:v>
                </c:pt>
                <c:pt idx="8">
                  <c:v>84.62</c:v>
                </c:pt>
                <c:pt idx="9">
                  <c:v>94.8</c:v>
                </c:pt>
                <c:pt idx="10">
                  <c:v>97.83</c:v>
                </c:pt>
                <c:pt idx="11">
                  <c:v>101.84</c:v>
                </c:pt>
                <c:pt idx="12">
                  <c:v>108.51</c:v>
                </c:pt>
                <c:pt idx="13">
                  <c:v>109.34</c:v>
                </c:pt>
                <c:pt idx="15">
                  <c:v>104.23</c:v>
                </c:pt>
                <c:pt idx="16">
                  <c:v>89.17</c:v>
                </c:pt>
                <c:pt idx="17" formatCode="0.000">
                  <c:v>75.33</c:v>
                </c:pt>
                <c:pt idx="18">
                  <c:v>88.47</c:v>
                </c:pt>
                <c:pt idx="19">
                  <c:v>92.45</c:v>
                </c:pt>
                <c:pt idx="20">
                  <c:v>79.17</c:v>
                </c:pt>
                <c:pt idx="21">
                  <c:v>92.45</c:v>
                </c:pt>
                <c:pt idx="22">
                  <c:v>82.3</c:v>
                </c:pt>
                <c:pt idx="23">
                  <c:v>81.87</c:v>
                </c:pt>
              </c:numCache>
            </c:numRef>
          </c:yVal>
        </c:ser>
        <c:axId val="64665088"/>
        <c:axId val="64666624"/>
      </c:scatterChart>
      <c:valAx>
        <c:axId val="64665088"/>
        <c:scaling>
          <c:orientation val="minMax"/>
          <c:max val="46"/>
          <c:min val="25"/>
        </c:scaling>
        <c:axPos val="b"/>
        <c:numFmt formatCode="General" sourceLinked="1"/>
        <c:tickLblPos val="nextTo"/>
        <c:crossAx val="64666624"/>
        <c:crosses val="autoZero"/>
        <c:crossBetween val="midCat"/>
      </c:valAx>
      <c:valAx>
        <c:axId val="64666624"/>
        <c:scaling>
          <c:orientation val="minMax"/>
        </c:scaling>
        <c:axPos val="l"/>
        <c:majorGridlines/>
        <c:numFmt formatCode="General" sourceLinked="1"/>
        <c:tickLblPos val="nextTo"/>
        <c:crossAx val="6466508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Nb de Tps en fonction de la surface de la vrille sur samares JDP</a:t>
            </a:r>
          </a:p>
        </c:rich>
      </c:tx>
      <c:layout>
        <c:manualLayout>
          <c:xMode val="edge"/>
          <c:yMode val="edge"/>
          <c:x val="0.18163888888888891"/>
          <c:y val="3.7037037037037056E-2"/>
        </c:manualLayout>
      </c:layout>
    </c:title>
    <c:plotArea>
      <c:layout/>
      <c:scatterChart>
        <c:scatterStyle val="lineMarker"/>
        <c:ser>
          <c:idx val="0"/>
          <c:order val="0"/>
          <c:tx>
            <c:v>sdf</c:v>
          </c:tx>
          <c:spPr>
            <a:ln w="28575">
              <a:noFill/>
            </a:ln>
          </c:spPr>
          <c:xVal>
            <c:numRef>
              <c:f>(Feuil1!$H$2,Feuil1!$H$4:$H$13,Feuil1!$H$15:$H$18)</c:f>
              <c:numCache>
                <c:formatCode>0.000</c:formatCode>
                <c:ptCount val="15"/>
                <c:pt idx="0">
                  <c:v>1.3662713</c:v>
                </c:pt>
                <c:pt idx="1">
                  <c:v>1.8898614999999999</c:v>
                </c:pt>
                <c:pt idx="2">
                  <c:v>1.7116736000000006</c:v>
                </c:pt>
                <c:pt idx="3">
                  <c:v>1.7116736000000006</c:v>
                </c:pt>
                <c:pt idx="4">
                  <c:v>1.4868032999999998</c:v>
                </c:pt>
                <c:pt idx="5">
                  <c:v>1.0337775999999999</c:v>
                </c:pt>
                <c:pt idx="6">
                  <c:v>1.0337775999999999</c:v>
                </c:pt>
                <c:pt idx="7">
                  <c:v>1.2438309000000001</c:v>
                </c:pt>
                <c:pt idx="8">
                  <c:v>1.7912653000000001</c:v>
                </c:pt>
                <c:pt idx="9">
                  <c:v>1.4341237000000002</c:v>
                </c:pt>
                <c:pt idx="10">
                  <c:v>1.4341237000000002</c:v>
                </c:pt>
                <c:pt idx="11">
                  <c:v>1.5513167999999999</c:v>
                </c:pt>
                <c:pt idx="12">
                  <c:v>1.4386029000000002</c:v>
                </c:pt>
                <c:pt idx="13">
                  <c:v>1.3604453999999999</c:v>
                </c:pt>
                <c:pt idx="14">
                  <c:v>1.5319197999999998</c:v>
                </c:pt>
              </c:numCache>
            </c:numRef>
          </c:xVal>
          <c:yVal>
            <c:numRef>
              <c:f>(Feuil1!$L$2,Feuil1!$L$4:$L$13,Feuil1!$L$15:$L$18)</c:f>
              <c:numCache>
                <c:formatCode>General</c:formatCode>
                <c:ptCount val="15"/>
                <c:pt idx="0">
                  <c:v>29.629629629629626</c:v>
                </c:pt>
                <c:pt idx="1">
                  <c:v>23.333333333333329</c:v>
                </c:pt>
                <c:pt idx="2">
                  <c:v>28.45528455284553</c:v>
                </c:pt>
                <c:pt idx="3">
                  <c:v>29.166666666666668</c:v>
                </c:pt>
                <c:pt idx="4">
                  <c:v>27.522935779816514</c:v>
                </c:pt>
                <c:pt idx="5">
                  <c:v>26.19047619047619</c:v>
                </c:pt>
                <c:pt idx="6">
                  <c:v>30.555555555555557</c:v>
                </c:pt>
                <c:pt idx="7">
                  <c:v>26.234567901234566</c:v>
                </c:pt>
                <c:pt idx="8">
                  <c:v>24.137931034482754</c:v>
                </c:pt>
                <c:pt idx="9">
                  <c:v>27.243589743589745</c:v>
                </c:pt>
                <c:pt idx="10">
                  <c:v>27.777777777777779</c:v>
                </c:pt>
                <c:pt idx="11">
                  <c:v>26.4797507788162</c:v>
                </c:pt>
                <c:pt idx="12">
                  <c:v>21.739130434782613</c:v>
                </c:pt>
                <c:pt idx="13">
                  <c:v>29.320987654320987</c:v>
                </c:pt>
                <c:pt idx="14">
                  <c:v>27.27272727272727</c:v>
                </c:pt>
              </c:numCache>
            </c:numRef>
          </c:yVal>
        </c:ser>
        <c:axId val="65013248"/>
        <c:axId val="65014784"/>
      </c:scatterChart>
      <c:valAx>
        <c:axId val="65013248"/>
        <c:scaling>
          <c:orientation val="minMax"/>
          <c:min val="1"/>
        </c:scaling>
        <c:axPos val="b"/>
        <c:numFmt formatCode="0.000" sourceLinked="1"/>
        <c:tickLblPos val="nextTo"/>
        <c:crossAx val="65014784"/>
        <c:crosses val="autoZero"/>
        <c:crossBetween val="midCat"/>
      </c:valAx>
      <c:valAx>
        <c:axId val="65014784"/>
        <c:scaling>
          <c:orientation val="minMax"/>
        </c:scaling>
        <c:axPos val="l"/>
        <c:majorGridlines/>
        <c:numFmt formatCode="General" sourceLinked="1"/>
        <c:tickLblPos val="nextTo"/>
        <c:crossAx val="6501324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Nb de TPS</a:t>
            </a:r>
            <a:r>
              <a:rPr lang="en-US" sz="1200" b="0" baseline="0"/>
              <a:t> des samares du Lunaret en fonction de la surface de la vrille</a:t>
            </a:r>
            <a:endParaRPr lang="en-US" sz="1200" b="0"/>
          </a:p>
        </c:rich>
      </c:tx>
    </c:title>
    <c:plotArea>
      <c:layout/>
      <c:scatterChart>
        <c:scatterStyle val="lineMarker"/>
        <c:ser>
          <c:idx val="0"/>
          <c:order val="0"/>
          <c:tx>
            <c:v>dc</c:v>
          </c:tx>
          <c:spPr>
            <a:ln w="28575">
              <a:noFill/>
            </a:ln>
          </c:spPr>
          <c:xVal>
            <c:numRef>
              <c:f>(Feuil1!$H$30:$H$32,Feuil1!$H$34:$H$36,Feuil1!$H$36,Feuil1!$H$36,Feuil1!$H$40:$H$42)</c:f>
              <c:numCache>
                <c:formatCode>0.000</c:formatCode>
                <c:ptCount val="11"/>
                <c:pt idx="0">
                  <c:v>1.1142496</c:v>
                </c:pt>
                <c:pt idx="1">
                  <c:v>1.2558646</c:v>
                </c:pt>
                <c:pt idx="2">
                  <c:v>1.6985606</c:v>
                </c:pt>
                <c:pt idx="3">
                  <c:v>1.4578271999999997</c:v>
                </c:pt>
                <c:pt idx="4">
                  <c:v>1.6481874999999999</c:v>
                </c:pt>
                <c:pt idx="5">
                  <c:v>1.6447752</c:v>
                </c:pt>
                <c:pt idx="6">
                  <c:v>1.6447752</c:v>
                </c:pt>
                <c:pt idx="7">
                  <c:v>1.6447752</c:v>
                </c:pt>
                <c:pt idx="8">
                  <c:v>1.5063681999999998</c:v>
                </c:pt>
                <c:pt idx="9">
                  <c:v>1.3376569999999999</c:v>
                </c:pt>
                <c:pt idx="10">
                  <c:v>1.3376569999999999</c:v>
                </c:pt>
              </c:numCache>
            </c:numRef>
          </c:xVal>
          <c:yVal>
            <c:numRef>
              <c:f>(Feuil1!$L$30:$L$32,Feuil1!$L$34:$L$36,Feuil1!$L$40:$L$42)</c:f>
              <c:numCache>
                <c:formatCode>General</c:formatCode>
                <c:ptCount val="9"/>
                <c:pt idx="0">
                  <c:v>24.024024024024023</c:v>
                </c:pt>
                <c:pt idx="1">
                  <c:v>31.007751937984494</c:v>
                </c:pt>
                <c:pt idx="2">
                  <c:v>28.619528619528616</c:v>
                </c:pt>
                <c:pt idx="3">
                  <c:v>25.362318840579707</c:v>
                </c:pt>
                <c:pt idx="4">
                  <c:v>29.100529100529101</c:v>
                </c:pt>
                <c:pt idx="5">
                  <c:v>29.487179487179485</c:v>
                </c:pt>
                <c:pt idx="6">
                  <c:v>21.739130434782606</c:v>
                </c:pt>
                <c:pt idx="7">
                  <c:v>30.303030303030305</c:v>
                </c:pt>
                <c:pt idx="8">
                  <c:v>30.386740331491712</c:v>
                </c:pt>
              </c:numCache>
            </c:numRef>
          </c:yVal>
        </c:ser>
        <c:axId val="65034496"/>
        <c:axId val="65052672"/>
      </c:scatterChart>
      <c:valAx>
        <c:axId val="65034496"/>
        <c:scaling>
          <c:orientation val="minMax"/>
          <c:max val="1.8"/>
          <c:min val="1"/>
        </c:scaling>
        <c:axPos val="b"/>
        <c:numFmt formatCode="0.000" sourceLinked="1"/>
        <c:tickLblPos val="nextTo"/>
        <c:crossAx val="65052672"/>
        <c:crosses val="autoZero"/>
        <c:crossBetween val="midCat"/>
      </c:valAx>
      <c:valAx>
        <c:axId val="65052672"/>
        <c:scaling>
          <c:orientation val="minMax"/>
        </c:scaling>
        <c:axPos val="l"/>
        <c:majorGridlines/>
        <c:numFmt formatCode="General" sourceLinked="1"/>
        <c:tickLblPos val="nextTo"/>
        <c:crossAx val="650344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 verticale en fonction de la</a:t>
            </a:r>
            <a:r>
              <a:rPr lang="en-US" sz="1200" b="0" baseline="0"/>
              <a:t> vitesse horizontale pour TOUTES les samares</a:t>
            </a:r>
            <a:endParaRPr lang="en-US" sz="1200" b="0"/>
          </a:p>
        </c:rich>
      </c:tx>
    </c:title>
    <c:plotArea>
      <c:layout/>
      <c:scatterChart>
        <c:scatterStyle val="lineMarker"/>
        <c:ser>
          <c:idx val="0"/>
          <c:order val="0"/>
          <c:tx>
            <c:v>df</c:v>
          </c:tx>
          <c:spPr>
            <a:ln w="28575">
              <a:noFill/>
            </a:ln>
          </c:spPr>
          <c:xVal>
            <c:numRef>
              <c:f>(Feuil1!$N$2,Feuil1!$N$4:$N$13,Feuil1!$N$15:$N$22,Feuil1!$N$30:$N$32,Feuil1!$N$34:$N$36,Feuil1!$N$40:$N$45)</c:f>
              <c:numCache>
                <c:formatCode>General</c:formatCode>
                <c:ptCount val="31"/>
                <c:pt idx="0">
                  <c:v>56.409219063319128</c:v>
                </c:pt>
                <c:pt idx="1">
                  <c:v>60.209432958583896</c:v>
                </c:pt>
                <c:pt idx="2">
                  <c:v>69.661228657833917</c:v>
                </c:pt>
                <c:pt idx="3">
                  <c:v>72.657749310004931</c:v>
                </c:pt>
                <c:pt idx="4">
                  <c:v>67.77370177868525</c:v>
                </c:pt>
                <c:pt idx="5">
                  <c:v>66.242239007700334</c:v>
                </c:pt>
                <c:pt idx="6">
                  <c:v>60.424414600605473</c:v>
                </c:pt>
                <c:pt idx="7">
                  <c:v>69.919517988445349</c:v>
                </c:pt>
                <c:pt idx="8">
                  <c:v>82.978131718825182</c:v>
                </c:pt>
                <c:pt idx="9">
                  <c:v>67.024259208281435</c:v>
                </c:pt>
                <c:pt idx="10">
                  <c:v>65.809111508318523</c:v>
                </c:pt>
                <c:pt idx="11">
                  <c:v>68.537050839887996</c:v>
                </c:pt>
                <c:pt idx="12">
                  <c:v>71.439666028023481</c:v>
                </c:pt>
                <c:pt idx="13">
                  <c:v>79.032234766335719</c:v>
                </c:pt>
                <c:pt idx="14">
                  <c:v>0</c:v>
                </c:pt>
                <c:pt idx="15">
                  <c:v>66.314546476801596</c:v>
                </c:pt>
                <c:pt idx="16">
                  <c:v>69.590327894503716</c:v>
                </c:pt>
                <c:pt idx="17">
                  <c:v>69.304379168036192</c:v>
                </c:pt>
                <c:pt idx="18">
                  <c:v>71.554759343251135</c:v>
                </c:pt>
                <c:pt idx="19">
                  <c:v>71.043144293954953</c:v>
                </c:pt>
                <c:pt idx="20">
                  <c:v>80.592159767735851</c:v>
                </c:pt>
                <c:pt idx="21">
                  <c:v>74.566875929380387</c:v>
                </c:pt>
                <c:pt idx="22">
                  <c:v>69.220542296548217</c:v>
                </c:pt>
                <c:pt idx="23">
                  <c:v>67.623313412826789</c:v>
                </c:pt>
                <c:pt idx="24">
                  <c:v>77.039602881051039</c:v>
                </c:pt>
                <c:pt idx="25">
                  <c:v>67.668455403855134</c:v>
                </c:pt>
                <c:pt idx="26">
                  <c:v>70.993263833734957</c:v>
                </c:pt>
                <c:pt idx="27">
                  <c:v>75.495158624302817</c:v>
                </c:pt>
                <c:pt idx="30">
                  <c:v>67.171456597649282</c:v>
                </c:pt>
              </c:numCache>
            </c:numRef>
          </c:xVal>
          <c:yVal>
            <c:numRef>
              <c:f>(Feuil1!$J$2,Feuil1!$J$4:$J$13,Feuil1!$J$15:$J$22,Feuil1!$J$30:$J$32,Feuil1!$J$34:$J$36,Feuil1!$J$40:$J$42)</c:f>
              <c:numCache>
                <c:formatCode>General</c:formatCode>
                <c:ptCount val="28"/>
                <c:pt idx="0">
                  <c:v>130.57</c:v>
                </c:pt>
                <c:pt idx="1">
                  <c:v>79.56</c:v>
                </c:pt>
                <c:pt idx="2">
                  <c:v>99.38</c:v>
                </c:pt>
                <c:pt idx="3">
                  <c:v>106.73</c:v>
                </c:pt>
                <c:pt idx="4">
                  <c:v>109.11</c:v>
                </c:pt>
                <c:pt idx="5">
                  <c:v>84.68</c:v>
                </c:pt>
                <c:pt idx="6">
                  <c:v>87.32</c:v>
                </c:pt>
                <c:pt idx="7">
                  <c:v>97.57</c:v>
                </c:pt>
                <c:pt idx="8">
                  <c:v>84.62</c:v>
                </c:pt>
                <c:pt idx="9">
                  <c:v>94.8</c:v>
                </c:pt>
                <c:pt idx="10">
                  <c:v>97.83</c:v>
                </c:pt>
                <c:pt idx="11">
                  <c:v>101.84</c:v>
                </c:pt>
                <c:pt idx="12">
                  <c:v>108.51</c:v>
                </c:pt>
                <c:pt idx="13">
                  <c:v>109.34</c:v>
                </c:pt>
                <c:pt idx="15">
                  <c:v>88.62</c:v>
                </c:pt>
                <c:pt idx="16">
                  <c:v>85.54</c:v>
                </c:pt>
                <c:pt idx="17">
                  <c:v>93.18</c:v>
                </c:pt>
                <c:pt idx="18">
                  <c:v>100.62</c:v>
                </c:pt>
                <c:pt idx="19">
                  <c:v>104.23</c:v>
                </c:pt>
                <c:pt idx="20">
                  <c:v>89.17</c:v>
                </c:pt>
                <c:pt idx="21" formatCode="0.000">
                  <c:v>75.33</c:v>
                </c:pt>
                <c:pt idx="22">
                  <c:v>88.47</c:v>
                </c:pt>
                <c:pt idx="23">
                  <c:v>92.45</c:v>
                </c:pt>
                <c:pt idx="24">
                  <c:v>79.17</c:v>
                </c:pt>
                <c:pt idx="25">
                  <c:v>92.45</c:v>
                </c:pt>
                <c:pt idx="26">
                  <c:v>82.3</c:v>
                </c:pt>
                <c:pt idx="27">
                  <c:v>81.87</c:v>
                </c:pt>
              </c:numCache>
            </c:numRef>
          </c:yVal>
        </c:ser>
        <c:axId val="65056128"/>
        <c:axId val="66200320"/>
      </c:scatterChart>
      <c:valAx>
        <c:axId val="65056128"/>
        <c:scaling>
          <c:orientation val="minMax"/>
          <c:max val="85"/>
          <c:min val="55"/>
        </c:scaling>
        <c:axPos val="b"/>
        <c:numFmt formatCode="General" sourceLinked="1"/>
        <c:tickLblPos val="nextTo"/>
        <c:crossAx val="66200320"/>
        <c:crosses val="autoZero"/>
        <c:crossBetween val="midCat"/>
      </c:valAx>
      <c:valAx>
        <c:axId val="66200320"/>
        <c:scaling>
          <c:orientation val="minMax"/>
        </c:scaling>
        <c:axPos val="l"/>
        <c:majorGridlines/>
        <c:numFmt formatCode="General" sourceLinked="1"/>
        <c:tickLblPos val="nextTo"/>
        <c:crossAx val="6505612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400" b="0"/>
              <a:t>Vitesse</a:t>
            </a:r>
            <a:r>
              <a:rPr lang="fr-FR" sz="1400" b="0" baseline="0"/>
              <a:t> verticale moyenne et écarts-types</a:t>
            </a:r>
            <a:endParaRPr lang="fr-FR" sz="14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JDP</c:v>
          </c:tx>
          <c:errBars>
            <c:errBarType val="both"/>
            <c:errValType val="cust"/>
            <c:plus>
              <c:numRef>
                <c:f>Feuil1!$Q$11</c:f>
                <c:numCache>
                  <c:formatCode>General</c:formatCode>
                  <c:ptCount val="1"/>
                  <c:pt idx="0">
                    <c:v>6.4924188389962678</c:v>
                  </c:pt>
                </c:numCache>
              </c:numRef>
            </c:plus>
            <c:minus>
              <c:numRef>
                <c:f>Feuil1!$Q$11</c:f>
                <c:numCache>
                  <c:formatCode>General</c:formatCode>
                  <c:ptCount val="1"/>
                  <c:pt idx="0">
                    <c:v>6.4924188389962678</c:v>
                  </c:pt>
                </c:numCache>
              </c:numRef>
            </c:minus>
            <c:spPr>
              <a:ln w="19050"/>
            </c:spPr>
          </c:errBars>
          <c:val>
            <c:numRef>
              <c:f>Feuil1!$P$11</c:f>
              <c:numCache>
                <c:formatCode>0.000</c:formatCode>
                <c:ptCount val="1"/>
                <c:pt idx="0">
                  <c:v>98.923333333333318</c:v>
                </c:pt>
              </c:numCache>
            </c:numRef>
          </c:val>
        </c:ser>
        <c:ser>
          <c:idx val="1"/>
          <c:order val="1"/>
          <c:tx>
            <c:v>Lunaret</c:v>
          </c:tx>
          <c:errBars>
            <c:errBarType val="both"/>
            <c:errValType val="cust"/>
            <c:plus>
              <c:numRef>
                <c:f>Feuil1!$Q$12</c:f>
                <c:numCache>
                  <c:formatCode>General</c:formatCode>
                  <c:ptCount val="1"/>
                  <c:pt idx="0">
                    <c:v>4.3602999068616386</c:v>
                  </c:pt>
                </c:numCache>
              </c:numRef>
            </c:plus>
            <c:minus>
              <c:numRef>
                <c:f>Feuil1!$Q$12</c:f>
                <c:numCache>
                  <c:formatCode>General</c:formatCode>
                  <c:ptCount val="1"/>
                  <c:pt idx="0">
                    <c:v>4.3602999068616386</c:v>
                  </c:pt>
                </c:numCache>
              </c:numRef>
            </c:minus>
            <c:spPr>
              <a:ln w="19050"/>
            </c:spPr>
          </c:errBars>
          <c:val>
            <c:numRef>
              <c:f>Feuil1!$P$12</c:f>
              <c:numCache>
                <c:formatCode>0.000</c:formatCode>
                <c:ptCount val="1"/>
                <c:pt idx="0">
                  <c:v>87.271111111111111</c:v>
                </c:pt>
              </c:numCache>
            </c:numRef>
          </c:val>
        </c:ser>
        <c:gapWidth val="270"/>
        <c:overlap val="-100"/>
        <c:axId val="66233856"/>
        <c:axId val="66235392"/>
      </c:barChart>
      <c:catAx>
        <c:axId val="66233856"/>
        <c:scaling>
          <c:orientation val="minMax"/>
        </c:scaling>
        <c:delete val="1"/>
        <c:axPos val="b"/>
        <c:tickLblPos val="none"/>
        <c:crossAx val="66235392"/>
        <c:crosses val="autoZero"/>
        <c:auto val="1"/>
        <c:lblAlgn val="ctr"/>
        <c:lblOffset val="100"/>
      </c:catAx>
      <c:valAx>
        <c:axId val="66235392"/>
        <c:scaling>
          <c:orientation val="minMax"/>
          <c:max val="110"/>
          <c:min val="80"/>
        </c:scaling>
        <c:axPos val="l"/>
        <c:majorGridlines/>
        <c:numFmt formatCode="0.000" sourceLinked="1"/>
        <c:tickLblPos val="nextTo"/>
        <c:crossAx val="6623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200" b="0"/>
              <a:t>Surface totale</a:t>
            </a:r>
            <a:r>
              <a:rPr lang="fr-FR" sz="1200" b="0" baseline="0"/>
              <a:t> moyenne et écarts-types</a:t>
            </a:r>
            <a:endParaRPr lang="fr-FR" sz="1200" b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JDP</c:v>
          </c:tx>
          <c:errBars>
            <c:errBarType val="both"/>
            <c:errValType val="cust"/>
            <c:plus>
              <c:numRef>
                <c:f>Feuil1!$P$16</c:f>
                <c:numCache>
                  <c:formatCode>General</c:formatCode>
                  <c:ptCount val="1"/>
                  <c:pt idx="0">
                    <c:v>0.28408723229943944</c:v>
                  </c:pt>
                </c:numCache>
              </c:numRef>
            </c:plus>
            <c:minus>
              <c:numRef>
                <c:f>Feuil1!$P$16</c:f>
                <c:numCache>
                  <c:formatCode>General</c:formatCode>
                  <c:ptCount val="1"/>
                  <c:pt idx="0">
                    <c:v>0.28408723229943944</c:v>
                  </c:pt>
                </c:numCache>
              </c:numRef>
            </c:minus>
            <c:spPr>
              <a:ln w="19050"/>
            </c:spPr>
          </c:errBars>
          <c:val>
            <c:numRef>
              <c:f>Feuil1!$P$15</c:f>
              <c:numCache>
                <c:formatCode>0.000</c:formatCode>
                <c:ptCount val="1"/>
                <c:pt idx="0">
                  <c:v>3.3211111111111111</c:v>
                </c:pt>
              </c:numCache>
            </c:numRef>
          </c:val>
        </c:ser>
        <c:ser>
          <c:idx val="1"/>
          <c:order val="1"/>
          <c:tx>
            <c:v>Lunaret</c:v>
          </c:tx>
          <c:errBars>
            <c:errBarType val="both"/>
            <c:errValType val="cust"/>
            <c:plus>
              <c:numRef>
                <c:f>Feuil1!$Q$16</c:f>
                <c:numCache>
                  <c:formatCode>General</c:formatCode>
                  <c:ptCount val="1"/>
                  <c:pt idx="0">
                    <c:v>0.16614969590230386</c:v>
                  </c:pt>
                </c:numCache>
              </c:numRef>
            </c:plus>
            <c:minus>
              <c:numRef>
                <c:f>Feuil1!$Q$16</c:f>
                <c:numCache>
                  <c:formatCode>General</c:formatCode>
                  <c:ptCount val="1"/>
                  <c:pt idx="0">
                    <c:v>0.16614969590230386</c:v>
                  </c:pt>
                </c:numCache>
              </c:numRef>
            </c:minus>
            <c:spPr>
              <a:ln w="19050"/>
            </c:spPr>
          </c:errBars>
          <c:val>
            <c:numRef>
              <c:f>Feuil1!$Q$15</c:f>
              <c:numCache>
                <c:formatCode>0.000</c:formatCode>
                <c:ptCount val="1"/>
                <c:pt idx="0">
                  <c:v>3.2580710333333331</c:v>
                </c:pt>
              </c:numCache>
            </c:numRef>
          </c:val>
        </c:ser>
        <c:axId val="66142592"/>
        <c:axId val="66144128"/>
      </c:barChart>
      <c:catAx>
        <c:axId val="66142592"/>
        <c:scaling>
          <c:orientation val="minMax"/>
        </c:scaling>
        <c:delete val="1"/>
        <c:axPos val="b"/>
        <c:tickLblPos val="none"/>
        <c:crossAx val="66144128"/>
        <c:crosses val="autoZero"/>
        <c:auto val="1"/>
        <c:lblAlgn val="ctr"/>
        <c:lblOffset val="100"/>
      </c:catAx>
      <c:valAx>
        <c:axId val="66144128"/>
        <c:scaling>
          <c:orientation val="minMax"/>
        </c:scaling>
        <c:axPos val="l"/>
        <c:majorGridlines/>
        <c:numFmt formatCode="0.000" sourceLinked="1"/>
        <c:tickLblPos val="nextTo"/>
        <c:crossAx val="6614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1.7316017316017319E-2"/>
          <c:y val="3.4188034188034191E-2"/>
          <c:w val="0.8798905508712237"/>
          <c:h val="0.85134746618211199"/>
        </c:manualLayout>
      </c:layout>
      <c:barChart>
        <c:barDir val="col"/>
        <c:grouping val="clustered"/>
        <c:ser>
          <c:idx val="0"/>
          <c:order val="0"/>
          <c:tx>
            <c:v>JdP</c:v>
          </c:tx>
          <c:errBars>
            <c:errBarType val="both"/>
            <c:errValType val="cust"/>
            <c:plus>
              <c:numRef>
                <c:f>Feuil1!$S$4:$Z$4</c:f>
                <c:numCache>
                  <c:formatCode>General</c:formatCode>
                  <c:ptCount val="8"/>
                  <c:pt idx="0">
                    <c:v>1.861984638690096</c:v>
                  </c:pt>
                  <c:pt idx="1">
                    <c:v>2.5287139997419388</c:v>
                  </c:pt>
                  <c:pt idx="2">
                    <c:v>1.7237135711568081</c:v>
                  </c:pt>
                  <c:pt idx="3">
                    <c:v>6.2411814475919014</c:v>
                  </c:pt>
                  <c:pt idx="4">
                    <c:v>8.5539815680660922</c:v>
                  </c:pt>
                  <c:pt idx="5">
                    <c:v>10.053762128842529</c:v>
                  </c:pt>
                  <c:pt idx="6">
                    <c:v>12.825545337449817</c:v>
                  </c:pt>
                </c:numCache>
              </c:numRef>
            </c:plus>
            <c:minus>
              <c:numRef>
                <c:f>Feuil1!$S$4:$Z$4</c:f>
                <c:numCache>
                  <c:formatCode>General</c:formatCode>
                  <c:ptCount val="8"/>
                  <c:pt idx="0">
                    <c:v>1.861984638690096</c:v>
                  </c:pt>
                  <c:pt idx="1">
                    <c:v>2.5287139997419388</c:v>
                  </c:pt>
                  <c:pt idx="2">
                    <c:v>1.7237135711568081</c:v>
                  </c:pt>
                  <c:pt idx="3">
                    <c:v>6.2411814475919014</c:v>
                  </c:pt>
                  <c:pt idx="4">
                    <c:v>8.5539815680660922</c:v>
                  </c:pt>
                  <c:pt idx="5">
                    <c:v>10.053762128842529</c:v>
                  </c:pt>
                  <c:pt idx="6">
                    <c:v>12.825545337449817</c:v>
                  </c:pt>
                </c:numCache>
              </c:numRef>
            </c:minus>
            <c:spPr>
              <a:ln w="19050"/>
            </c:spPr>
          </c:errBars>
          <c:val>
            <c:numRef>
              <c:f>Feuil1!$S$3:$Y$3</c:f>
              <c:numCache>
                <c:formatCode>0.00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</c:ser>
        <c:ser>
          <c:idx val="1"/>
          <c:order val="1"/>
          <c:tx>
            <c:v>Lunaret</c:v>
          </c:tx>
          <c:errBars>
            <c:errBarType val="both"/>
            <c:errValType val="cust"/>
            <c:plus>
              <c:numRef>
                <c:f>Feuil1!$S$6:$Z$6</c:f>
                <c:numCache>
                  <c:formatCode>General</c:formatCode>
                  <c:ptCount val="8"/>
                  <c:pt idx="0">
                    <c:v>1.9849775954458002</c:v>
                  </c:pt>
                  <c:pt idx="1">
                    <c:v>2.5685114649064631</c:v>
                  </c:pt>
                  <c:pt idx="2">
                    <c:v>2.1682172817220637</c:v>
                  </c:pt>
                  <c:pt idx="3">
                    <c:v>5.861189255235713</c:v>
                  </c:pt>
                  <c:pt idx="4">
                    <c:v>5.0028346039502658</c:v>
                  </c:pt>
                  <c:pt idx="5">
                    <c:v>8.0798678008395033</c:v>
                  </c:pt>
                  <c:pt idx="6">
                    <c:v>6.9365181710436437</c:v>
                  </c:pt>
                </c:numCache>
              </c:numRef>
            </c:plus>
            <c:minus>
              <c:numRef>
                <c:f>Feuil1!$S$6:$Z$6</c:f>
                <c:numCache>
                  <c:formatCode>General</c:formatCode>
                  <c:ptCount val="8"/>
                  <c:pt idx="0">
                    <c:v>1.9849775954458002</c:v>
                  </c:pt>
                  <c:pt idx="1">
                    <c:v>2.5685114649064631</c:v>
                  </c:pt>
                  <c:pt idx="2">
                    <c:v>2.1682172817220637</c:v>
                  </c:pt>
                  <c:pt idx="3">
                    <c:v>5.861189255235713</c:v>
                  </c:pt>
                  <c:pt idx="4">
                    <c:v>5.0028346039502658</c:v>
                  </c:pt>
                  <c:pt idx="5">
                    <c:v>8.0798678008395033</c:v>
                  </c:pt>
                  <c:pt idx="6">
                    <c:v>6.9365181710436437</c:v>
                  </c:pt>
                </c:numCache>
              </c:numRef>
            </c:minus>
            <c:spPr>
              <a:ln w="19050"/>
            </c:spPr>
          </c:errBars>
          <c:val>
            <c:numRef>
              <c:f>Feuil1!$S$5:$Y$5</c:f>
              <c:numCache>
                <c:formatCode>General</c:formatCode>
                <c:ptCount val="7"/>
                <c:pt idx="0">
                  <c:v>51.95918367346939</c:v>
                </c:pt>
                <c:pt idx="1">
                  <c:v>52.128279883381921</c:v>
                </c:pt>
                <c:pt idx="2">
                  <c:v>51.811224489795919</c:v>
                </c:pt>
                <c:pt idx="3">
                  <c:v>52.441095308851629</c:v>
                </c:pt>
                <c:pt idx="4">
                  <c:v>49.275971705778332</c:v>
                </c:pt>
                <c:pt idx="5">
                  <c:v>50.977009765555415</c:v>
                </c:pt>
                <c:pt idx="6">
                  <c:v>47.851731664546648</c:v>
                </c:pt>
              </c:numCache>
            </c:numRef>
          </c:val>
        </c:ser>
        <c:gapWidth val="120"/>
        <c:overlap val="-19"/>
        <c:axId val="66157568"/>
        <c:axId val="66188032"/>
      </c:barChart>
      <c:catAx>
        <c:axId val="66157568"/>
        <c:scaling>
          <c:orientation val="minMax"/>
        </c:scaling>
        <c:axPos val="b"/>
        <c:tickLblPos val="nextTo"/>
        <c:crossAx val="66188032"/>
        <c:crosses val="autoZero"/>
        <c:auto val="1"/>
        <c:lblAlgn val="ctr"/>
        <c:lblOffset val="100"/>
      </c:catAx>
      <c:valAx>
        <c:axId val="66188032"/>
        <c:scaling>
          <c:orientation val="minMax"/>
        </c:scaling>
        <c:delete val="1"/>
        <c:axPos val="l"/>
        <c:majorGridlines/>
        <c:numFmt formatCode="0.00" sourceLinked="1"/>
        <c:tickLblPos val="none"/>
        <c:crossAx val="6615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Nb</a:t>
            </a:r>
            <a:r>
              <a:rPr lang="en-US" sz="1200" b="0" baseline="0"/>
              <a:t> de tours par sec en fonction de la surface de la vrille sur les samares du lunaret</a:t>
            </a:r>
            <a:endParaRPr lang="en-US" sz="1200" b="0"/>
          </a:p>
        </c:rich>
      </c:tx>
    </c:title>
    <c:plotArea>
      <c:layout/>
      <c:scatterChart>
        <c:scatterStyle val="lineMarker"/>
        <c:ser>
          <c:idx val="0"/>
          <c:order val="0"/>
          <c:tx>
            <c:v>fdv</c:v>
          </c:tx>
          <c:spPr>
            <a:ln w="28575">
              <a:noFill/>
            </a:ln>
          </c:spPr>
          <c:xVal>
            <c:strRef>
              <c:f>Feuil1!$H$30:$H$42</c:f>
              <c:strCache>
                <c:ptCount val="13"/>
                <c:pt idx="0">
                  <c:v>1,114</c:v>
                </c:pt>
                <c:pt idx="1">
                  <c:v>1,256</c:v>
                </c:pt>
                <c:pt idx="2">
                  <c:v>1,699</c:v>
                </c:pt>
                <c:pt idx="3">
                  <c:v>1,780</c:v>
                </c:pt>
                <c:pt idx="4">
                  <c:v>1,458</c:v>
                </c:pt>
                <c:pt idx="5">
                  <c:v>1,648</c:v>
                </c:pt>
                <c:pt idx="6">
                  <c:v>1,645</c:v>
                </c:pt>
                <c:pt idx="7">
                  <c:v>NC</c:v>
                </c:pt>
                <c:pt idx="8">
                  <c:v>1,276</c:v>
                </c:pt>
                <c:pt idx="9">
                  <c:v>1,721</c:v>
                </c:pt>
                <c:pt idx="10">
                  <c:v>1,506</c:v>
                </c:pt>
                <c:pt idx="11">
                  <c:v>1,338</c:v>
                </c:pt>
                <c:pt idx="12">
                  <c:v>1,338</c:v>
                </c:pt>
              </c:strCache>
            </c:strRef>
          </c:xVal>
          <c:yVal>
            <c:numRef>
              <c:f>Feuil1!$L$30:$L$42</c:f>
              <c:numCache>
                <c:formatCode>General</c:formatCode>
                <c:ptCount val="13"/>
                <c:pt idx="0">
                  <c:v>24.024024024024023</c:v>
                </c:pt>
                <c:pt idx="1">
                  <c:v>31.007751937984494</c:v>
                </c:pt>
                <c:pt idx="2">
                  <c:v>28.619528619528616</c:v>
                </c:pt>
                <c:pt idx="4">
                  <c:v>25.362318840579707</c:v>
                </c:pt>
                <c:pt idx="5">
                  <c:v>29.100529100529101</c:v>
                </c:pt>
                <c:pt idx="6">
                  <c:v>29.487179487179485</c:v>
                </c:pt>
                <c:pt idx="10">
                  <c:v>21.739130434782606</c:v>
                </c:pt>
                <c:pt idx="11">
                  <c:v>30.303030303030305</c:v>
                </c:pt>
                <c:pt idx="12">
                  <c:v>30.386740331491712</c:v>
                </c:pt>
              </c:numCache>
            </c:numRef>
          </c:yVal>
        </c:ser>
        <c:axId val="63395712"/>
        <c:axId val="63397248"/>
      </c:scatterChart>
      <c:valAx>
        <c:axId val="63395712"/>
        <c:scaling>
          <c:orientation val="minMax"/>
        </c:scaling>
        <c:axPos val="b"/>
        <c:tickLblPos val="nextTo"/>
        <c:crossAx val="63397248"/>
        <c:crosses val="autoZero"/>
        <c:crossBetween val="midCat"/>
      </c:valAx>
      <c:valAx>
        <c:axId val="63397248"/>
        <c:scaling>
          <c:orientation val="minMax"/>
        </c:scaling>
        <c:axPos val="l"/>
        <c:majorGridlines/>
        <c:numFmt formatCode="General" sourceLinked="1"/>
        <c:tickLblPos val="nextTo"/>
        <c:crossAx val="633957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200" b="0" i="0" baseline="0"/>
              <a:t>Nb de TPS en fonction de la surface de la vrille sur les samares du JDP</a:t>
            </a:r>
          </a:p>
        </c:rich>
      </c:tx>
    </c:title>
    <c:plotArea>
      <c:layout>
        <c:manualLayout>
          <c:layoutTarget val="inner"/>
          <c:xMode val="edge"/>
          <c:yMode val="edge"/>
          <c:x val="8.4488407699037621E-2"/>
          <c:y val="0.19954870224555263"/>
          <c:w val="0.85333114610673666"/>
          <c:h val="0.65007691746865082"/>
        </c:manualLayout>
      </c:layout>
      <c:scatterChart>
        <c:scatterStyle val="lineMarker"/>
        <c:ser>
          <c:idx val="1"/>
          <c:order val="0"/>
          <c:tx>
            <c:v>df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Feuil1!$H$2:$H$18</c:f>
              <c:numCache>
                <c:formatCode>0.000</c:formatCode>
                <c:ptCount val="17"/>
                <c:pt idx="0">
                  <c:v>1.3662713</c:v>
                </c:pt>
                <c:pt idx="1">
                  <c:v>1.1642931999999999</c:v>
                </c:pt>
                <c:pt idx="2">
                  <c:v>1.8898614999999999</c:v>
                </c:pt>
                <c:pt idx="3">
                  <c:v>1.7116736000000006</c:v>
                </c:pt>
                <c:pt idx="4">
                  <c:v>1.7116736000000006</c:v>
                </c:pt>
                <c:pt idx="5">
                  <c:v>1.4868032999999998</c:v>
                </c:pt>
                <c:pt idx="6">
                  <c:v>1.0337775999999999</c:v>
                </c:pt>
                <c:pt idx="7">
                  <c:v>1.0337775999999999</c:v>
                </c:pt>
                <c:pt idx="8">
                  <c:v>1.2438309000000001</c:v>
                </c:pt>
                <c:pt idx="9">
                  <c:v>1.7912653000000001</c:v>
                </c:pt>
                <c:pt idx="10">
                  <c:v>1.4341237000000002</c:v>
                </c:pt>
                <c:pt idx="11">
                  <c:v>1.4341237000000002</c:v>
                </c:pt>
                <c:pt idx="12">
                  <c:v>1.9202069000000002</c:v>
                </c:pt>
                <c:pt idx="13">
                  <c:v>1.5513167999999999</c:v>
                </c:pt>
                <c:pt idx="14">
                  <c:v>1.4386029000000002</c:v>
                </c:pt>
                <c:pt idx="15">
                  <c:v>1.3604453999999999</c:v>
                </c:pt>
                <c:pt idx="16">
                  <c:v>1.5319197999999998</c:v>
                </c:pt>
              </c:numCache>
            </c:numRef>
          </c:xVal>
          <c:yVal>
            <c:numRef>
              <c:f>Feuil1!$L$2:$L$18</c:f>
              <c:numCache>
                <c:formatCode>General</c:formatCode>
                <c:ptCount val="17"/>
                <c:pt idx="0">
                  <c:v>29.629629629629626</c:v>
                </c:pt>
                <c:pt idx="2">
                  <c:v>23.333333333333329</c:v>
                </c:pt>
                <c:pt idx="3">
                  <c:v>28.45528455284553</c:v>
                </c:pt>
                <c:pt idx="4">
                  <c:v>29.166666666666668</c:v>
                </c:pt>
                <c:pt idx="5">
                  <c:v>27.522935779816514</c:v>
                </c:pt>
                <c:pt idx="6">
                  <c:v>26.19047619047619</c:v>
                </c:pt>
                <c:pt idx="7">
                  <c:v>30.555555555555557</c:v>
                </c:pt>
                <c:pt idx="8">
                  <c:v>26.234567901234566</c:v>
                </c:pt>
                <c:pt idx="9">
                  <c:v>24.137931034482754</c:v>
                </c:pt>
                <c:pt idx="10">
                  <c:v>27.243589743589745</c:v>
                </c:pt>
                <c:pt idx="11">
                  <c:v>27.777777777777779</c:v>
                </c:pt>
                <c:pt idx="13">
                  <c:v>26.4797507788162</c:v>
                </c:pt>
                <c:pt idx="14">
                  <c:v>21.739130434782613</c:v>
                </c:pt>
                <c:pt idx="15">
                  <c:v>29.320987654320987</c:v>
                </c:pt>
                <c:pt idx="16">
                  <c:v>27.27272727272727</c:v>
                </c:pt>
              </c:numCache>
            </c:numRef>
          </c:yVal>
        </c:ser>
        <c:axId val="63429248"/>
        <c:axId val="63439232"/>
      </c:scatterChart>
      <c:valAx>
        <c:axId val="63429248"/>
        <c:scaling>
          <c:orientation val="minMax"/>
        </c:scaling>
        <c:axPos val="b"/>
        <c:numFmt formatCode="0.000" sourceLinked="1"/>
        <c:tickLblPos val="nextTo"/>
        <c:crossAx val="63439232"/>
        <c:crosses val="autoZero"/>
        <c:crossBetween val="midCat"/>
      </c:valAx>
      <c:valAx>
        <c:axId val="63439232"/>
        <c:scaling>
          <c:orientation val="minMax"/>
        </c:scaling>
        <c:axPos val="l"/>
        <c:majorGridlines/>
        <c:numFmt formatCode="General" sourceLinked="1"/>
        <c:tickLblPos val="nextTo"/>
        <c:crossAx val="6342924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100" b="0"/>
              <a:t>Nb de TPS en fonction de la longueur</a:t>
            </a:r>
            <a:r>
              <a:rPr lang="en-US" sz="1100" b="0" baseline="0"/>
              <a:t> de la vrille</a:t>
            </a:r>
            <a:endParaRPr lang="en-US" sz="1100" b="0"/>
          </a:p>
        </c:rich>
      </c:tx>
    </c:title>
    <c:plotArea>
      <c:layout/>
      <c:scatterChart>
        <c:scatterStyle val="lineMarker"/>
        <c:ser>
          <c:idx val="0"/>
          <c:order val="0"/>
          <c:tx>
            <c:v>rtgh</c:v>
          </c:tx>
          <c:spPr>
            <a:ln w="28575">
              <a:noFill/>
            </a:ln>
          </c:spPr>
          <c:xVal>
            <c:numRef>
              <c:f>Feuil1!$D$2:$D$18</c:f>
              <c:numCache>
                <c:formatCode>0.00</c:formatCode>
                <c:ptCount val="17"/>
                <c:pt idx="0">
                  <c:v>22</c:v>
                </c:pt>
                <c:pt idx="1">
                  <c:v>20</c:v>
                </c:pt>
                <c:pt idx="2">
                  <c:v>21.5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21.5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19.5</c:v>
                </c:pt>
                <c:pt idx="15">
                  <c:v>20</c:v>
                </c:pt>
                <c:pt idx="16">
                  <c:v>22.5</c:v>
                </c:pt>
              </c:numCache>
            </c:numRef>
          </c:xVal>
          <c:yVal>
            <c:numRef>
              <c:f>Feuil1!$L$2:$L$18</c:f>
              <c:numCache>
                <c:formatCode>General</c:formatCode>
                <c:ptCount val="17"/>
                <c:pt idx="0">
                  <c:v>29.629629629629626</c:v>
                </c:pt>
                <c:pt idx="2">
                  <c:v>23.333333333333329</c:v>
                </c:pt>
                <c:pt idx="3">
                  <c:v>28.45528455284553</c:v>
                </c:pt>
                <c:pt idx="4">
                  <c:v>29.166666666666668</c:v>
                </c:pt>
                <c:pt idx="5">
                  <c:v>27.522935779816514</c:v>
                </c:pt>
                <c:pt idx="6">
                  <c:v>26.19047619047619</c:v>
                </c:pt>
                <c:pt idx="7">
                  <c:v>30.555555555555557</c:v>
                </c:pt>
                <c:pt idx="8">
                  <c:v>26.234567901234566</c:v>
                </c:pt>
                <c:pt idx="9">
                  <c:v>24.137931034482754</c:v>
                </c:pt>
                <c:pt idx="10">
                  <c:v>27.243589743589745</c:v>
                </c:pt>
                <c:pt idx="11">
                  <c:v>27.777777777777779</c:v>
                </c:pt>
                <c:pt idx="13">
                  <c:v>26.4797507788162</c:v>
                </c:pt>
                <c:pt idx="14">
                  <c:v>21.739130434782613</c:v>
                </c:pt>
                <c:pt idx="15">
                  <c:v>29.320987654320987</c:v>
                </c:pt>
                <c:pt idx="16">
                  <c:v>27.27272727272727</c:v>
                </c:pt>
              </c:numCache>
            </c:numRef>
          </c:yVal>
        </c:ser>
        <c:axId val="63446400"/>
        <c:axId val="63460480"/>
      </c:scatterChart>
      <c:valAx>
        <c:axId val="63446400"/>
        <c:scaling>
          <c:orientation val="minMax"/>
        </c:scaling>
        <c:axPos val="b"/>
        <c:numFmt formatCode="0.00" sourceLinked="1"/>
        <c:tickLblPos val="nextTo"/>
        <c:crossAx val="63460480"/>
        <c:crosses val="autoZero"/>
        <c:crossBetween val="midCat"/>
      </c:valAx>
      <c:valAx>
        <c:axId val="63460480"/>
        <c:scaling>
          <c:orientation val="minMax"/>
        </c:scaling>
        <c:axPos val="l"/>
        <c:majorGridlines/>
        <c:numFmt formatCode="General" sourceLinked="1"/>
        <c:tickLblPos val="nextTo"/>
        <c:crossAx val="6344640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 verticale en fonction de</a:t>
            </a:r>
            <a:r>
              <a:rPr lang="en-US" sz="1200" b="0" baseline="0"/>
              <a:t> la </a:t>
            </a:r>
            <a:r>
              <a:rPr lang="en-US" sz="1200" b="0"/>
              <a:t>Longueur</a:t>
            </a:r>
            <a:r>
              <a:rPr lang="en-US" sz="1200" b="0" baseline="0"/>
              <a:t> totale sur samares JDP</a:t>
            </a:r>
            <a:endParaRPr lang="en-US" sz="1200" b="0"/>
          </a:p>
        </c:rich>
      </c:tx>
      <c:layout>
        <c:manualLayout>
          <c:xMode val="edge"/>
          <c:yMode val="edge"/>
          <c:x val="0.11211111111111112"/>
          <c:y val="2.3148148148148147E-2"/>
        </c:manualLayout>
      </c:layout>
    </c:title>
    <c:plotArea>
      <c:layout/>
      <c:scatterChart>
        <c:scatterStyle val="lineMarker"/>
        <c:ser>
          <c:idx val="0"/>
          <c:order val="0"/>
          <c:tx>
            <c:v>cx</c:v>
          </c:tx>
          <c:spPr>
            <a:ln w="28575">
              <a:noFill/>
            </a:ln>
          </c:spPr>
          <c:xVal>
            <c:numRef>
              <c:f>Feuil1!$C$2:$C$18</c:f>
              <c:numCache>
                <c:formatCode>0.00</c:formatCode>
                <c:ptCount val="17"/>
                <c:pt idx="0">
                  <c:v>45</c:v>
                </c:pt>
                <c:pt idx="1">
                  <c:v>43.5</c:v>
                </c:pt>
                <c:pt idx="2">
                  <c:v>46</c:v>
                </c:pt>
                <c:pt idx="3">
                  <c:v>43</c:v>
                </c:pt>
                <c:pt idx="4">
                  <c:v>43</c:v>
                </c:pt>
                <c:pt idx="5">
                  <c:v>43.5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45.5</c:v>
                </c:pt>
                <c:pt idx="10">
                  <c:v>41</c:v>
                </c:pt>
                <c:pt idx="11">
                  <c:v>41</c:v>
                </c:pt>
                <c:pt idx="12">
                  <c:v>43.5</c:v>
                </c:pt>
                <c:pt idx="13">
                  <c:v>46.5</c:v>
                </c:pt>
                <c:pt idx="14">
                  <c:v>43</c:v>
                </c:pt>
                <c:pt idx="15">
                  <c:v>44</c:v>
                </c:pt>
                <c:pt idx="16">
                  <c:v>46</c:v>
                </c:pt>
              </c:numCache>
            </c:numRef>
          </c:xVal>
          <c:yVal>
            <c:numRef>
              <c:f>Feuil1!$J$2:$J$18</c:f>
              <c:numCache>
                <c:formatCode>General</c:formatCode>
                <c:ptCount val="17"/>
                <c:pt idx="0">
                  <c:v>130.57</c:v>
                </c:pt>
                <c:pt idx="2">
                  <c:v>79.56</c:v>
                </c:pt>
                <c:pt idx="3">
                  <c:v>99.38</c:v>
                </c:pt>
                <c:pt idx="4">
                  <c:v>106.73</c:v>
                </c:pt>
                <c:pt idx="5">
                  <c:v>109.11</c:v>
                </c:pt>
                <c:pt idx="6">
                  <c:v>84.68</c:v>
                </c:pt>
                <c:pt idx="7">
                  <c:v>87.32</c:v>
                </c:pt>
                <c:pt idx="8">
                  <c:v>97.57</c:v>
                </c:pt>
                <c:pt idx="9">
                  <c:v>84.62</c:v>
                </c:pt>
                <c:pt idx="10">
                  <c:v>94.8</c:v>
                </c:pt>
                <c:pt idx="11">
                  <c:v>97.83</c:v>
                </c:pt>
                <c:pt idx="13">
                  <c:v>101.84</c:v>
                </c:pt>
                <c:pt idx="14">
                  <c:v>108.51</c:v>
                </c:pt>
                <c:pt idx="15">
                  <c:v>109.34</c:v>
                </c:pt>
              </c:numCache>
            </c:numRef>
          </c:yVal>
        </c:ser>
        <c:axId val="63500672"/>
        <c:axId val="63502208"/>
      </c:scatterChart>
      <c:valAx>
        <c:axId val="63500672"/>
        <c:scaling>
          <c:orientation val="minMax"/>
        </c:scaling>
        <c:axPos val="b"/>
        <c:numFmt formatCode="0.00" sourceLinked="1"/>
        <c:tickLblPos val="nextTo"/>
        <c:crossAx val="63502208"/>
        <c:crosses val="autoZero"/>
        <c:crossBetween val="midCat"/>
      </c:valAx>
      <c:valAx>
        <c:axId val="63502208"/>
        <c:scaling>
          <c:orientation val="minMax"/>
        </c:scaling>
        <c:axPos val="l"/>
        <c:majorGridlines/>
        <c:numFmt formatCode="General" sourceLinked="1"/>
        <c:tickLblPos val="nextTo"/>
        <c:crossAx val="6350067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Vitesse</a:t>
            </a:r>
            <a:r>
              <a:rPr lang="en-US" sz="1200" b="0" baseline="0"/>
              <a:t> verticale en fonction du nb de TPS sur la samare 14 du JDP, càd à masse constante</a:t>
            </a:r>
            <a:endParaRPr lang="en-US" sz="1200" b="0"/>
          </a:p>
        </c:rich>
      </c:tx>
      <c:layout>
        <c:manualLayout>
          <c:xMode val="edge"/>
          <c:yMode val="edge"/>
          <c:x val="7.3833333333333473E-2"/>
          <c:y val="7.6190476190476197E-2"/>
        </c:manualLayout>
      </c:layout>
    </c:title>
    <c:plotArea>
      <c:layout/>
      <c:scatterChart>
        <c:scatterStyle val="lineMarker"/>
        <c:ser>
          <c:idx val="0"/>
          <c:order val="0"/>
          <c:tx>
            <c:v>g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numFmt formatCode="General" sourceLinked="0"/>
            </c:trendlineLbl>
          </c:trendline>
          <c:xVal>
            <c:numRef>
              <c:f>Feuil1!$L$18:$L$22</c:f>
              <c:numCache>
                <c:formatCode>General</c:formatCode>
                <c:ptCount val="5"/>
                <c:pt idx="0">
                  <c:v>27.27272727272727</c:v>
                </c:pt>
                <c:pt idx="1">
                  <c:v>27.989821882951652</c:v>
                </c:pt>
                <c:pt idx="2">
                  <c:v>29.56989247311828</c:v>
                </c:pt>
                <c:pt idx="3">
                  <c:v>28.490028490028493</c:v>
                </c:pt>
                <c:pt idx="4">
                  <c:v>27.548209366391184</c:v>
                </c:pt>
              </c:numCache>
            </c:numRef>
          </c:xVal>
          <c:yVal>
            <c:numRef>
              <c:f>Feuil1!$J$18:$J$22</c:f>
              <c:numCache>
                <c:formatCode>General</c:formatCode>
                <c:ptCount val="5"/>
                <c:pt idx="1">
                  <c:v>88.62</c:v>
                </c:pt>
                <c:pt idx="2">
                  <c:v>85.54</c:v>
                </c:pt>
                <c:pt idx="3">
                  <c:v>93.18</c:v>
                </c:pt>
                <c:pt idx="4">
                  <c:v>100.62</c:v>
                </c:pt>
              </c:numCache>
            </c:numRef>
          </c:yVal>
        </c:ser>
        <c:axId val="64575360"/>
        <c:axId val="64576896"/>
      </c:scatterChart>
      <c:valAx>
        <c:axId val="64575360"/>
        <c:scaling>
          <c:orientation val="minMax"/>
        </c:scaling>
        <c:axPos val="b"/>
        <c:numFmt formatCode="General" sourceLinked="1"/>
        <c:tickLblPos val="nextTo"/>
        <c:crossAx val="64576896"/>
        <c:crosses val="autoZero"/>
        <c:crossBetween val="midCat"/>
      </c:valAx>
      <c:valAx>
        <c:axId val="64576896"/>
        <c:scaling>
          <c:orientation val="minMax"/>
        </c:scaling>
        <c:axPos val="l"/>
        <c:majorGridlines/>
        <c:numFmt formatCode="General" sourceLinked="1"/>
        <c:tickLblPos val="nextTo"/>
        <c:crossAx val="645753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</a:t>
            </a:r>
            <a:r>
              <a:rPr lang="en-US" sz="1200" b="0" baseline="0"/>
              <a:t> verticale en fonction de la vitesse angulaire sur samare 14 JDP</a:t>
            </a:r>
            <a:endParaRPr lang="en-US" sz="1200" b="0"/>
          </a:p>
        </c:rich>
      </c:tx>
    </c:title>
    <c:plotArea>
      <c:layout>
        <c:manualLayout>
          <c:layoutTarget val="inner"/>
          <c:xMode val="edge"/>
          <c:yMode val="edge"/>
          <c:x val="9.8571741032371027E-2"/>
          <c:y val="0.1870487022455527"/>
          <c:w val="0.84975459317585389"/>
          <c:h val="0.66257691746865066"/>
        </c:manualLayout>
      </c:layout>
      <c:scatterChart>
        <c:scatterStyle val="lineMarker"/>
        <c:ser>
          <c:idx val="0"/>
          <c:order val="0"/>
          <c:tx>
            <c:v>t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-0.13809011373578303"/>
                  <c:y val="1.8810148731408598E-3"/>
                </c:manualLayout>
              </c:layout>
              <c:numFmt formatCode="General" sourceLinked="0"/>
            </c:trendlineLbl>
          </c:trendline>
          <c:xVal>
            <c:numRef>
              <c:f>Feuil1!$K$18:$K$22</c:f>
              <c:numCache>
                <c:formatCode>General</c:formatCode>
                <c:ptCount val="5"/>
                <c:pt idx="0">
                  <c:v>467.63</c:v>
                </c:pt>
                <c:pt idx="1">
                  <c:v>474.36</c:v>
                </c:pt>
                <c:pt idx="2">
                  <c:v>521.9</c:v>
                </c:pt>
                <c:pt idx="3">
                  <c:v>461.2</c:v>
                </c:pt>
                <c:pt idx="4">
                  <c:v>427.07</c:v>
                </c:pt>
              </c:numCache>
            </c:numRef>
          </c:xVal>
          <c:yVal>
            <c:numRef>
              <c:f>Feuil1!$J$18:$J$22</c:f>
              <c:numCache>
                <c:formatCode>General</c:formatCode>
                <c:ptCount val="5"/>
                <c:pt idx="1">
                  <c:v>88.62</c:v>
                </c:pt>
                <c:pt idx="2">
                  <c:v>85.54</c:v>
                </c:pt>
                <c:pt idx="3">
                  <c:v>93.18</c:v>
                </c:pt>
                <c:pt idx="4">
                  <c:v>100.62</c:v>
                </c:pt>
              </c:numCache>
            </c:numRef>
          </c:yVal>
        </c:ser>
        <c:axId val="64818560"/>
        <c:axId val="64824448"/>
      </c:scatterChart>
      <c:valAx>
        <c:axId val="64818560"/>
        <c:scaling>
          <c:orientation val="minMax"/>
          <c:min val="400"/>
        </c:scaling>
        <c:axPos val="b"/>
        <c:numFmt formatCode="General" sourceLinked="1"/>
        <c:tickLblPos val="nextTo"/>
        <c:crossAx val="64824448"/>
        <c:crosses val="autoZero"/>
        <c:crossBetween val="midCat"/>
      </c:valAx>
      <c:valAx>
        <c:axId val="64824448"/>
        <c:scaling>
          <c:orientation val="minMax"/>
        </c:scaling>
        <c:axPos val="l"/>
        <c:majorGridlines/>
        <c:numFmt formatCode="General" sourceLinked="1"/>
        <c:tickLblPos val="nextTo"/>
        <c:crossAx val="648185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Vitesse verticale</a:t>
            </a:r>
            <a:r>
              <a:rPr lang="en-US" sz="1200" b="0" baseline="0"/>
              <a:t> en fonction de la vit ang pour TOUTES les samares</a:t>
            </a:r>
            <a:endParaRPr lang="en-US" sz="1200" b="0"/>
          </a:p>
        </c:rich>
      </c:tx>
    </c:title>
    <c:plotArea>
      <c:layout/>
      <c:scatterChart>
        <c:scatterStyle val="lineMarker"/>
        <c:ser>
          <c:idx val="0"/>
          <c:order val="0"/>
          <c:tx>
            <c:v>d</c:v>
          </c:tx>
          <c:spPr>
            <a:ln w="28575">
              <a:noFill/>
            </a:ln>
          </c:spPr>
          <c:xVal>
            <c:numRef>
              <c:f>(Feuil1!$K$2:$K$18,Feuil1!$K$30:$K$42)</c:f>
              <c:numCache>
                <c:formatCode>General</c:formatCode>
                <c:ptCount val="30"/>
                <c:pt idx="0">
                  <c:v>920.82</c:v>
                </c:pt>
                <c:pt idx="2">
                  <c:v>485.89</c:v>
                </c:pt>
                <c:pt idx="3">
                  <c:v>435.74</c:v>
                </c:pt>
                <c:pt idx="4">
                  <c:v>551.4</c:v>
                </c:pt>
                <c:pt idx="5">
                  <c:v>534.88</c:v>
                </c:pt>
                <c:pt idx="6">
                  <c:v>432.78</c:v>
                </c:pt>
                <c:pt idx="7">
                  <c:v>401.64</c:v>
                </c:pt>
                <c:pt idx="8">
                  <c:v>301.67</c:v>
                </c:pt>
                <c:pt idx="9">
                  <c:v>288.32</c:v>
                </c:pt>
                <c:pt idx="10">
                  <c:v>440.4</c:v>
                </c:pt>
                <c:pt idx="11">
                  <c:v>444.13</c:v>
                </c:pt>
                <c:pt idx="13">
                  <c:v>650.16</c:v>
                </c:pt>
                <c:pt idx="14">
                  <c:v>380.77</c:v>
                </c:pt>
                <c:pt idx="15">
                  <c:v>374.86</c:v>
                </c:pt>
                <c:pt idx="16">
                  <c:v>467.63</c:v>
                </c:pt>
                <c:pt idx="17">
                  <c:v>494.6</c:v>
                </c:pt>
                <c:pt idx="18">
                  <c:v>254.98</c:v>
                </c:pt>
                <c:pt idx="19">
                  <c:v>208.82</c:v>
                </c:pt>
                <c:pt idx="21">
                  <c:v>401.43</c:v>
                </c:pt>
                <c:pt idx="22">
                  <c:v>272.86</c:v>
                </c:pt>
                <c:pt idx="23">
                  <c:v>305.89999999999998</c:v>
                </c:pt>
                <c:pt idx="27">
                  <c:v>272.85000000000002</c:v>
                </c:pt>
                <c:pt idx="28">
                  <c:v>387.4</c:v>
                </c:pt>
                <c:pt idx="29">
                  <c:v>371.3</c:v>
                </c:pt>
              </c:numCache>
            </c:numRef>
          </c:xVal>
          <c:yVal>
            <c:numRef>
              <c:f>(Feuil1!$J$2:$J$18,Feuil1!$J$30:$J$42)</c:f>
              <c:numCache>
                <c:formatCode>General</c:formatCode>
                <c:ptCount val="30"/>
                <c:pt idx="0">
                  <c:v>130.57</c:v>
                </c:pt>
                <c:pt idx="2">
                  <c:v>79.56</c:v>
                </c:pt>
                <c:pt idx="3">
                  <c:v>99.38</c:v>
                </c:pt>
                <c:pt idx="4">
                  <c:v>106.73</c:v>
                </c:pt>
                <c:pt idx="5">
                  <c:v>109.11</c:v>
                </c:pt>
                <c:pt idx="6">
                  <c:v>84.68</c:v>
                </c:pt>
                <c:pt idx="7">
                  <c:v>87.32</c:v>
                </c:pt>
                <c:pt idx="8">
                  <c:v>97.57</c:v>
                </c:pt>
                <c:pt idx="9">
                  <c:v>84.62</c:v>
                </c:pt>
                <c:pt idx="10">
                  <c:v>94.8</c:v>
                </c:pt>
                <c:pt idx="11">
                  <c:v>97.83</c:v>
                </c:pt>
                <c:pt idx="13">
                  <c:v>101.84</c:v>
                </c:pt>
                <c:pt idx="14">
                  <c:v>108.51</c:v>
                </c:pt>
                <c:pt idx="15">
                  <c:v>109.34</c:v>
                </c:pt>
                <c:pt idx="17">
                  <c:v>104.23</c:v>
                </c:pt>
                <c:pt idx="18">
                  <c:v>89.17</c:v>
                </c:pt>
                <c:pt idx="19" formatCode="0.000">
                  <c:v>75.33</c:v>
                </c:pt>
                <c:pt idx="21">
                  <c:v>88.47</c:v>
                </c:pt>
                <c:pt idx="22">
                  <c:v>92.45</c:v>
                </c:pt>
                <c:pt idx="23">
                  <c:v>79.17</c:v>
                </c:pt>
                <c:pt idx="27">
                  <c:v>92.45</c:v>
                </c:pt>
                <c:pt idx="28">
                  <c:v>82.3</c:v>
                </c:pt>
                <c:pt idx="29">
                  <c:v>81.87</c:v>
                </c:pt>
              </c:numCache>
            </c:numRef>
          </c:yVal>
        </c:ser>
        <c:axId val="64852352"/>
        <c:axId val="64853888"/>
      </c:scatterChart>
      <c:valAx>
        <c:axId val="64852352"/>
        <c:scaling>
          <c:orientation val="minMax"/>
        </c:scaling>
        <c:axPos val="b"/>
        <c:numFmt formatCode="General" sourceLinked="1"/>
        <c:tickLblPos val="nextTo"/>
        <c:crossAx val="64853888"/>
        <c:crosses val="autoZero"/>
        <c:crossBetween val="midCat"/>
      </c:valAx>
      <c:valAx>
        <c:axId val="64853888"/>
        <c:scaling>
          <c:orientation val="minMax"/>
        </c:scaling>
        <c:axPos val="l"/>
        <c:majorGridlines/>
        <c:numFmt formatCode="General" sourceLinked="1"/>
        <c:tickLblPos val="nextTo"/>
        <c:crossAx val="6485235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200" b="0"/>
              <a:t>Vit</a:t>
            </a:r>
            <a:r>
              <a:rPr lang="en-US" sz="1200" b="0" baseline="0"/>
              <a:t> vert en fonction du rayon sur S14JDP</a:t>
            </a:r>
            <a:endParaRPr lang="en-US" sz="1200" b="0"/>
          </a:p>
        </c:rich>
      </c:tx>
      <c:layout>
        <c:manualLayout>
          <c:xMode val="edge"/>
          <c:yMode val="edge"/>
          <c:x val="0.17553282851137877"/>
          <c:y val="4.166654401844639E-2"/>
        </c:manualLayout>
      </c:layout>
    </c:title>
    <c:plotArea>
      <c:layout/>
      <c:scatterChart>
        <c:scatterStyle val="lineMarker"/>
        <c:ser>
          <c:idx val="0"/>
          <c:order val="0"/>
          <c:tx>
            <c:v>c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4.2385170603674485E-2"/>
                  <c:y val="0.30068277923592968"/>
                </c:manualLayout>
              </c:layout>
              <c:numFmt formatCode="General" sourceLinked="0"/>
            </c:trendlineLbl>
          </c:trendline>
          <c:xVal>
            <c:numRef>
              <c:f>Feuil1!$M$18:$M$22</c:f>
              <c:numCache>
                <c:formatCode>General</c:formatCode>
                <c:ptCount val="5"/>
                <c:pt idx="1">
                  <c:v>8.01</c:v>
                </c:pt>
                <c:pt idx="2">
                  <c:v>7.64</c:v>
                </c:pt>
                <c:pt idx="3">
                  <c:v>8.61</c:v>
                </c:pt>
                <c:pt idx="4">
                  <c:v>9.6</c:v>
                </c:pt>
              </c:numCache>
            </c:numRef>
          </c:xVal>
          <c:yVal>
            <c:numRef>
              <c:f>Feuil1!$J$18:$J$22</c:f>
              <c:numCache>
                <c:formatCode>General</c:formatCode>
                <c:ptCount val="5"/>
                <c:pt idx="1">
                  <c:v>88.62</c:v>
                </c:pt>
                <c:pt idx="2">
                  <c:v>85.54</c:v>
                </c:pt>
                <c:pt idx="3">
                  <c:v>93.18</c:v>
                </c:pt>
                <c:pt idx="4">
                  <c:v>100.62</c:v>
                </c:pt>
              </c:numCache>
            </c:numRef>
          </c:yVal>
        </c:ser>
        <c:axId val="64878080"/>
        <c:axId val="64879616"/>
      </c:scatterChart>
      <c:valAx>
        <c:axId val="64878080"/>
        <c:scaling>
          <c:orientation val="minMax"/>
          <c:min val="7"/>
        </c:scaling>
        <c:axPos val="b"/>
        <c:numFmt formatCode="General" sourceLinked="1"/>
        <c:tickLblPos val="nextTo"/>
        <c:crossAx val="64879616"/>
        <c:crosses val="autoZero"/>
        <c:crossBetween val="midCat"/>
      </c:valAx>
      <c:valAx>
        <c:axId val="64879616"/>
        <c:scaling>
          <c:orientation val="minMax"/>
        </c:scaling>
        <c:axPos val="l"/>
        <c:majorGridlines/>
        <c:numFmt formatCode="General" sourceLinked="1"/>
        <c:tickLblPos val="nextTo"/>
        <c:crossAx val="6487808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53</xdr:row>
      <xdr:rowOff>114299</xdr:rowOff>
    </xdr:from>
    <xdr:to>
      <xdr:col>4</xdr:col>
      <xdr:colOff>695325</xdr:colOff>
      <xdr:row>61</xdr:row>
      <xdr:rowOff>66674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638174</xdr:colOff>
      <xdr:row>51</xdr:row>
      <xdr:rowOff>123824</xdr:rowOff>
    </xdr:from>
    <xdr:to>
      <xdr:col>9</xdr:col>
      <xdr:colOff>1381124</xdr:colOff>
      <xdr:row>59</xdr:row>
      <xdr:rowOff>38099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51</xdr:row>
      <xdr:rowOff>152400</xdr:rowOff>
    </xdr:from>
    <xdr:to>
      <xdr:col>11</xdr:col>
      <xdr:colOff>1438274</xdr:colOff>
      <xdr:row>58</xdr:row>
      <xdr:rowOff>180976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762000</xdr:colOff>
      <xdr:row>51</xdr:row>
      <xdr:rowOff>114300</xdr:rowOff>
    </xdr:from>
    <xdr:to>
      <xdr:col>8</xdr:col>
      <xdr:colOff>457200</xdr:colOff>
      <xdr:row>59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952499</xdr:colOff>
      <xdr:row>60</xdr:row>
      <xdr:rowOff>19048</xdr:rowOff>
    </xdr:from>
    <xdr:to>
      <xdr:col>9</xdr:col>
      <xdr:colOff>76199</xdr:colOff>
      <xdr:row>69</xdr:row>
      <xdr:rowOff>19049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400049</xdr:colOff>
      <xdr:row>60</xdr:row>
      <xdr:rowOff>133349</xdr:rowOff>
    </xdr:from>
    <xdr:to>
      <xdr:col>10</xdr:col>
      <xdr:colOff>1552574</xdr:colOff>
      <xdr:row>68</xdr:row>
      <xdr:rowOff>133350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390525</xdr:colOff>
      <xdr:row>63</xdr:row>
      <xdr:rowOff>66674</xdr:rowOff>
    </xdr:from>
    <xdr:to>
      <xdr:col>6</xdr:col>
      <xdr:colOff>685800</xdr:colOff>
      <xdr:row>72</xdr:row>
      <xdr:rowOff>38099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752475</xdr:colOff>
      <xdr:row>62</xdr:row>
      <xdr:rowOff>190499</xdr:rowOff>
    </xdr:from>
    <xdr:to>
      <xdr:col>4</xdr:col>
      <xdr:colOff>266700</xdr:colOff>
      <xdr:row>72</xdr:row>
      <xdr:rowOff>180974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1524000</xdr:colOff>
      <xdr:row>51</xdr:row>
      <xdr:rowOff>85725</xdr:rowOff>
    </xdr:from>
    <xdr:to>
      <xdr:col>15</xdr:col>
      <xdr:colOff>9525</xdr:colOff>
      <xdr:row>62</xdr:row>
      <xdr:rowOff>28575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1647825</xdr:colOff>
      <xdr:row>62</xdr:row>
      <xdr:rowOff>114299</xdr:rowOff>
    </xdr:from>
    <xdr:to>
      <xdr:col>12</xdr:col>
      <xdr:colOff>257175</xdr:colOff>
      <xdr:row>72</xdr:row>
      <xdr:rowOff>66674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514350</xdr:colOff>
      <xdr:row>51</xdr:row>
      <xdr:rowOff>28574</xdr:rowOff>
    </xdr:from>
    <xdr:to>
      <xdr:col>2</xdr:col>
      <xdr:colOff>1085850</xdr:colOff>
      <xdr:row>60</xdr:row>
      <xdr:rowOff>57149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61</xdr:row>
      <xdr:rowOff>66674</xdr:rowOff>
    </xdr:from>
    <xdr:to>
      <xdr:col>2</xdr:col>
      <xdr:colOff>514350</xdr:colOff>
      <xdr:row>69</xdr:row>
      <xdr:rowOff>152399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19050</xdr:colOff>
      <xdr:row>9</xdr:row>
      <xdr:rowOff>152399</xdr:rowOff>
    </xdr:from>
    <xdr:to>
      <xdr:col>23</xdr:col>
      <xdr:colOff>342900</xdr:colOff>
      <xdr:row>17</xdr:row>
      <xdr:rowOff>142874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171450</xdr:colOff>
      <xdr:row>69</xdr:row>
      <xdr:rowOff>47624</xdr:rowOff>
    </xdr:from>
    <xdr:to>
      <xdr:col>10</xdr:col>
      <xdr:colOff>1571625</xdr:colOff>
      <xdr:row>77</xdr:row>
      <xdr:rowOff>95249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438150</xdr:colOff>
      <xdr:row>62</xdr:row>
      <xdr:rowOff>114299</xdr:rowOff>
    </xdr:from>
    <xdr:to>
      <xdr:col>15</xdr:col>
      <xdr:colOff>638175</xdr:colOff>
      <xdr:row>73</xdr:row>
      <xdr:rowOff>85724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419100</xdr:colOff>
      <xdr:row>18</xdr:row>
      <xdr:rowOff>104775</xdr:rowOff>
    </xdr:from>
    <xdr:to>
      <xdr:col>24</xdr:col>
      <xdr:colOff>419100</xdr:colOff>
      <xdr:row>35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361950</xdr:colOff>
      <xdr:row>31</xdr:row>
      <xdr:rowOff>9525</xdr:rowOff>
    </xdr:from>
    <xdr:to>
      <xdr:col>34</xdr:col>
      <xdr:colOff>361950</xdr:colOff>
      <xdr:row>45</xdr:row>
      <xdr:rowOff>76200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628649</xdr:colOff>
      <xdr:row>2</xdr:row>
      <xdr:rowOff>152401</xdr:rowOff>
    </xdr:from>
    <xdr:to>
      <xdr:col>11</xdr:col>
      <xdr:colOff>295274</xdr:colOff>
      <xdr:row>22</xdr:row>
      <xdr:rowOff>57151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0.04987</cdr:x>
      <cdr:y>0.06151</cdr:y>
    </cdr:from>
    <cdr:to>
      <cdr:x>0.09792</cdr:x>
      <cdr:y>0.279</cdr:y>
    </cdr:to>
    <cdr:sp macro="" textlink="">
      <cdr:nvSpPr>
        <cdr:cNvPr id="2" name="ZoneTexte 1"/>
        <cdr:cNvSpPr txBox="1"/>
      </cdr:nvSpPr>
      <cdr:spPr>
        <a:xfrm xmlns:a="http://schemas.openxmlformats.org/drawingml/2006/main" rot="17801323">
          <a:off x="192180" y="438631"/>
          <a:ext cx="807927" cy="3876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43,75</a:t>
          </a:r>
        </a:p>
      </cdr:txBody>
    </cdr:sp>
  </cdr:relSizeAnchor>
  <cdr:relSizeAnchor xmlns:cdr="http://schemas.openxmlformats.org/drawingml/2006/chartDrawing">
    <cdr:from>
      <cdr:x>0.17355</cdr:x>
      <cdr:y>0.05897</cdr:y>
    </cdr:from>
    <cdr:to>
      <cdr:x>0.2869</cdr:x>
      <cdr:y>0.30513</cdr:y>
    </cdr:to>
    <cdr:sp macro="" textlink="">
      <cdr:nvSpPr>
        <cdr:cNvPr id="3" name="ZoneTexte 2"/>
        <cdr:cNvSpPr txBox="1"/>
      </cdr:nvSpPr>
      <cdr:spPr>
        <a:xfrm xmlns:a="http://schemas.openxmlformats.org/drawingml/2006/main" rot="17783201">
          <a:off x="1400176" y="219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tx2">
                  <a:lumMod val="60000"/>
                  <a:lumOff val="40000"/>
                </a:schemeClr>
              </a:solidFill>
            </a:rPr>
            <a:t>20,42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7"/>
  <sheetViews>
    <sheetView tabSelected="1" topLeftCell="R2" workbookViewId="0">
      <selection activeCell="AC10" sqref="AC10"/>
    </sheetView>
  </sheetViews>
  <sheetFormatPr baseColWidth="10" defaultColWidth="11.42578125" defaultRowHeight="15"/>
  <cols>
    <col min="1" max="1" width="18.28515625" style="20" customWidth="1"/>
    <col min="2" max="2" width="9.5703125" style="20" customWidth="1"/>
    <col min="3" max="4" width="21.28515625" style="20" customWidth="1"/>
    <col min="5" max="5" width="18.85546875" style="20" customWidth="1"/>
    <col min="6" max="6" width="10" style="17" customWidth="1"/>
    <col min="7" max="8" width="14.5703125" style="20" customWidth="1"/>
    <col min="9" max="9" width="17.5703125" style="20" customWidth="1"/>
    <col min="10" max="10" width="22.28515625" style="20" customWidth="1"/>
    <col min="11" max="11" width="28.140625" style="20" customWidth="1"/>
    <col min="12" max="12" width="25.7109375" style="20" customWidth="1"/>
    <col min="13" max="13" width="11.42578125" style="20"/>
    <col min="14" max="14" width="17.28515625" style="20" customWidth="1"/>
    <col min="15" max="16384" width="11.42578125" style="20"/>
  </cols>
  <sheetData>
    <row r="1" spans="1:38">
      <c r="A1" s="17"/>
      <c r="B1" s="18" t="s">
        <v>0</v>
      </c>
      <c r="C1" s="18" t="s">
        <v>1</v>
      </c>
      <c r="D1" s="18" t="s">
        <v>44</v>
      </c>
      <c r="E1" s="18" t="s">
        <v>6</v>
      </c>
      <c r="F1" s="18" t="s">
        <v>43</v>
      </c>
      <c r="G1" s="18" t="s">
        <v>22</v>
      </c>
      <c r="H1" s="18" t="s">
        <v>42</v>
      </c>
      <c r="I1" s="18" t="s">
        <v>23</v>
      </c>
      <c r="J1" s="19" t="s">
        <v>41</v>
      </c>
      <c r="K1" s="19" t="s">
        <v>40</v>
      </c>
      <c r="L1" s="19" t="s">
        <v>25</v>
      </c>
      <c r="M1" s="20" t="s">
        <v>38</v>
      </c>
      <c r="N1" s="20" t="s">
        <v>45</v>
      </c>
    </row>
    <row r="2" spans="1:38">
      <c r="A2" s="40" t="s">
        <v>2</v>
      </c>
      <c r="B2" s="2">
        <v>1</v>
      </c>
      <c r="C2" s="3">
        <v>45</v>
      </c>
      <c r="D2" s="3">
        <f>C2-E2</f>
        <v>22</v>
      </c>
      <c r="E2" s="3">
        <v>23</v>
      </c>
      <c r="F2" s="16">
        <v>40</v>
      </c>
      <c r="G2" s="18">
        <v>3.34</v>
      </c>
      <c r="H2" s="18">
        <f>G2-I2</f>
        <v>1.3662713</v>
      </c>
      <c r="I2" s="18">
        <v>1.9737286999999999</v>
      </c>
      <c r="J2" s="16">
        <v>130.57</v>
      </c>
      <c r="K2" s="16">
        <v>920.82</v>
      </c>
      <c r="L2" s="16">
        <v>29.629629629629626</v>
      </c>
      <c r="M2" s="20">
        <v>3.51</v>
      </c>
      <c r="N2" s="20">
        <f>K2*2*3.141526535898/360*M2</f>
        <v>56.409219063319128</v>
      </c>
      <c r="P2" s="18"/>
      <c r="Q2" s="16"/>
    </row>
    <row r="3" spans="1:38">
      <c r="A3" s="40"/>
      <c r="B3" s="2">
        <f>B2+1</f>
        <v>2</v>
      </c>
      <c r="C3" s="3">
        <v>43.5</v>
      </c>
      <c r="D3" s="3">
        <f t="shared" ref="D3:D23" si="0">C3-E3</f>
        <v>20</v>
      </c>
      <c r="E3" s="3">
        <v>23.5</v>
      </c>
      <c r="F3" s="16">
        <v>41</v>
      </c>
      <c r="G3" s="18">
        <v>3.42</v>
      </c>
      <c r="H3" s="18">
        <f t="shared" ref="H3:H23" si="1">G3-I3</f>
        <v>1.1642931999999999</v>
      </c>
      <c r="I3" s="18">
        <v>2.2557068</v>
      </c>
      <c r="J3" s="16"/>
      <c r="K3" s="16"/>
      <c r="L3" s="16"/>
      <c r="P3" s="18"/>
      <c r="Q3" s="16"/>
      <c r="S3" s="3">
        <v>50</v>
      </c>
      <c r="T3" s="3">
        <v>50</v>
      </c>
      <c r="U3" s="3">
        <v>50</v>
      </c>
      <c r="V3" s="3">
        <v>50</v>
      </c>
      <c r="W3" s="3">
        <v>50</v>
      </c>
      <c r="X3" s="3">
        <v>50</v>
      </c>
      <c r="Y3" s="3">
        <v>50</v>
      </c>
    </row>
    <row r="4" spans="1:38">
      <c r="A4" s="40"/>
      <c r="B4" s="2">
        <f>B3+1</f>
        <v>3</v>
      </c>
      <c r="C4" s="21">
        <v>46</v>
      </c>
      <c r="D4" s="3">
        <f t="shared" si="0"/>
        <v>21.5</v>
      </c>
      <c r="E4" s="3">
        <v>24.5</v>
      </c>
      <c r="F4" s="16">
        <v>30</v>
      </c>
      <c r="G4" s="18">
        <v>4.84</v>
      </c>
      <c r="H4" s="18">
        <f t="shared" si="1"/>
        <v>1.8898614999999999</v>
      </c>
      <c r="I4" s="18">
        <v>2.9501385</v>
      </c>
      <c r="J4" s="16">
        <v>79.56</v>
      </c>
      <c r="K4" s="16">
        <v>485.89</v>
      </c>
      <c r="L4" s="16">
        <v>23.333333333333329</v>
      </c>
      <c r="M4" s="20">
        <v>7.1</v>
      </c>
      <c r="N4" s="20">
        <f t="shared" ref="N4:N42" si="2">K4*2*3.141526535898/360*M4</f>
        <v>60.209432958583896</v>
      </c>
      <c r="P4" s="18"/>
      <c r="Q4" s="16"/>
      <c r="S4" s="16">
        <f>C25*50/C24</f>
        <v>1.861984638690096</v>
      </c>
      <c r="T4" s="16">
        <f t="shared" ref="T4:Y4" si="3">D25*50/D24</f>
        <v>2.5287139997419388</v>
      </c>
      <c r="U4" s="16">
        <f t="shared" si="3"/>
        <v>1.7237135711568081</v>
      </c>
      <c r="V4" s="16">
        <f t="shared" si="3"/>
        <v>6.2411814475919014</v>
      </c>
      <c r="W4" s="16">
        <f t="shared" si="3"/>
        <v>8.5539815680660922</v>
      </c>
      <c r="X4" s="16">
        <f t="shared" si="3"/>
        <v>10.053762128842529</v>
      </c>
      <c r="Y4" s="16">
        <f t="shared" si="3"/>
        <v>12.825545337449817</v>
      </c>
    </row>
    <row r="5" spans="1:38">
      <c r="A5" s="40"/>
      <c r="B5" s="2" t="s">
        <v>26</v>
      </c>
      <c r="C5" s="3">
        <v>43</v>
      </c>
      <c r="D5" s="3">
        <f t="shared" si="0"/>
        <v>20</v>
      </c>
      <c r="E5" s="3">
        <v>23</v>
      </c>
      <c r="F5" s="16">
        <v>40</v>
      </c>
      <c r="G5" s="3">
        <v>4.1900000000000004</v>
      </c>
      <c r="H5" s="18">
        <f t="shared" si="1"/>
        <v>1.7116736000000006</v>
      </c>
      <c r="I5" s="18">
        <v>2.4783263999999998</v>
      </c>
      <c r="J5" s="16">
        <v>99.38</v>
      </c>
      <c r="K5" s="16">
        <v>435.74</v>
      </c>
      <c r="L5" s="16">
        <v>28.45528455284553</v>
      </c>
      <c r="M5" s="20">
        <v>9.16</v>
      </c>
      <c r="N5" s="20">
        <f t="shared" si="2"/>
        <v>69.661228657833917</v>
      </c>
      <c r="P5" s="18"/>
      <c r="Q5" s="16"/>
      <c r="S5" s="16">
        <f>C43*50/C24</f>
        <v>51.95918367346939</v>
      </c>
      <c r="T5" s="16">
        <f t="shared" ref="T5:Y5" si="4">D43*50/D24</f>
        <v>52.128279883381921</v>
      </c>
      <c r="U5" s="16">
        <f t="shared" si="4"/>
        <v>51.811224489795919</v>
      </c>
      <c r="V5" s="16">
        <f t="shared" si="4"/>
        <v>52.441095308851629</v>
      </c>
      <c r="W5" s="16">
        <f t="shared" si="4"/>
        <v>49.275971705778332</v>
      </c>
      <c r="X5" s="16">
        <f t="shared" si="4"/>
        <v>50.977009765555415</v>
      </c>
      <c r="Y5" s="16">
        <f t="shared" si="4"/>
        <v>47.851731664546648</v>
      </c>
    </row>
    <row r="6" spans="1:38">
      <c r="A6" s="40"/>
      <c r="B6" s="2" t="s">
        <v>30</v>
      </c>
      <c r="C6" s="3">
        <v>43</v>
      </c>
      <c r="D6" s="3">
        <f t="shared" si="0"/>
        <v>20</v>
      </c>
      <c r="E6" s="3">
        <v>23</v>
      </c>
      <c r="F6" s="16">
        <v>40</v>
      </c>
      <c r="G6" s="3">
        <v>4.1900000000000004</v>
      </c>
      <c r="H6" s="18">
        <f t="shared" si="1"/>
        <v>1.7116736000000006</v>
      </c>
      <c r="I6" s="18">
        <v>2.4783263999999998</v>
      </c>
      <c r="J6" s="16">
        <v>106.73</v>
      </c>
      <c r="K6" s="16">
        <v>551.4</v>
      </c>
      <c r="L6" s="16">
        <v>29.166666666666668</v>
      </c>
      <c r="M6" s="20">
        <v>7.55</v>
      </c>
      <c r="N6" s="20">
        <f t="shared" si="2"/>
        <v>72.657749310004931</v>
      </c>
      <c r="P6" s="18"/>
      <c r="Q6" s="16"/>
      <c r="S6" s="16">
        <f>C44*50/C24</f>
        <v>1.9849775954458002</v>
      </c>
      <c r="T6" s="16">
        <f t="shared" ref="T6:Y6" si="5">D44*50/D24</f>
        <v>2.5685114649064631</v>
      </c>
      <c r="U6" s="16">
        <f t="shared" si="5"/>
        <v>2.1682172817220637</v>
      </c>
      <c r="V6" s="16">
        <f t="shared" si="5"/>
        <v>5.861189255235713</v>
      </c>
      <c r="W6" s="16">
        <f t="shared" si="5"/>
        <v>5.0028346039502658</v>
      </c>
      <c r="X6" s="16">
        <f t="shared" si="5"/>
        <v>8.0798678008395033</v>
      </c>
      <c r="Y6" s="16">
        <f t="shared" si="5"/>
        <v>6.9365181710436437</v>
      </c>
    </row>
    <row r="7" spans="1:38">
      <c r="A7" s="40"/>
      <c r="B7" s="2">
        <v>5</v>
      </c>
      <c r="C7" s="3">
        <v>43.5</v>
      </c>
      <c r="D7" s="3">
        <f t="shared" si="0"/>
        <v>20</v>
      </c>
      <c r="E7" s="3">
        <v>23.5</v>
      </c>
      <c r="F7" s="16">
        <v>38</v>
      </c>
      <c r="G7" s="18">
        <v>3.07</v>
      </c>
      <c r="H7" s="18">
        <f t="shared" si="1"/>
        <v>1.4868032999999998</v>
      </c>
      <c r="I7" s="18">
        <v>1.5831967</v>
      </c>
      <c r="J7" s="16">
        <v>109.11</v>
      </c>
      <c r="K7" s="16">
        <v>534.88</v>
      </c>
      <c r="L7" s="16">
        <v>27.522935779816514</v>
      </c>
      <c r="M7" s="20">
        <v>7.26</v>
      </c>
      <c r="N7" s="20">
        <f t="shared" si="2"/>
        <v>67.77370177868525</v>
      </c>
      <c r="P7" s="18"/>
      <c r="Q7" s="16"/>
    </row>
    <row r="8" spans="1:38">
      <c r="A8" s="40"/>
      <c r="B8" s="2" t="s">
        <v>27</v>
      </c>
      <c r="C8" s="3">
        <v>43</v>
      </c>
      <c r="D8" s="3">
        <f t="shared" si="0"/>
        <v>20</v>
      </c>
      <c r="E8" s="3">
        <v>23</v>
      </c>
      <c r="F8" s="16">
        <v>28</v>
      </c>
      <c r="G8" s="18">
        <v>2.67</v>
      </c>
      <c r="H8" s="18">
        <f t="shared" si="1"/>
        <v>1.0337775999999999</v>
      </c>
      <c r="I8" s="18">
        <v>1.6362224000000001</v>
      </c>
      <c r="J8" s="16">
        <v>84.68</v>
      </c>
      <c r="K8" s="16">
        <v>432.78</v>
      </c>
      <c r="L8" s="16">
        <v>26.19047619047619</v>
      </c>
      <c r="M8" s="20">
        <v>8.77</v>
      </c>
      <c r="N8" s="20">
        <f t="shared" si="2"/>
        <v>66.242239007700334</v>
      </c>
      <c r="P8" s="18"/>
      <c r="Q8" s="16"/>
    </row>
    <row r="9" spans="1:38">
      <c r="A9" s="40"/>
      <c r="B9" s="2" t="s">
        <v>39</v>
      </c>
      <c r="C9" s="3">
        <v>43</v>
      </c>
      <c r="D9" s="3">
        <f t="shared" si="0"/>
        <v>20</v>
      </c>
      <c r="E9" s="3">
        <v>23</v>
      </c>
      <c r="F9" s="16">
        <v>28</v>
      </c>
      <c r="G9" s="18">
        <v>2.67</v>
      </c>
      <c r="H9" s="18">
        <f t="shared" si="1"/>
        <v>1.0337775999999999</v>
      </c>
      <c r="I9" s="18">
        <v>1.6362224000000001</v>
      </c>
      <c r="J9" s="16">
        <v>87.32</v>
      </c>
      <c r="K9" s="16">
        <v>401.64</v>
      </c>
      <c r="L9" s="16">
        <v>30.555555555555557</v>
      </c>
      <c r="M9" s="20">
        <v>8.6199999999999992</v>
      </c>
      <c r="N9" s="20">
        <f t="shared" si="2"/>
        <v>60.424414600605473</v>
      </c>
      <c r="P9" s="18"/>
      <c r="Q9" s="16"/>
    </row>
    <row r="10" spans="1:38">
      <c r="A10" s="40"/>
      <c r="B10" s="2">
        <v>7</v>
      </c>
      <c r="C10" s="3">
        <v>42</v>
      </c>
      <c r="D10" s="3">
        <f t="shared" si="0"/>
        <v>20</v>
      </c>
      <c r="E10" s="3">
        <v>22</v>
      </c>
      <c r="F10" s="16">
        <v>35</v>
      </c>
      <c r="G10" s="18">
        <v>2.77</v>
      </c>
      <c r="H10" s="18">
        <f t="shared" si="1"/>
        <v>1.2438309000000001</v>
      </c>
      <c r="I10" s="18">
        <v>1.5261690999999999</v>
      </c>
      <c r="J10" s="16">
        <v>97.57</v>
      </c>
      <c r="K10" s="16">
        <v>301.67</v>
      </c>
      <c r="L10" s="16">
        <v>26.234567901234566</v>
      </c>
      <c r="M10" s="20">
        <v>13.28</v>
      </c>
      <c r="N10" s="20">
        <f t="shared" si="2"/>
        <v>69.919517988445349</v>
      </c>
      <c r="P10" s="18">
        <f>AVERAGE(J18:J22)</f>
        <v>91.990000000000009</v>
      </c>
      <c r="Q10" s="16"/>
    </row>
    <row r="11" spans="1:38">
      <c r="A11" s="40"/>
      <c r="B11" s="2">
        <f>B10+1</f>
        <v>8</v>
      </c>
      <c r="C11" s="3">
        <v>45.5</v>
      </c>
      <c r="D11" s="3">
        <f t="shared" si="0"/>
        <v>21.5</v>
      </c>
      <c r="E11" s="3">
        <v>24</v>
      </c>
      <c r="F11" s="16">
        <v>39</v>
      </c>
      <c r="G11" s="18">
        <v>3.12</v>
      </c>
      <c r="H11" s="18">
        <f t="shared" si="1"/>
        <v>1.7912653000000001</v>
      </c>
      <c r="I11" s="18">
        <v>1.3287347</v>
      </c>
      <c r="J11" s="16">
        <v>84.62</v>
      </c>
      <c r="K11" s="16">
        <v>288.32</v>
      </c>
      <c r="L11" s="16">
        <v>24.137931034482754</v>
      </c>
      <c r="M11" s="20">
        <v>16.489999999999998</v>
      </c>
      <c r="N11" s="20">
        <f t="shared" si="2"/>
        <v>82.978131718825182</v>
      </c>
      <c r="P11" s="18">
        <f>AVERAGE(J2,J4:J13,J15:J17,P10)</f>
        <v>98.923333333333318</v>
      </c>
      <c r="Q11" s="16">
        <f>STDEV(J2,J4:J13,J15:J17,P10)/2</f>
        <v>6.4924188389962678</v>
      </c>
    </row>
    <row r="12" spans="1:38">
      <c r="A12" s="40"/>
      <c r="B12" s="2" t="s">
        <v>29</v>
      </c>
      <c r="C12" s="3">
        <v>41</v>
      </c>
      <c r="D12" s="3">
        <f t="shared" si="0"/>
        <v>19</v>
      </c>
      <c r="E12" s="3">
        <v>22</v>
      </c>
      <c r="F12" s="16">
        <v>35</v>
      </c>
      <c r="G12" s="18">
        <v>2.89</v>
      </c>
      <c r="H12" s="18">
        <f t="shared" si="1"/>
        <v>1.4341237000000002</v>
      </c>
      <c r="I12" s="18">
        <v>1.4558762999999999</v>
      </c>
      <c r="J12" s="16">
        <v>94.8</v>
      </c>
      <c r="K12" s="16">
        <v>440.4</v>
      </c>
      <c r="L12" s="16">
        <v>27.243589743589745</v>
      </c>
      <c r="M12" s="20">
        <v>8.7200000000000006</v>
      </c>
      <c r="N12" s="20">
        <f t="shared" si="2"/>
        <v>67.024259208281435</v>
      </c>
      <c r="P12" s="18">
        <f>AVERAGE(J40:J42,J36,J35,J34,J32,J31,J30)</f>
        <v>87.271111111111111</v>
      </c>
      <c r="Q12" s="16">
        <f>STDEV(J30:J32,J34:J36,J40:J42)/2</f>
        <v>4.3602999068616386</v>
      </c>
    </row>
    <row r="13" spans="1:38">
      <c r="A13" s="40"/>
      <c r="B13" s="2" t="s">
        <v>28</v>
      </c>
      <c r="C13" s="3">
        <v>41</v>
      </c>
      <c r="D13" s="3">
        <f t="shared" si="0"/>
        <v>19</v>
      </c>
      <c r="E13" s="3">
        <v>22</v>
      </c>
      <c r="F13" s="16">
        <v>35</v>
      </c>
      <c r="G13" s="18">
        <v>2.89</v>
      </c>
      <c r="H13" s="18">
        <f t="shared" si="1"/>
        <v>1.4341237000000002</v>
      </c>
      <c r="I13" s="18">
        <v>1.4558762999999999</v>
      </c>
      <c r="J13" s="16">
        <v>97.83</v>
      </c>
      <c r="K13" s="16">
        <v>444.13</v>
      </c>
      <c r="L13" s="16">
        <v>27.777777777777779</v>
      </c>
      <c r="M13" s="20">
        <v>8.49</v>
      </c>
      <c r="N13" s="20">
        <f t="shared" si="2"/>
        <v>65.809111508318523</v>
      </c>
      <c r="P13" s="18"/>
      <c r="Q13" s="16"/>
    </row>
    <row r="14" spans="1:38">
      <c r="A14" s="40"/>
      <c r="B14" s="2">
        <v>10</v>
      </c>
      <c r="C14" s="3">
        <v>43.5</v>
      </c>
      <c r="D14" s="3">
        <f t="shared" si="0"/>
        <v>20</v>
      </c>
      <c r="E14" s="3">
        <v>23.5</v>
      </c>
      <c r="F14" s="16">
        <v>39</v>
      </c>
      <c r="G14" s="18">
        <v>3.37</v>
      </c>
      <c r="H14" s="18">
        <f t="shared" si="1"/>
        <v>1.9202069000000002</v>
      </c>
      <c r="I14" s="18">
        <v>1.4497930999999999</v>
      </c>
      <c r="J14" s="16"/>
      <c r="K14" s="16"/>
      <c r="L14" s="16"/>
      <c r="P14" s="18"/>
      <c r="Q14" s="16"/>
    </row>
    <row r="15" spans="1:38">
      <c r="A15" s="40"/>
      <c r="B15" s="2">
        <f>B14+1</f>
        <v>11</v>
      </c>
      <c r="C15" s="3">
        <v>46.5</v>
      </c>
      <c r="D15" s="3">
        <f t="shared" si="0"/>
        <v>22</v>
      </c>
      <c r="E15" s="3">
        <v>24.5</v>
      </c>
      <c r="F15" s="16">
        <v>44</v>
      </c>
      <c r="G15" s="18">
        <v>3.25</v>
      </c>
      <c r="H15" s="18">
        <f t="shared" si="1"/>
        <v>1.5513167999999999</v>
      </c>
      <c r="I15" s="18">
        <v>1.6986832000000001</v>
      </c>
      <c r="J15" s="16">
        <v>101.84</v>
      </c>
      <c r="K15" s="16">
        <v>650.16</v>
      </c>
      <c r="L15" s="16">
        <v>26.4797507788162</v>
      </c>
      <c r="M15" s="20">
        <v>6.04</v>
      </c>
      <c r="N15" s="20">
        <f t="shared" si="2"/>
        <v>68.537050839887996</v>
      </c>
      <c r="P15" s="18">
        <f>AVERAGE(G2:G18,G23)</f>
        <v>3.3211111111111111</v>
      </c>
      <c r="Q15" s="18">
        <f>AVERAGE(G27:G42)</f>
        <v>3.2580710333333331</v>
      </c>
    </row>
    <row r="16" spans="1:38">
      <c r="A16" s="40"/>
      <c r="B16" s="2">
        <f>B15+1</f>
        <v>12</v>
      </c>
      <c r="C16" s="3">
        <v>43</v>
      </c>
      <c r="D16" s="3">
        <f t="shared" si="0"/>
        <v>19.5</v>
      </c>
      <c r="E16" s="3">
        <v>23.5</v>
      </c>
      <c r="F16" s="16">
        <v>39</v>
      </c>
      <c r="G16" s="18">
        <v>3.18</v>
      </c>
      <c r="H16" s="18">
        <f t="shared" si="1"/>
        <v>1.4386029000000002</v>
      </c>
      <c r="I16" s="18">
        <v>1.7413970999999999</v>
      </c>
      <c r="J16" s="16">
        <v>108.51</v>
      </c>
      <c r="K16" s="16">
        <v>380.77</v>
      </c>
      <c r="L16" s="16">
        <v>21.739130434782613</v>
      </c>
      <c r="M16" s="20">
        <v>10.75</v>
      </c>
      <c r="N16" s="20">
        <f t="shared" si="2"/>
        <v>71.439666028023481</v>
      </c>
      <c r="P16" s="18">
        <f>STDEV(G2:G18,G23)/2</f>
        <v>0.28408723229943944</v>
      </c>
      <c r="Q16" s="16">
        <f>STDEV(G27:G42)/2</f>
        <v>0.16614969590230386</v>
      </c>
      <c r="Z16" s="2" t="s">
        <v>31</v>
      </c>
      <c r="AA16" s="3">
        <v>46</v>
      </c>
      <c r="AB16" s="3">
        <f t="shared" ref="AB16:AB20" si="6">AA16-AC16</f>
        <v>22.5</v>
      </c>
      <c r="AC16" s="3">
        <v>23.5</v>
      </c>
      <c r="AD16" s="16">
        <v>42</v>
      </c>
      <c r="AE16" s="18">
        <v>3.36</v>
      </c>
      <c r="AF16" s="18">
        <f t="shared" ref="AF16:AF20" si="7">AE16-AG16</f>
        <v>1.5319197999999998</v>
      </c>
      <c r="AG16" s="18">
        <v>1.8280802</v>
      </c>
      <c r="AH16" s="16"/>
      <c r="AI16" s="16">
        <v>467.63</v>
      </c>
      <c r="AJ16" s="16">
        <v>27.27272727272727</v>
      </c>
      <c r="AL16" s="20">
        <f t="shared" ref="AL16:AL20" si="8">AI16*2*3.141526535898/360*AK16</f>
        <v>0</v>
      </c>
    </row>
    <row r="17" spans="1:38">
      <c r="A17" s="40"/>
      <c r="B17" s="2">
        <f>B16+1</f>
        <v>13</v>
      </c>
      <c r="C17" s="3">
        <v>44</v>
      </c>
      <c r="D17" s="3">
        <f t="shared" si="0"/>
        <v>20</v>
      </c>
      <c r="E17" s="3">
        <v>24</v>
      </c>
      <c r="F17" s="16">
        <v>41</v>
      </c>
      <c r="G17" s="18">
        <v>3.25</v>
      </c>
      <c r="H17" s="18">
        <f t="shared" si="1"/>
        <v>1.3604453999999999</v>
      </c>
      <c r="I17" s="18">
        <v>1.8895546000000001</v>
      </c>
      <c r="J17" s="16">
        <v>109.34</v>
      </c>
      <c r="K17" s="16">
        <v>374.86</v>
      </c>
      <c r="L17" s="16">
        <v>29.320987654320987</v>
      </c>
      <c r="M17" s="20">
        <v>12.08</v>
      </c>
      <c r="N17" s="20">
        <f t="shared" si="2"/>
        <v>79.032234766335719</v>
      </c>
      <c r="P17" s="18"/>
      <c r="Q17" s="16"/>
      <c r="Z17" s="2" t="s">
        <v>32</v>
      </c>
      <c r="AA17" s="3">
        <v>46</v>
      </c>
      <c r="AB17" s="3">
        <f t="shared" si="6"/>
        <v>22.5</v>
      </c>
      <c r="AC17" s="3">
        <v>23.5</v>
      </c>
      <c r="AD17" s="16">
        <v>42</v>
      </c>
      <c r="AE17" s="18">
        <v>3.36</v>
      </c>
      <c r="AF17" s="18">
        <f t="shared" si="7"/>
        <v>1.5319197999999998</v>
      </c>
      <c r="AG17" s="18">
        <v>1.8280802</v>
      </c>
      <c r="AH17" s="16">
        <v>88.62</v>
      </c>
      <c r="AI17" s="16">
        <v>474.36</v>
      </c>
      <c r="AJ17" s="16">
        <v>27.989821882951652</v>
      </c>
      <c r="AK17" s="20">
        <v>8.01</v>
      </c>
      <c r="AL17" s="20">
        <f t="shared" si="8"/>
        <v>66.314546476801596</v>
      </c>
    </row>
    <row r="18" spans="1:38">
      <c r="A18" s="40"/>
      <c r="B18" s="2" t="s">
        <v>31</v>
      </c>
      <c r="C18" s="3">
        <v>46</v>
      </c>
      <c r="D18" s="3">
        <f t="shared" si="0"/>
        <v>22.5</v>
      </c>
      <c r="E18" s="3">
        <v>23.5</v>
      </c>
      <c r="F18" s="16">
        <v>42</v>
      </c>
      <c r="G18" s="18">
        <v>3.36</v>
      </c>
      <c r="H18" s="18">
        <f t="shared" si="1"/>
        <v>1.5319197999999998</v>
      </c>
      <c r="I18" s="18">
        <v>1.8280802</v>
      </c>
      <c r="J18" s="16"/>
      <c r="K18" s="16">
        <v>467.63</v>
      </c>
      <c r="L18" s="16">
        <v>27.27272727272727</v>
      </c>
      <c r="N18" s="20">
        <f t="shared" si="2"/>
        <v>0</v>
      </c>
      <c r="P18" s="18"/>
      <c r="Q18" s="16"/>
      <c r="Z18" s="2" t="s">
        <v>33</v>
      </c>
      <c r="AA18" s="3">
        <v>46</v>
      </c>
      <c r="AB18" s="3">
        <f t="shared" si="6"/>
        <v>22.5</v>
      </c>
      <c r="AC18" s="3">
        <v>23.5</v>
      </c>
      <c r="AD18" s="16">
        <v>42</v>
      </c>
      <c r="AE18" s="18">
        <v>3.36</v>
      </c>
      <c r="AF18" s="18">
        <f t="shared" si="7"/>
        <v>1.5319197999999998</v>
      </c>
      <c r="AG18" s="18">
        <v>1.8280802</v>
      </c>
      <c r="AH18" s="16">
        <v>85.54</v>
      </c>
      <c r="AI18" s="16">
        <v>521.9</v>
      </c>
      <c r="AJ18" s="16">
        <v>29.56989247311828</v>
      </c>
      <c r="AK18" s="20">
        <v>7.64</v>
      </c>
      <c r="AL18" s="20">
        <f t="shared" si="8"/>
        <v>69.590327894503716</v>
      </c>
    </row>
    <row r="19" spans="1:38">
      <c r="A19" s="40"/>
      <c r="B19" s="2" t="s">
        <v>32</v>
      </c>
      <c r="C19" s="3">
        <v>46</v>
      </c>
      <c r="D19" s="3">
        <f t="shared" si="0"/>
        <v>22.5</v>
      </c>
      <c r="E19" s="3">
        <v>23.5</v>
      </c>
      <c r="F19" s="16">
        <v>42</v>
      </c>
      <c r="G19" s="18">
        <v>3.36</v>
      </c>
      <c r="H19" s="18">
        <f t="shared" si="1"/>
        <v>1.5319197999999998</v>
      </c>
      <c r="I19" s="18">
        <v>1.8280802</v>
      </c>
      <c r="J19" s="16">
        <v>88.62</v>
      </c>
      <c r="K19" s="16">
        <v>474.36</v>
      </c>
      <c r="L19" s="16">
        <v>27.989821882951652</v>
      </c>
      <c r="M19" s="20">
        <v>8.01</v>
      </c>
      <c r="N19" s="20">
        <f t="shared" si="2"/>
        <v>66.314546476801596</v>
      </c>
      <c r="P19" s="18"/>
      <c r="Q19" s="16"/>
      <c r="Z19" s="2" t="s">
        <v>34</v>
      </c>
      <c r="AA19" s="3">
        <v>46</v>
      </c>
      <c r="AB19" s="3">
        <f t="shared" si="6"/>
        <v>22.5</v>
      </c>
      <c r="AC19" s="3">
        <v>23.5</v>
      </c>
      <c r="AD19" s="16">
        <v>42</v>
      </c>
      <c r="AE19" s="18">
        <v>3.36</v>
      </c>
      <c r="AF19" s="18">
        <f t="shared" si="7"/>
        <v>1.5319197999999998</v>
      </c>
      <c r="AG19" s="18">
        <v>1.8280802</v>
      </c>
      <c r="AH19" s="16">
        <v>93.18</v>
      </c>
      <c r="AI19" s="16">
        <v>461.2</v>
      </c>
      <c r="AJ19" s="16">
        <v>28.490028490028493</v>
      </c>
      <c r="AK19" s="20">
        <v>8.61</v>
      </c>
      <c r="AL19" s="20">
        <f t="shared" si="8"/>
        <v>69.304379168036192</v>
      </c>
    </row>
    <row r="20" spans="1:38">
      <c r="A20" s="40"/>
      <c r="B20" s="2" t="s">
        <v>33</v>
      </c>
      <c r="C20" s="3">
        <v>46</v>
      </c>
      <c r="D20" s="3">
        <f t="shared" si="0"/>
        <v>22.5</v>
      </c>
      <c r="E20" s="3">
        <v>23.5</v>
      </c>
      <c r="F20" s="16">
        <v>42</v>
      </c>
      <c r="G20" s="18">
        <v>3.36</v>
      </c>
      <c r="H20" s="18">
        <f t="shared" si="1"/>
        <v>1.5319197999999998</v>
      </c>
      <c r="I20" s="18">
        <v>1.8280802</v>
      </c>
      <c r="J20" s="16">
        <v>85.54</v>
      </c>
      <c r="K20" s="16">
        <v>521.9</v>
      </c>
      <c r="L20" s="16">
        <v>29.56989247311828</v>
      </c>
      <c r="M20" s="20">
        <v>7.64</v>
      </c>
      <c r="N20" s="20">
        <f t="shared" si="2"/>
        <v>69.590327894503716</v>
      </c>
      <c r="P20" s="18"/>
      <c r="Q20" s="16"/>
      <c r="Z20" s="2" t="s">
        <v>35</v>
      </c>
      <c r="AA20" s="3">
        <v>46</v>
      </c>
      <c r="AB20" s="3">
        <f t="shared" si="6"/>
        <v>22.5</v>
      </c>
      <c r="AC20" s="3">
        <v>23.5</v>
      </c>
      <c r="AD20" s="16">
        <v>42</v>
      </c>
      <c r="AE20" s="18">
        <v>3.36</v>
      </c>
      <c r="AF20" s="18">
        <f t="shared" si="7"/>
        <v>1.5319197999999998</v>
      </c>
      <c r="AG20" s="18">
        <v>1.8280802</v>
      </c>
      <c r="AH20" s="16">
        <v>100.62</v>
      </c>
      <c r="AI20" s="16">
        <v>427.07</v>
      </c>
      <c r="AJ20" s="16">
        <v>27.548209366391184</v>
      </c>
      <c r="AK20" s="20">
        <v>9.6</v>
      </c>
      <c r="AL20" s="20">
        <f t="shared" si="8"/>
        <v>71.554759343251135</v>
      </c>
    </row>
    <row r="21" spans="1:38">
      <c r="A21" s="40"/>
      <c r="B21" s="2" t="s">
        <v>34</v>
      </c>
      <c r="C21" s="3">
        <v>46</v>
      </c>
      <c r="D21" s="3">
        <f t="shared" si="0"/>
        <v>22.5</v>
      </c>
      <c r="E21" s="3">
        <v>23.5</v>
      </c>
      <c r="F21" s="16">
        <v>42</v>
      </c>
      <c r="G21" s="18">
        <v>3.36</v>
      </c>
      <c r="H21" s="18">
        <f t="shared" si="1"/>
        <v>1.5319197999999998</v>
      </c>
      <c r="I21" s="18">
        <v>1.8280802</v>
      </c>
      <c r="J21" s="16">
        <v>93.18</v>
      </c>
      <c r="K21" s="16">
        <v>461.2</v>
      </c>
      <c r="L21" s="16">
        <v>28.490028490028493</v>
      </c>
      <c r="M21" s="20">
        <v>8.61</v>
      </c>
      <c r="N21" s="20">
        <f t="shared" si="2"/>
        <v>69.304379168036192</v>
      </c>
      <c r="P21" s="18"/>
      <c r="Q21" s="16"/>
    </row>
    <row r="22" spans="1:38">
      <c r="A22" s="40"/>
      <c r="B22" s="2" t="s">
        <v>35</v>
      </c>
      <c r="C22" s="3">
        <v>46</v>
      </c>
      <c r="D22" s="3">
        <f t="shared" si="0"/>
        <v>22.5</v>
      </c>
      <c r="E22" s="3">
        <v>23.5</v>
      </c>
      <c r="F22" s="16">
        <v>42</v>
      </c>
      <c r="G22" s="18">
        <v>3.36</v>
      </c>
      <c r="H22" s="18">
        <f t="shared" si="1"/>
        <v>1.5319197999999998</v>
      </c>
      <c r="I22" s="18">
        <v>1.8280802</v>
      </c>
      <c r="J22" s="16">
        <v>100.62</v>
      </c>
      <c r="K22" s="16">
        <v>427.07</v>
      </c>
      <c r="L22" s="16">
        <v>27.548209366391184</v>
      </c>
      <c r="M22" s="20">
        <v>9.6</v>
      </c>
      <c r="N22" s="20">
        <f t="shared" si="2"/>
        <v>71.554759343251135</v>
      </c>
      <c r="P22" s="18"/>
      <c r="Q22" s="16"/>
    </row>
    <row r="23" spans="1:38">
      <c r="A23" s="40"/>
      <c r="B23" s="2">
        <v>15</v>
      </c>
      <c r="C23" s="3">
        <v>45</v>
      </c>
      <c r="D23" s="3">
        <f t="shared" si="0"/>
        <v>20.5</v>
      </c>
      <c r="E23" s="3">
        <v>24.5</v>
      </c>
      <c r="F23" s="16">
        <v>39</v>
      </c>
      <c r="G23" s="18">
        <v>3.31</v>
      </c>
      <c r="H23" s="18">
        <f t="shared" si="1"/>
        <v>2.1387508</v>
      </c>
      <c r="I23" s="18">
        <v>1.1712492000000001</v>
      </c>
      <c r="J23" s="16"/>
      <c r="K23" s="16"/>
      <c r="L23" s="16"/>
      <c r="P23" s="18"/>
      <c r="Q23" s="16"/>
    </row>
    <row r="24" spans="1:38">
      <c r="A24" s="36" t="s">
        <v>46</v>
      </c>
      <c r="B24" s="2"/>
      <c r="C24" s="3">
        <f>AVERAGE(C2:C18,C23)</f>
        <v>43.75</v>
      </c>
      <c r="D24" s="3">
        <f>AVERAGE(D2:D18,D23)</f>
        <v>20.416666666666668</v>
      </c>
      <c r="E24" s="3">
        <f t="shared" ref="E24:I24" si="9">AVERAGE(E2:E18,E23)</f>
        <v>23.333333333333332</v>
      </c>
      <c r="F24" s="3">
        <f t="shared" si="9"/>
        <v>37.388888888888886</v>
      </c>
      <c r="G24" s="3">
        <f>AVERAGE(G2:G18,G23)</f>
        <v>3.3211111111111111</v>
      </c>
      <c r="H24" s="3">
        <f t="shared" si="9"/>
        <v>1.5134843277777779</v>
      </c>
      <c r="I24" s="3">
        <f t="shared" si="9"/>
        <v>1.8076267833333337</v>
      </c>
      <c r="J24" s="16"/>
      <c r="K24" s="16"/>
      <c r="L24" s="16"/>
      <c r="P24" s="18"/>
      <c r="Q24" s="16"/>
    </row>
    <row r="25" spans="1:38">
      <c r="A25" s="36" t="s">
        <v>47</v>
      </c>
      <c r="B25" s="2"/>
      <c r="C25" s="3">
        <f>STDEV(C2:C18,C23)</f>
        <v>1.629236558853834</v>
      </c>
      <c r="D25" s="3">
        <f>STDEV(D2:D18,D23)</f>
        <v>1.0325582165612917</v>
      </c>
      <c r="E25" s="3">
        <f t="shared" ref="E25:I25" si="10">STDEV(E2:E18,E23)</f>
        <v>0.80439966653984374</v>
      </c>
      <c r="F25" s="3">
        <f t="shared" si="10"/>
        <v>4.6670167935881661</v>
      </c>
      <c r="G25" s="3">
        <f t="shared" si="10"/>
        <v>0.56817446459887888</v>
      </c>
      <c r="H25" s="3">
        <f t="shared" si="10"/>
        <v>0.30432422834417833</v>
      </c>
      <c r="I25" s="3">
        <f t="shared" si="10"/>
        <v>0.46367598525660497</v>
      </c>
      <c r="J25" s="16"/>
      <c r="K25" s="16"/>
      <c r="L25" s="16"/>
      <c r="P25" s="18"/>
      <c r="Q25" s="16"/>
    </row>
    <row r="26" spans="1:38" ht="6" customHeight="1">
      <c r="A26" s="1"/>
      <c r="B26" s="22"/>
      <c r="C26" s="23"/>
      <c r="D26" s="23"/>
      <c r="E26" s="23"/>
      <c r="F26" s="24"/>
      <c r="G26" s="24"/>
      <c r="H26" s="24"/>
      <c r="I26" s="24"/>
      <c r="J26" s="25"/>
      <c r="K26" s="25"/>
      <c r="L26" s="25"/>
      <c r="P26" s="24"/>
      <c r="Q26" s="25"/>
    </row>
    <row r="27" spans="1:38">
      <c r="A27" s="40" t="s">
        <v>3</v>
      </c>
      <c r="B27" s="2" t="s">
        <v>7</v>
      </c>
      <c r="C27" s="3">
        <v>47</v>
      </c>
      <c r="D27" s="3">
        <f>C27-E27</f>
        <v>22</v>
      </c>
      <c r="E27" s="3">
        <v>25</v>
      </c>
      <c r="F27" s="16">
        <v>39</v>
      </c>
      <c r="G27" s="18">
        <v>3.37</v>
      </c>
      <c r="H27" s="18">
        <f>G27-I27</f>
        <v>1.7714646000000001</v>
      </c>
      <c r="I27" s="29">
        <v>1.5985354000000001</v>
      </c>
      <c r="J27" s="16"/>
      <c r="K27" s="16"/>
      <c r="L27" s="16"/>
      <c r="P27" s="18"/>
      <c r="Q27" s="16"/>
    </row>
    <row r="28" spans="1:38">
      <c r="A28" s="40"/>
      <c r="B28" s="2" t="s">
        <v>8</v>
      </c>
      <c r="C28" s="3">
        <v>45</v>
      </c>
      <c r="D28" s="3">
        <f t="shared" ref="D28:D42" si="11">C28-E28</f>
        <v>21.5</v>
      </c>
      <c r="E28" s="3">
        <v>23.5</v>
      </c>
      <c r="F28" s="16">
        <v>40</v>
      </c>
      <c r="G28" s="18">
        <v>3.15</v>
      </c>
      <c r="H28" s="18">
        <f t="shared" ref="H28:H42" si="12">G28-I28</f>
        <v>1.3977272999999999</v>
      </c>
      <c r="I28" s="18">
        <v>1.7522727</v>
      </c>
      <c r="J28" s="16"/>
      <c r="K28" s="16"/>
      <c r="L28" s="16"/>
      <c r="P28" s="18"/>
      <c r="Q28" s="16"/>
    </row>
    <row r="29" spans="1:38">
      <c r="A29" s="40"/>
      <c r="B29" s="2" t="s">
        <v>9</v>
      </c>
      <c r="C29" s="3">
        <v>48.5</v>
      </c>
      <c r="D29" s="3">
        <f t="shared" si="11"/>
        <v>23</v>
      </c>
      <c r="E29" s="3">
        <v>25.5</v>
      </c>
      <c r="F29" s="16">
        <v>46</v>
      </c>
      <c r="G29" s="18">
        <v>4.1272456999999996</v>
      </c>
      <c r="H29" s="18">
        <f t="shared" si="12"/>
        <v>1.9933536999999997</v>
      </c>
      <c r="I29" s="18">
        <v>2.1338919999999999</v>
      </c>
      <c r="J29" s="16"/>
      <c r="K29" s="16"/>
      <c r="L29" s="16"/>
      <c r="P29" s="18"/>
      <c r="Q29" s="16"/>
    </row>
    <row r="30" spans="1:38">
      <c r="A30" s="40"/>
      <c r="B30" s="2" t="s">
        <v>10</v>
      </c>
      <c r="C30" s="3">
        <v>43</v>
      </c>
      <c r="D30" s="3">
        <f t="shared" si="11"/>
        <v>20.5</v>
      </c>
      <c r="E30" s="3">
        <v>22.5</v>
      </c>
      <c r="F30" s="16">
        <v>41</v>
      </c>
      <c r="G30" s="18">
        <v>3.1071057</v>
      </c>
      <c r="H30" s="18">
        <f t="shared" si="12"/>
        <v>1.1142496</v>
      </c>
      <c r="I30" s="18">
        <v>1.9928561</v>
      </c>
      <c r="J30" s="16">
        <v>104.23</v>
      </c>
      <c r="K30" s="16">
        <v>494.6</v>
      </c>
      <c r="L30" s="16">
        <v>24.024024024024023</v>
      </c>
      <c r="M30" s="20">
        <v>8.23</v>
      </c>
      <c r="N30" s="20">
        <f t="shared" si="2"/>
        <v>71.043144293954953</v>
      </c>
      <c r="P30" s="18"/>
      <c r="Q30" s="16"/>
    </row>
    <row r="31" spans="1:38">
      <c r="A31" s="40"/>
      <c r="B31" s="2" t="s">
        <v>11</v>
      </c>
      <c r="C31" s="3">
        <v>44.5</v>
      </c>
      <c r="D31" s="3">
        <f t="shared" si="11"/>
        <v>21.5</v>
      </c>
      <c r="E31" s="3">
        <v>23</v>
      </c>
      <c r="F31" s="16">
        <v>39</v>
      </c>
      <c r="G31" s="18">
        <v>2.8646471</v>
      </c>
      <c r="H31" s="18">
        <f t="shared" si="12"/>
        <v>1.2558646</v>
      </c>
      <c r="I31" s="18">
        <v>1.6087825</v>
      </c>
      <c r="J31" s="16">
        <v>89.17</v>
      </c>
      <c r="K31" s="16">
        <v>254.98</v>
      </c>
      <c r="L31" s="16">
        <v>31.007751937984494</v>
      </c>
      <c r="M31" s="20">
        <v>18.11</v>
      </c>
      <c r="N31" s="20">
        <f t="shared" si="2"/>
        <v>80.592159767735851</v>
      </c>
      <c r="P31" s="18"/>
      <c r="Q31" s="16"/>
    </row>
    <row r="32" spans="1:38">
      <c r="A32" s="40"/>
      <c r="B32" s="2" t="s">
        <v>12</v>
      </c>
      <c r="C32" s="3">
        <v>43.5</v>
      </c>
      <c r="D32" s="3">
        <f t="shared" si="11"/>
        <v>21</v>
      </c>
      <c r="E32" s="3">
        <v>22.5</v>
      </c>
      <c r="F32" s="16">
        <v>39</v>
      </c>
      <c r="G32" s="18">
        <v>3.0451033000000001</v>
      </c>
      <c r="H32" s="18">
        <f t="shared" si="12"/>
        <v>1.6985606</v>
      </c>
      <c r="I32" s="18">
        <v>1.3465427000000001</v>
      </c>
      <c r="J32" s="18">
        <v>75.33</v>
      </c>
      <c r="K32" s="16">
        <v>208.82</v>
      </c>
      <c r="L32" s="16">
        <v>28.619528619528616</v>
      </c>
      <c r="M32" s="20">
        <v>20.46</v>
      </c>
      <c r="N32" s="20">
        <f t="shared" si="2"/>
        <v>74.566875929380387</v>
      </c>
      <c r="P32" s="18"/>
      <c r="Q32" s="18"/>
    </row>
    <row r="33" spans="1:17">
      <c r="A33" s="40"/>
      <c r="B33" s="2" t="s">
        <v>13</v>
      </c>
      <c r="C33" s="3">
        <v>47</v>
      </c>
      <c r="D33" s="3">
        <f t="shared" si="11"/>
        <v>22.5</v>
      </c>
      <c r="E33" s="3">
        <v>24.5</v>
      </c>
      <c r="F33" s="16">
        <v>38</v>
      </c>
      <c r="G33" s="18">
        <v>3.2795782999999998</v>
      </c>
      <c r="H33" s="18">
        <f t="shared" si="12"/>
        <v>1.7796174999999999</v>
      </c>
      <c r="I33" s="18">
        <v>1.4999608</v>
      </c>
      <c r="J33" s="16"/>
      <c r="K33" s="16"/>
      <c r="L33" s="16"/>
      <c r="P33" s="18"/>
      <c r="Q33" s="16"/>
    </row>
    <row r="34" spans="1:17">
      <c r="A34" s="40"/>
      <c r="B34" s="2" t="s">
        <v>14</v>
      </c>
      <c r="C34" s="3">
        <v>47.5</v>
      </c>
      <c r="D34" s="3">
        <f t="shared" si="11"/>
        <v>22</v>
      </c>
      <c r="E34" s="3">
        <v>25.5</v>
      </c>
      <c r="F34" s="16">
        <v>40</v>
      </c>
      <c r="G34" s="18">
        <v>3.7370904999999999</v>
      </c>
      <c r="H34" s="18">
        <f t="shared" si="12"/>
        <v>1.4578271999999997</v>
      </c>
      <c r="I34" s="18">
        <v>2.2792633000000002</v>
      </c>
      <c r="J34" s="16">
        <v>88.47</v>
      </c>
      <c r="K34" s="16">
        <v>401.43</v>
      </c>
      <c r="L34" s="16">
        <v>25.362318840579707</v>
      </c>
      <c r="M34" s="20">
        <v>9.8800000000000008</v>
      </c>
      <c r="N34" s="20">
        <f t="shared" si="2"/>
        <v>69.220542296548217</v>
      </c>
      <c r="P34" s="18"/>
      <c r="Q34" s="16"/>
    </row>
    <row r="35" spans="1:17">
      <c r="A35" s="40"/>
      <c r="B35" s="2" t="s">
        <v>15</v>
      </c>
      <c r="C35" s="3">
        <v>46</v>
      </c>
      <c r="D35" s="3">
        <f t="shared" si="11"/>
        <v>22</v>
      </c>
      <c r="E35" s="3">
        <v>24</v>
      </c>
      <c r="F35" s="16">
        <v>39</v>
      </c>
      <c r="G35" s="18">
        <v>3.0908652999999999</v>
      </c>
      <c r="H35" s="18">
        <f t="shared" si="12"/>
        <v>1.6481874999999999</v>
      </c>
      <c r="I35" s="18">
        <v>1.4426778</v>
      </c>
      <c r="J35" s="16">
        <v>92.45</v>
      </c>
      <c r="K35" s="16">
        <v>272.86</v>
      </c>
      <c r="L35" s="16">
        <v>29.100529100529101</v>
      </c>
      <c r="M35" s="20">
        <v>14.2</v>
      </c>
      <c r="N35" s="20">
        <f t="shared" si="2"/>
        <v>67.623313412826789</v>
      </c>
      <c r="P35" s="18"/>
      <c r="Q35" s="16"/>
    </row>
    <row r="36" spans="1:17">
      <c r="A36" s="40"/>
      <c r="B36" s="2" t="s">
        <v>16</v>
      </c>
      <c r="C36" s="3">
        <v>47.5</v>
      </c>
      <c r="D36" s="3">
        <f t="shared" si="11"/>
        <v>22</v>
      </c>
      <c r="E36" s="3">
        <v>25.5</v>
      </c>
      <c r="F36" s="16">
        <v>45</v>
      </c>
      <c r="G36" s="18">
        <v>3.4799837</v>
      </c>
      <c r="H36" s="18">
        <f t="shared" si="12"/>
        <v>1.6447752</v>
      </c>
      <c r="I36" s="18">
        <v>1.8352085</v>
      </c>
      <c r="J36" s="16">
        <v>79.17</v>
      </c>
      <c r="K36" s="16">
        <v>305.89999999999998</v>
      </c>
      <c r="L36" s="16">
        <v>29.487179487179485</v>
      </c>
      <c r="M36" s="20">
        <v>14.43</v>
      </c>
      <c r="N36" s="20">
        <f t="shared" si="2"/>
        <v>77.039602881051039</v>
      </c>
      <c r="P36" s="18"/>
      <c r="Q36" s="16"/>
    </row>
    <row r="37" spans="1:17">
      <c r="A37" s="40"/>
      <c r="B37" s="2" t="s">
        <v>17</v>
      </c>
      <c r="C37" s="3" t="s">
        <v>24</v>
      </c>
      <c r="D37" s="3" t="s">
        <v>24</v>
      </c>
      <c r="E37" s="3" t="s">
        <v>24</v>
      </c>
      <c r="F37" s="16" t="s">
        <v>24</v>
      </c>
      <c r="G37" s="20" t="s">
        <v>24</v>
      </c>
      <c r="H37" s="18" t="s">
        <v>24</v>
      </c>
      <c r="I37" s="16" t="s">
        <v>24</v>
      </c>
      <c r="J37" s="16"/>
      <c r="K37" s="16"/>
      <c r="L37" s="16"/>
      <c r="P37" s="18"/>
      <c r="Q37" s="16"/>
    </row>
    <row r="38" spans="1:17">
      <c r="A38" s="40"/>
      <c r="B38" s="2" t="s">
        <v>18</v>
      </c>
      <c r="C38" s="3">
        <v>44</v>
      </c>
      <c r="D38" s="3">
        <f t="shared" si="11"/>
        <v>20</v>
      </c>
      <c r="E38" s="3">
        <v>24</v>
      </c>
      <c r="F38" s="16">
        <v>36</v>
      </c>
      <c r="G38" s="18">
        <v>2.9656416999999999</v>
      </c>
      <c r="H38" s="18">
        <f t="shared" si="12"/>
        <v>1.2757008999999999</v>
      </c>
      <c r="I38" s="18">
        <v>1.6899408</v>
      </c>
      <c r="J38" s="16"/>
      <c r="K38" s="16"/>
      <c r="L38" s="16"/>
      <c r="P38" s="18"/>
      <c r="Q38" s="16"/>
    </row>
    <row r="39" spans="1:17">
      <c r="A39" s="40"/>
      <c r="B39" s="2" t="s">
        <v>19</v>
      </c>
      <c r="C39" s="3">
        <v>45</v>
      </c>
      <c r="D39" s="3">
        <f t="shared" si="11"/>
        <v>20</v>
      </c>
      <c r="E39" s="3">
        <v>25</v>
      </c>
      <c r="F39" s="16">
        <v>43</v>
      </c>
      <c r="G39" s="18">
        <v>3.4545775000000001</v>
      </c>
      <c r="H39" s="18">
        <f t="shared" si="12"/>
        <v>1.7214596</v>
      </c>
      <c r="I39" s="18">
        <v>1.7331179000000001</v>
      </c>
      <c r="J39" s="16"/>
      <c r="K39" s="16"/>
      <c r="L39" s="16"/>
      <c r="P39" s="18"/>
      <c r="Q39" s="16"/>
    </row>
    <row r="40" spans="1:17">
      <c r="A40" s="40"/>
      <c r="B40" s="2" t="s">
        <v>20</v>
      </c>
      <c r="C40" s="3">
        <v>44</v>
      </c>
      <c r="D40" s="3">
        <f t="shared" si="11"/>
        <v>20</v>
      </c>
      <c r="E40" s="3">
        <v>24</v>
      </c>
      <c r="F40" s="16">
        <v>27</v>
      </c>
      <c r="G40" s="18">
        <v>3.1016428999999999</v>
      </c>
      <c r="H40" s="18">
        <f t="shared" si="12"/>
        <v>1.5063681999999998</v>
      </c>
      <c r="I40" s="18">
        <v>1.5952747</v>
      </c>
      <c r="J40" s="16">
        <v>92.45</v>
      </c>
      <c r="K40" s="16">
        <v>272.85000000000002</v>
      </c>
      <c r="L40" s="16">
        <v>21.739130434782606</v>
      </c>
      <c r="M40" s="20">
        <v>14.21</v>
      </c>
      <c r="N40" s="20">
        <f t="shared" si="2"/>
        <v>67.668455403855134</v>
      </c>
      <c r="P40" s="18"/>
      <c r="Q40" s="16"/>
    </row>
    <row r="41" spans="1:17">
      <c r="A41" s="41"/>
      <c r="B41" s="4" t="s">
        <v>37</v>
      </c>
      <c r="C41" s="5">
        <v>44</v>
      </c>
      <c r="D41" s="3">
        <f t="shared" si="11"/>
        <v>20</v>
      </c>
      <c r="E41" s="5">
        <v>24</v>
      </c>
      <c r="F41" s="16">
        <v>37</v>
      </c>
      <c r="G41" s="18">
        <v>3.0487918999999999</v>
      </c>
      <c r="H41" s="18">
        <f t="shared" si="12"/>
        <v>1.3376569999999999</v>
      </c>
      <c r="I41" s="18">
        <v>1.7111349</v>
      </c>
      <c r="J41" s="26">
        <v>82.3</v>
      </c>
      <c r="K41" s="26">
        <v>387.4</v>
      </c>
      <c r="L41" s="16">
        <v>30.303030303030305</v>
      </c>
      <c r="M41" s="20">
        <v>10.5</v>
      </c>
      <c r="N41" s="20">
        <f t="shared" si="2"/>
        <v>70.993263833734957</v>
      </c>
      <c r="P41" s="18"/>
      <c r="Q41" s="26"/>
    </row>
    <row r="42" spans="1:17">
      <c r="A42" s="33"/>
      <c r="B42" s="34" t="s">
        <v>36</v>
      </c>
      <c r="C42" s="5">
        <v>44</v>
      </c>
      <c r="D42" s="3">
        <f t="shared" si="11"/>
        <v>20</v>
      </c>
      <c r="E42" s="5">
        <v>24</v>
      </c>
      <c r="F42" s="16">
        <v>37</v>
      </c>
      <c r="G42" s="18">
        <v>3.0487918999999999</v>
      </c>
      <c r="H42" s="18">
        <f t="shared" si="12"/>
        <v>1.3376569999999999</v>
      </c>
      <c r="I42" s="18">
        <v>1.7111349</v>
      </c>
      <c r="J42" s="35">
        <v>81.87</v>
      </c>
      <c r="K42" s="35">
        <v>371.3</v>
      </c>
      <c r="L42" s="16">
        <v>30.386740331491712</v>
      </c>
      <c r="M42" s="20">
        <v>11.65</v>
      </c>
      <c r="N42" s="20">
        <f t="shared" si="2"/>
        <v>75.495158624302817</v>
      </c>
      <c r="P42" s="18"/>
      <c r="Q42" s="35"/>
    </row>
    <row r="43" spans="1:17">
      <c r="A43" s="33" t="s">
        <v>48</v>
      </c>
      <c r="B43" s="34"/>
      <c r="C43" s="37">
        <f>AVERAGE(C27:C41)</f>
        <v>45.464285714285715</v>
      </c>
      <c r="D43" s="37">
        <f t="shared" ref="D43:I43" si="13">AVERAGE(D27:D41)</f>
        <v>21.285714285714285</v>
      </c>
      <c r="E43" s="37">
        <f t="shared" si="13"/>
        <v>24.178571428571427</v>
      </c>
      <c r="F43" s="37">
        <f t="shared" si="13"/>
        <v>39.214285714285715</v>
      </c>
      <c r="G43" s="37">
        <f t="shared" si="13"/>
        <v>3.2730195428571429</v>
      </c>
      <c r="H43" s="37">
        <f t="shared" si="13"/>
        <v>1.5430581071428571</v>
      </c>
      <c r="I43" s="37">
        <f t="shared" si="13"/>
        <v>1.7299614357142856</v>
      </c>
      <c r="J43" s="35"/>
      <c r="K43" s="35"/>
      <c r="L43" s="16"/>
      <c r="P43" s="38"/>
      <c r="Q43" s="39"/>
    </row>
    <row r="44" spans="1:17" ht="15.75" thickBot="1">
      <c r="A44" s="33" t="s">
        <v>47</v>
      </c>
      <c r="B44" s="34"/>
      <c r="C44" s="37">
        <f>STDEV(C27:C42)</f>
        <v>1.7368553960150752</v>
      </c>
      <c r="D44" s="37">
        <f t="shared" ref="D44:I44" si="14">STDEV(D27:D42)</f>
        <v>1.0488088481701392</v>
      </c>
      <c r="E44" s="37">
        <f t="shared" si="14"/>
        <v>1.0118347314702965</v>
      </c>
      <c r="F44" s="37">
        <f t="shared" si="14"/>
        <v>4.3828670764151498</v>
      </c>
      <c r="G44" s="37">
        <f t="shared" si="14"/>
        <v>0.33229939180460771</v>
      </c>
      <c r="H44" s="37">
        <f t="shared" si="14"/>
        <v>0.24457506574173776</v>
      </c>
      <c r="I44" s="37">
        <f t="shared" si="14"/>
        <v>0.25077272058113681</v>
      </c>
      <c r="J44" s="35"/>
      <c r="K44" s="35"/>
      <c r="L44" s="16"/>
      <c r="P44" s="38"/>
      <c r="Q44" s="39"/>
    </row>
    <row r="45" spans="1:17">
      <c r="A45" s="6" t="s">
        <v>4</v>
      </c>
      <c r="B45" s="30"/>
      <c r="C45" s="7">
        <f t="shared" ref="C45:L45" si="15">AVERAGE(C2:C41)</f>
        <v>43.509979909443523</v>
      </c>
      <c r="D45" s="7"/>
      <c r="E45" s="7">
        <f t="shared" si="15"/>
        <v>23.069414026312455</v>
      </c>
      <c r="F45" s="8">
        <f t="shared" si="15"/>
        <v>37.685681728486237</v>
      </c>
      <c r="G45" s="27">
        <f>AVERAGE(G2:G41)</f>
        <v>3.2350410309397368</v>
      </c>
      <c r="H45" s="27">
        <f>AVERAGE(H2:H41)</f>
        <v>1.4945005041084725</v>
      </c>
      <c r="I45" s="27">
        <f t="shared" si="15"/>
        <v>1.74579909917342</v>
      </c>
      <c r="J45" s="27">
        <f t="shared" si="15"/>
        <v>94.745769230769213</v>
      </c>
      <c r="K45" s="27">
        <f t="shared" si="15"/>
        <v>429.42444444444442</v>
      </c>
      <c r="L45" s="11">
        <f t="shared" si="15"/>
        <v>27.344510713562343</v>
      </c>
      <c r="M45" s="20">
        <f>AVERAGE(M2:M41)</f>
        <v>10.45</v>
      </c>
      <c r="N45" s="20">
        <f>AVERAGE(N2:N41)</f>
        <v>67.171456597649282</v>
      </c>
    </row>
    <row r="46" spans="1:17">
      <c r="A46" s="9" t="s">
        <v>5</v>
      </c>
      <c r="B46" s="31"/>
      <c r="C46" s="10">
        <f t="shared" ref="C46:L46" si="16">STDEV(C2:C41)</f>
        <v>7.2012002498042982</v>
      </c>
      <c r="D46" s="10"/>
      <c r="E46" s="10">
        <f t="shared" si="16"/>
        <v>3.821428520238987</v>
      </c>
      <c r="F46" s="11">
        <f t="shared" si="16"/>
        <v>7.0398613683148179</v>
      </c>
      <c r="G46" s="11">
        <f t="shared" si="16"/>
        <v>0.62217044959760692</v>
      </c>
      <c r="H46" s="11">
        <f>STDEV(H2:H41)</f>
        <v>0.32192256059113616</v>
      </c>
      <c r="I46" s="11">
        <f t="shared" si="16"/>
        <v>0.41205061844790664</v>
      </c>
      <c r="J46" s="11">
        <f t="shared" si="16"/>
        <v>12.197278441710692</v>
      </c>
      <c r="K46" s="11">
        <f t="shared" si="16"/>
        <v>142.1461812396862</v>
      </c>
      <c r="L46" s="11">
        <f t="shared" si="16"/>
        <v>2.556300671281122</v>
      </c>
    </row>
    <row r="47" spans="1:17" ht="15.75" thickBot="1">
      <c r="A47" s="12" t="s">
        <v>21</v>
      </c>
      <c r="B47" s="32"/>
      <c r="C47" s="13">
        <f>C46*100/C45</f>
        <v>16.550686221395679</v>
      </c>
      <c r="D47" s="14"/>
      <c r="E47" s="14">
        <f>E46*100/E45</f>
        <v>16.564913681293991</v>
      </c>
      <c r="F47" s="15">
        <f t="shared" ref="F47:L47" si="17">F46*100/F45</f>
        <v>18.680467077748141</v>
      </c>
      <c r="G47" s="12">
        <f t="shared" si="17"/>
        <v>19.232227463182269</v>
      </c>
      <c r="H47" s="12">
        <f>H46*100/H45</f>
        <v>21.540478554952077</v>
      </c>
      <c r="I47" s="12">
        <f t="shared" si="17"/>
        <v>23.602407553251656</v>
      </c>
      <c r="J47" s="12">
        <f t="shared" si="17"/>
        <v>12.873691923912903</v>
      </c>
      <c r="K47" s="12">
        <f t="shared" si="17"/>
        <v>33.101557929144846</v>
      </c>
      <c r="L47" s="28">
        <f t="shared" si="17"/>
        <v>9.348496661939711</v>
      </c>
    </row>
  </sheetData>
  <mergeCells count="2">
    <mergeCell ref="A2:A23"/>
    <mergeCell ref="A27:A4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9" workbookViewId="0">
      <selection activeCell="A26" sqref="A26:A32"/>
    </sheetView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2010-11-12T12:57:41Z</dcterms:created>
  <dcterms:modified xsi:type="dcterms:W3CDTF">2011-03-21T17:23:44Z</dcterms:modified>
</cp:coreProperties>
</file>