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 médio de aluguel" sheetId="1" r:id="rId4"/>
    <sheet state="visible" name="Tempo de viagem a capitais" sheetId="2" r:id="rId5"/>
    <sheet state="visible" name="Potencial de consumo" sheetId="3" r:id="rId6"/>
    <sheet state="visible" name="Resultado final" sheetId="4" r:id="rId7"/>
  </sheets>
  <definedNames>
    <definedName hidden="1" localSheetId="2" name="_xlnm._FilterDatabase">'Potencial de consumo'!$A$1:$D$11</definedName>
  </definedNames>
  <calcPr/>
</workbook>
</file>

<file path=xl/sharedStrings.xml><?xml version="1.0" encoding="utf-8"?>
<sst xmlns="http://schemas.openxmlformats.org/spreadsheetml/2006/main" count="70" uniqueCount="66">
  <si>
    <t>Cidade</t>
  </si>
  <si>
    <t>Custo Médio de Aluguel (por m²)</t>
  </si>
  <si>
    <t>Observações</t>
  </si>
  <si>
    <t>Média dos CD da Magalu (30000 - 50000m²)</t>
  </si>
  <si>
    <t>Média de Custo</t>
  </si>
  <si>
    <t>Nota</t>
  </si>
  <si>
    <t>Recife, PE</t>
  </si>
  <si>
    <t>R$ 22,00 - R$ 27,00 / m²</t>
  </si>
  <si>
    <t>Forte polo logístico, especialmente na região de Suape e Jaboatão. Boa oferta de galpões modernos (padrão A/A+), o que pode elevar o preço médio.</t>
  </si>
  <si>
    <t>66000 - 135000</t>
  </si>
  <si>
    <t>Salvador, BA</t>
  </si>
  <si>
    <t>R$ 18,00 - R$ 22,00 / m²</t>
  </si>
  <si>
    <t>O polo industrial de Camaçari e a região de Simões Filho concentram as melhores opções. Preços ligeiramente mais competitivos que em Recife, com boa disponibilidade.</t>
  </si>
  <si>
    <t>54000 - 110000</t>
  </si>
  <si>
    <t>Capital de Destino (em horas)</t>
  </si>
  <si>
    <t>Partindo de RECIFE (PE)</t>
  </si>
  <si>
    <t>Partindo de SALVADOR (BA)</t>
  </si>
  <si>
    <t>Custos - Recife</t>
  </si>
  <si>
    <t>Custos - Salvador</t>
  </si>
  <si>
    <t>Vantagem</t>
  </si>
  <si>
    <t>Maceió, AL</t>
  </si>
  <si>
    <t>Custo total - Recife</t>
  </si>
  <si>
    <t>João Pessoa, PB</t>
  </si>
  <si>
    <t>Custo total - Salvador</t>
  </si>
  <si>
    <t>Natal, RN</t>
  </si>
  <si>
    <t>%</t>
  </si>
  <si>
    <t>Aracaju, SE</t>
  </si>
  <si>
    <t>*Custo: Média de horas x (%PIB Estado/Total nordeste - Tabela "Potencial de consumo") x 0,1</t>
  </si>
  <si>
    <t>Fortaleza, CE</t>
  </si>
  <si>
    <t>Teresina, PI</t>
  </si>
  <si>
    <t>-</t>
  </si>
  <si>
    <t>São Luís, MA</t>
  </si>
  <si>
    <t>Média de tempo - Recife</t>
  </si>
  <si>
    <t>Média de tempo - Salvador</t>
  </si>
  <si>
    <t>Conclusão: Recife apresentou um tempo médio de entrega 28% menor para as principais capitais do Nordeste, especialmente para os mercados de maior consumo como [Ex: Ceará e Rio Grande do Norte], resultando em um 'Custo de Atraso Ponderado' 12% inferior, apesar de ficar mais longe do maior PIB estadual, a Bahia.</t>
  </si>
  <si>
    <t>Notas</t>
  </si>
  <si>
    <t>Agilidade Log - Recife</t>
  </si>
  <si>
    <t>Agilidade Log - Salvador</t>
  </si>
  <si>
    <t>Acesso a mercados - Recife</t>
  </si>
  <si>
    <t>Acesso a mercados - Salvador</t>
  </si>
  <si>
    <t>Estado</t>
  </si>
  <si>
    <t>População (Milhões)</t>
  </si>
  <si>
    <t>PIB (R$ bi)</t>
  </si>
  <si>
    <t>Potencial de Consumo (em milhares R$)</t>
  </si>
  <si>
    <t>Bahia (BA)</t>
  </si>
  <si>
    <t>Pernambuco (PE)</t>
  </si>
  <si>
    <t>Ceará (CE)</t>
  </si>
  <si>
    <t>Maranhão (MA)</t>
  </si>
  <si>
    <t>Rio Grande do Norte (RN)</t>
  </si>
  <si>
    <t>Paraíba (PB)</t>
  </si>
  <si>
    <t>Alagoas (AL)</t>
  </si>
  <si>
    <t>Piauí (PI)</t>
  </si>
  <si>
    <t>Sergipe (SE)</t>
  </si>
  <si>
    <t>Total</t>
  </si>
  <si>
    <t>*Censo IBGE 2022</t>
  </si>
  <si>
    <t>*IBGE 2021</t>
  </si>
  <si>
    <t>Critério</t>
  </si>
  <si>
    <t>Peso (Importância)</t>
  </si>
  <si>
    <t>Nota Recife (0-10)</t>
  </si>
  <si>
    <t>Nota Salvador (0-10)</t>
  </si>
  <si>
    <t>Pontos Recife</t>
  </si>
  <si>
    <t>Pontos Salvador</t>
  </si>
  <si>
    <t>Custo Imobiliário</t>
  </si>
  <si>
    <t>Agilidade Logística</t>
  </si>
  <si>
    <t>Acesso a Mercados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</si>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</sst>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 vertical="center"/>
    </xf>
    <xf borderId="0" fillId="0" fontId="1" numFmtId="164" xfId="0" applyAlignment="1" applyFont="1" applyNumberFormat="1">
      <alignment vertical="center"/>
    </xf>
    <xf borderId="0" fillId="0" fontId="1" numFmtId="2" xfId="0" applyFont="1" applyNumberFormat="1"/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65" xfId="0" applyBorder="1" applyFont="1" applyNumberFormat="1"/>
    <xf borderId="2" fillId="0" fontId="3" numFmtId="0" xfId="0" applyAlignment="1" applyBorder="1" applyFont="1">
      <alignment readingOrder="0" shrinkToFit="0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3" numFmtId="0" xfId="0" applyAlignment="1" applyFont="1">
      <alignment readingOrder="0"/>
    </xf>
    <xf borderId="6" fillId="0" fontId="4" numFmtId="0" xfId="0" applyBorder="1" applyFont="1"/>
    <xf borderId="7" fillId="0" fontId="4" numFmtId="0" xfId="0" applyBorder="1" applyFont="1"/>
    <xf borderId="1" fillId="0" fontId="2" numFmtId="165" xfId="0" applyAlignment="1" applyBorder="1" applyFont="1" applyNumberFormat="1">
      <alignment vertical="bottom"/>
    </xf>
    <xf borderId="0" fillId="0" fontId="1" numFmtId="16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2" xfId="0" applyAlignment="1" applyFont="1" applyNumberFormat="1">
      <alignment vertical="bottom"/>
    </xf>
    <xf borderId="0" fillId="0" fontId="2" numFmtId="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'Custo médio de aluguel'!$B$1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4A86E8"/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dPt>
          <c:cat>
            <c:strRef>
              <c:f>'Custo médio de aluguel'!$A$2:$A$3</c:f>
            </c:strRef>
          </c:cat>
          <c:val>
            <c:numRef>
              <c:f>'Custo médio de aluguel'!$B$2:$B$3</c:f>
              <c:numCache/>
            </c:numRef>
          </c:val>
        </c:ser>
        <c:ser>
          <c:idx val="1"/>
          <c:order val="1"/>
          <c:tx>
            <c:strRef>
              <c:f>'Custo médio de aluguel'!$C$1</c:f>
            </c:strRef>
          </c:tx>
          <c:cat>
            <c:strRef>
              <c:f>'Custo médio de aluguel'!$A$2:$A$3</c:f>
            </c:strRef>
          </c:cat>
          <c:val>
            <c:numRef>
              <c:f>'Custo médio de aluguel'!$C$2:$C$3</c:f>
              <c:numCache/>
            </c:numRef>
          </c:val>
        </c:ser>
        <c:ser>
          <c:idx val="2"/>
          <c:order val="2"/>
          <c:tx>
            <c:strRef>
              <c:f>'Custo médio de aluguel'!$D$1</c:f>
            </c:strRef>
          </c:tx>
          <c:cat>
            <c:strRef>
              <c:f>'Custo médio de aluguel'!$A$2:$A$3</c:f>
            </c:strRef>
          </c:cat>
          <c:val>
            <c:numRef>
              <c:f>'Custo médio de aluguel'!$D$2:$D$3</c:f>
              <c:numCache/>
            </c:numRef>
          </c:val>
        </c:ser>
        <c:ser>
          <c:idx val="3"/>
          <c:order val="3"/>
          <c:tx>
            <c:strRef>
              <c:f>'Custo médio de aluguel'!$E$1</c:f>
            </c:strRef>
          </c:tx>
          <c:cat>
            <c:strRef>
              <c:f>'Custo médio de aluguel'!$A$2:$A$3</c:f>
            </c:strRef>
          </c:cat>
          <c:val>
            <c:numRef>
              <c:f>'Custo médio de aluguel'!$E$2:$E$3</c:f>
              <c:numCache/>
            </c:numRef>
          </c:val>
        </c:ser>
        <c:axId val="1540373168"/>
        <c:axId val="1516755047"/>
      </c:barChart>
      <c:catAx>
        <c:axId val="154037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755047"/>
      </c:catAx>
      <c:valAx>
        <c:axId val="1516755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373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'Potencial de consumo'!$B$1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'Potencial de consumo'!$A$2:$A$11</c:f>
            </c:strRef>
          </c:cat>
          <c:val>
            <c:numRef>
              <c:f>'Potencial de consumo'!$B$2:$B$11</c:f>
              <c:numCache/>
            </c:numRef>
          </c:val>
        </c:ser>
        <c:ser>
          <c:idx val="1"/>
          <c:order val="1"/>
          <c:tx>
            <c:strRef>
              <c:f>'Potencial de consumo'!$D$1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'Potencial de consumo'!$A$2:$A$11</c:f>
            </c:strRef>
          </c:cat>
          <c:val>
            <c:numRef>
              <c:f>'Potencial de consumo'!$D$2:$D$11</c:f>
              <c:numCache/>
            </c:numRef>
          </c:val>
        </c:ser>
        <c:axId val="252405520"/>
        <c:axId val="2112037731"/>
      </c:barChart>
      <c:catAx>
        <c:axId val="25240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037731"/>
      </c:catAx>
      <c:valAx>
        <c:axId val="2112037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405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PIB (em R$BI)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'Potencial de consumo'!$C$1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'Potencial de consumo'!$A$2:$A$11</c:f>
            </c:strRef>
          </c:cat>
          <c:val>
            <c:numRef>
              <c:f>'Potencial de consumo'!$C$2:$C$11</c:f>
              <c:numCache/>
            </c:numRef>
          </c:val>
        </c:ser>
        <c:axId val="1948591352"/>
        <c:axId val="1218670682"/>
      </c:barChart>
      <c:catAx>
        <c:axId val="194859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670682"/>
      </c:catAx>
      <c:valAx>
        <c:axId val="1218670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591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</xdr:row>
      <xdr:rowOff>647700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1762125</xdr:colOff>
      <xdr:row>12</xdr:row>
      <xdr:rowOff>57150</xdr:rowOff>
    </xdr:from>
    <xdr:ext cx="496252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25.13"/>
    <col customWidth="1" min="3" max="3" width="41.75"/>
    <col customWidth="1" min="4" max="4" width="25.63"/>
    <col customWidth="1" min="5" max="5" width="21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</row>
    <row r="2">
      <c r="A2" s="1" t="s">
        <v>6</v>
      </c>
      <c r="B2" s="1" t="s">
        <v>7</v>
      </c>
      <c r="C2" s="2" t="s">
        <v>8</v>
      </c>
      <c r="D2" s="4" t="s">
        <v>9</v>
      </c>
      <c r="E2" s="5">
        <f>(66000+135000)/2</f>
        <v>100500</v>
      </c>
      <c r="F2" s="6">
        <f t="shared" ref="F2:F3" si="1">(-E2/($E$2+$E$3))+1</f>
        <v>0.4493150685</v>
      </c>
    </row>
    <row r="3">
      <c r="A3" s="1" t="s">
        <v>10</v>
      </c>
      <c r="B3" s="1" t="s">
        <v>11</v>
      </c>
      <c r="C3" s="2" t="s">
        <v>12</v>
      </c>
      <c r="D3" s="4" t="s">
        <v>13</v>
      </c>
      <c r="E3" s="5">
        <f>(54000+110000)/2</f>
        <v>82000</v>
      </c>
      <c r="F3" s="6">
        <f t="shared" si="1"/>
        <v>0.5506849315</v>
      </c>
    </row>
    <row r="4">
      <c r="C4" s="7"/>
    </row>
    <row r="5">
      <c r="C5" s="7"/>
    </row>
    <row r="6">
      <c r="C6" s="7"/>
    </row>
    <row r="7">
      <c r="B7" s="7"/>
      <c r="C7" s="7"/>
    </row>
    <row r="8">
      <c r="C8" s="7"/>
    </row>
    <row r="9">
      <c r="A9" s="3"/>
      <c r="C9" s="7"/>
    </row>
    <row r="10">
      <c r="C10" s="7"/>
    </row>
    <row r="11">
      <c r="C11" s="7"/>
    </row>
    <row r="12">
      <c r="C12" s="7"/>
    </row>
    <row r="13">
      <c r="C13" s="7"/>
    </row>
    <row r="14">
      <c r="C14" s="7"/>
    </row>
    <row r="15">
      <c r="C15" s="7"/>
    </row>
    <row r="16">
      <c r="C16" s="7"/>
    </row>
    <row r="17">
      <c r="C17" s="7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9.88"/>
    <col customWidth="1" min="3" max="3" width="22.63"/>
    <col customWidth="1" min="4" max="4" width="12.38"/>
    <col customWidth="1" min="5" max="5" width="14.25"/>
    <col customWidth="1" min="7" max="7" width="9.38"/>
    <col customWidth="1" min="8" max="8" width="25.13"/>
  </cols>
  <sheetData>
    <row r="1">
      <c r="A1" s="8" t="s">
        <v>14</v>
      </c>
      <c r="B1" s="9" t="s">
        <v>15</v>
      </c>
      <c r="C1" s="9" t="s">
        <v>16</v>
      </c>
      <c r="D1" s="10" t="s">
        <v>17</v>
      </c>
      <c r="E1" s="11" t="s">
        <v>18</v>
      </c>
      <c r="F1" s="9" t="s">
        <v>19</v>
      </c>
    </row>
    <row r="2">
      <c r="A2" s="9" t="s">
        <v>20</v>
      </c>
      <c r="B2" s="8">
        <v>4.0</v>
      </c>
      <c r="C2" s="8">
        <v>8.0</v>
      </c>
      <c r="D2" s="12">
        <f>0.1*B2*'Potencial de consumo'!$E$8</f>
        <v>0.02455573506</v>
      </c>
      <c r="E2" s="12">
        <f>0.1*C2*'Potencial de consumo'!$E$8</f>
        <v>0.04911147011</v>
      </c>
      <c r="F2" s="9" t="str">
        <f t="shared" ref="F2:F6" si="1">IF(D2&lt;E2,"Recife","Salvador")</f>
        <v>Recife</v>
      </c>
      <c r="H2" s="11" t="s">
        <v>21</v>
      </c>
      <c r="I2" s="12">
        <f>SUM(D2:D10)</f>
        <v>0.907552504</v>
      </c>
    </row>
    <row r="3">
      <c r="A3" s="9" t="s">
        <v>22</v>
      </c>
      <c r="B3" s="8">
        <v>2.0</v>
      </c>
      <c r="C3" s="8">
        <v>13.5</v>
      </c>
      <c r="D3" s="12">
        <f>0.1*B3*'Potencial de consumo'!$E$7</f>
        <v>0.01243941842</v>
      </c>
      <c r="E3" s="12">
        <f>0.1*C3*'Potencial de consumo'!$E$7</f>
        <v>0.08396607431</v>
      </c>
      <c r="F3" s="9" t="str">
        <f t="shared" si="1"/>
        <v>Recife</v>
      </c>
      <c r="H3" s="11" t="s">
        <v>23</v>
      </c>
      <c r="I3" s="12">
        <f>SUM(E2:E10)</f>
        <v>1.033441034</v>
      </c>
    </row>
    <row r="4">
      <c r="A4" s="9" t="s">
        <v>24</v>
      </c>
      <c r="B4" s="8">
        <v>4.0</v>
      </c>
      <c r="C4" s="8">
        <v>15.0</v>
      </c>
      <c r="D4" s="12">
        <f>0.1*B4*'Potencial de consumo'!$E$6</f>
        <v>0.02584814216</v>
      </c>
      <c r="E4" s="12">
        <f>0.1*C4*'Potencial de consumo'!$E$6</f>
        <v>0.09693053312</v>
      </c>
      <c r="F4" s="9" t="str">
        <f t="shared" si="1"/>
        <v>Recife</v>
      </c>
      <c r="H4" s="11" t="s">
        <v>25</v>
      </c>
      <c r="I4" s="12">
        <f>I2/I3</f>
        <v>0.8781850868</v>
      </c>
    </row>
    <row r="5">
      <c r="A5" s="9" t="s">
        <v>26</v>
      </c>
      <c r="B5" s="8">
        <v>7.5</v>
      </c>
      <c r="C5" s="8">
        <v>4.5</v>
      </c>
      <c r="D5" s="12">
        <f>0.1*B5*'Potencial de consumo'!$E$10</f>
        <v>0.03089660743</v>
      </c>
      <c r="E5" s="12">
        <f>0.1*C5*'Potencial de consumo'!$E$10</f>
        <v>0.01853796446</v>
      </c>
      <c r="F5" s="9" t="str">
        <f t="shared" si="1"/>
        <v>Salvador</v>
      </c>
      <c r="H5" s="13" t="s">
        <v>27</v>
      </c>
      <c r="I5" s="14"/>
    </row>
    <row r="6">
      <c r="A6" s="9" t="s">
        <v>28</v>
      </c>
      <c r="B6" s="8">
        <v>10.5</v>
      </c>
      <c r="C6" s="8">
        <v>16.5</v>
      </c>
      <c r="D6" s="12">
        <f>0.1*B6*'Potencial de consumo'!$E$4</f>
        <v>0.16453958</v>
      </c>
      <c r="E6" s="12">
        <f>0.1*C6*'Potencial de consumo'!$E$4</f>
        <v>0.2585621971</v>
      </c>
      <c r="F6" s="9" t="str">
        <f t="shared" si="1"/>
        <v>Recife</v>
      </c>
      <c r="H6" s="15"/>
      <c r="I6" s="16"/>
      <c r="J6" s="17"/>
      <c r="K6" s="17"/>
    </row>
    <row r="7">
      <c r="A7" s="9" t="s">
        <v>29</v>
      </c>
      <c r="B7" s="8">
        <v>16.0</v>
      </c>
      <c r="C7" s="8">
        <v>16.0</v>
      </c>
      <c r="D7" s="12">
        <f>0.1*B7*'Potencial de consumo'!$E$9</f>
        <v>0.08271405493</v>
      </c>
      <c r="E7" s="12">
        <f>0.1*C7*'Potencial de consumo'!$E$9</f>
        <v>0.08271405493</v>
      </c>
      <c r="F7" s="8" t="s">
        <v>30</v>
      </c>
      <c r="H7" s="18"/>
      <c r="I7" s="19"/>
    </row>
    <row r="8">
      <c r="A8" s="9" t="s">
        <v>31</v>
      </c>
      <c r="B8" s="8">
        <v>22.5</v>
      </c>
      <c r="C8" s="8">
        <v>23.0</v>
      </c>
      <c r="D8" s="12">
        <f>0.1*B8*'Potencial de consumo'!$E$5</f>
        <v>0.2253634895</v>
      </c>
      <c r="E8" s="12">
        <f>0.1*C8*'Potencial de consumo'!$E$5</f>
        <v>0.230371567</v>
      </c>
      <c r="F8" s="9" t="str">
        <f t="shared" ref="F8:F10" si="2">IF(D8&lt;E8,"Recife","Salvador")</f>
        <v>Recife</v>
      </c>
    </row>
    <row r="9">
      <c r="A9" s="8" t="s">
        <v>10</v>
      </c>
      <c r="B9" s="8">
        <v>12.0</v>
      </c>
      <c r="C9" s="8">
        <v>0.0</v>
      </c>
      <c r="D9" s="20">
        <f>0.1*B9*'Potencial de consumo'!E2</f>
        <v>0.3411954766</v>
      </c>
      <c r="E9" s="20">
        <f>0.1*C9*'Potencial de consumo'!F2</f>
        <v>0</v>
      </c>
      <c r="F9" s="9" t="str">
        <f t="shared" si="2"/>
        <v>Salvador</v>
      </c>
      <c r="H9" s="11" t="s">
        <v>32</v>
      </c>
      <c r="I9" s="12">
        <f>SUM(B2:B10)/9</f>
        <v>8.722222222</v>
      </c>
    </row>
    <row r="10">
      <c r="A10" s="8" t="s">
        <v>6</v>
      </c>
      <c r="B10" s="8">
        <v>0.0</v>
      </c>
      <c r="C10" s="8">
        <v>12.0</v>
      </c>
      <c r="D10" s="20">
        <f>0.1*B10*'Potencial de consumo'!$E$3</f>
        <v>0</v>
      </c>
      <c r="E10" s="20">
        <f>0.1*C10*'Potencial de consumo'!$E$3</f>
        <v>0.2132471729</v>
      </c>
      <c r="F10" s="9" t="str">
        <f t="shared" si="2"/>
        <v>Recife</v>
      </c>
      <c r="H10" s="11" t="s">
        <v>33</v>
      </c>
      <c r="I10" s="12">
        <f>SUM(C2:C10)/9</f>
        <v>12.05555556</v>
      </c>
    </row>
    <row r="11">
      <c r="D11" s="21"/>
      <c r="H11" s="11" t="s">
        <v>25</v>
      </c>
      <c r="I11" s="12">
        <f>I9/I10</f>
        <v>0.7235023041</v>
      </c>
    </row>
    <row r="12">
      <c r="A12" s="2" t="s">
        <v>34</v>
      </c>
    </row>
    <row r="13">
      <c r="H13" s="3" t="s">
        <v>35</v>
      </c>
    </row>
    <row r="14">
      <c r="H14" s="3" t="s">
        <v>36</v>
      </c>
      <c r="I14" s="6">
        <f t="shared" ref="I14:I15" si="3">(-I9/($I$9+$I$10))+1</f>
        <v>0.5802139037</v>
      </c>
    </row>
    <row r="15">
      <c r="H15" s="3" t="s">
        <v>37</v>
      </c>
      <c r="I15" s="6">
        <f t="shared" si="3"/>
        <v>0.4197860963</v>
      </c>
    </row>
    <row r="17">
      <c r="D17" s="21"/>
      <c r="H17" s="3" t="s">
        <v>38</v>
      </c>
      <c r="I17" s="6">
        <f t="shared" ref="I17:I18" si="4">(-I2/($I$2+$I$3))+1</f>
        <v>0.5324288895</v>
      </c>
    </row>
    <row r="18">
      <c r="D18" s="21"/>
      <c r="H18" s="3" t="s">
        <v>39</v>
      </c>
      <c r="I18" s="6">
        <f t="shared" si="4"/>
        <v>0.4675711105</v>
      </c>
    </row>
    <row r="19">
      <c r="D19" s="21"/>
    </row>
    <row r="20">
      <c r="D20" s="21"/>
    </row>
    <row r="21">
      <c r="D21" s="21"/>
    </row>
    <row r="22">
      <c r="D22" s="21"/>
    </row>
    <row r="23">
      <c r="D23" s="21"/>
    </row>
    <row r="24">
      <c r="D24" s="21"/>
    </row>
    <row r="25">
      <c r="D25" s="21"/>
    </row>
    <row r="26">
      <c r="D26" s="21"/>
    </row>
    <row r="27">
      <c r="D27" s="21"/>
    </row>
    <row r="28">
      <c r="D28" s="21"/>
    </row>
    <row r="29">
      <c r="D29" s="21"/>
    </row>
    <row r="30">
      <c r="D30" s="21"/>
    </row>
    <row r="31">
      <c r="D31" s="21"/>
    </row>
    <row r="32">
      <c r="D32" s="21"/>
    </row>
    <row r="33">
      <c r="D33" s="21"/>
    </row>
    <row r="34">
      <c r="D34" s="21"/>
    </row>
    <row r="35">
      <c r="D35" s="21"/>
    </row>
    <row r="36">
      <c r="D36" s="21"/>
    </row>
    <row r="37">
      <c r="D37" s="21"/>
    </row>
    <row r="38">
      <c r="D38" s="21"/>
    </row>
    <row r="39">
      <c r="D39" s="21"/>
    </row>
    <row r="40">
      <c r="D40" s="21"/>
    </row>
    <row r="41">
      <c r="D41" s="21"/>
    </row>
    <row r="42">
      <c r="D42" s="21"/>
    </row>
    <row r="43">
      <c r="D43" s="21"/>
    </row>
    <row r="44">
      <c r="D44" s="21"/>
    </row>
    <row r="45">
      <c r="D45" s="21"/>
    </row>
    <row r="46">
      <c r="D46" s="21"/>
    </row>
    <row r="47">
      <c r="D47" s="21"/>
    </row>
    <row r="48">
      <c r="D48" s="21"/>
    </row>
    <row r="49">
      <c r="D49" s="21"/>
    </row>
    <row r="50">
      <c r="D50" s="21"/>
    </row>
    <row r="51">
      <c r="D51" s="21"/>
    </row>
    <row r="52">
      <c r="D52" s="21"/>
    </row>
    <row r="53">
      <c r="D53" s="21"/>
    </row>
    <row r="54">
      <c r="D54" s="21"/>
    </row>
    <row r="55">
      <c r="D55" s="21"/>
    </row>
    <row r="56">
      <c r="D56" s="21"/>
    </row>
    <row r="57">
      <c r="D57" s="21"/>
    </row>
    <row r="58">
      <c r="D58" s="21"/>
    </row>
    <row r="59">
      <c r="D59" s="21"/>
    </row>
    <row r="60">
      <c r="D60" s="21"/>
    </row>
    <row r="61">
      <c r="D61" s="21"/>
    </row>
    <row r="62">
      <c r="D62" s="21"/>
    </row>
    <row r="63">
      <c r="D63" s="21"/>
    </row>
    <row r="64">
      <c r="D64" s="21"/>
    </row>
    <row r="65">
      <c r="D65" s="21"/>
    </row>
    <row r="66">
      <c r="D66" s="21"/>
    </row>
    <row r="67">
      <c r="D67" s="21"/>
    </row>
    <row r="68">
      <c r="D68" s="21"/>
    </row>
    <row r="69">
      <c r="D69" s="21"/>
    </row>
    <row r="70">
      <c r="D70" s="21"/>
    </row>
    <row r="71">
      <c r="D71" s="21"/>
    </row>
    <row r="72">
      <c r="D72" s="21"/>
    </row>
    <row r="73">
      <c r="D73" s="21"/>
    </row>
    <row r="74">
      <c r="D74" s="21"/>
    </row>
    <row r="75">
      <c r="D75" s="21"/>
    </row>
    <row r="76">
      <c r="D76" s="21"/>
    </row>
    <row r="77">
      <c r="D77" s="21"/>
    </row>
    <row r="78">
      <c r="D78" s="21"/>
    </row>
    <row r="79">
      <c r="D79" s="21"/>
    </row>
    <row r="80">
      <c r="D80" s="21"/>
    </row>
    <row r="81">
      <c r="D81" s="21"/>
    </row>
    <row r="82">
      <c r="D82" s="21"/>
    </row>
    <row r="83">
      <c r="D83" s="21"/>
    </row>
    <row r="84">
      <c r="D84" s="21"/>
    </row>
    <row r="85">
      <c r="D85" s="21"/>
    </row>
    <row r="86">
      <c r="D86" s="21"/>
    </row>
    <row r="87">
      <c r="D87" s="21"/>
    </row>
    <row r="88">
      <c r="D88" s="21"/>
    </row>
    <row r="89">
      <c r="D89" s="21"/>
    </row>
    <row r="90">
      <c r="D90" s="21"/>
    </row>
    <row r="91">
      <c r="D91" s="21"/>
    </row>
    <row r="92">
      <c r="D92" s="21"/>
    </row>
    <row r="93">
      <c r="D93" s="21"/>
    </row>
    <row r="94">
      <c r="D94" s="21"/>
    </row>
    <row r="95">
      <c r="D95" s="21"/>
    </row>
    <row r="96">
      <c r="D96" s="21"/>
    </row>
    <row r="97">
      <c r="D97" s="21"/>
    </row>
    <row r="98">
      <c r="D98" s="21"/>
    </row>
    <row r="99">
      <c r="D99" s="21"/>
    </row>
    <row r="100">
      <c r="D100" s="21"/>
    </row>
    <row r="101">
      <c r="D101" s="21"/>
    </row>
    <row r="102">
      <c r="D102" s="21"/>
    </row>
    <row r="103">
      <c r="D103" s="21"/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</sheetData>
  <mergeCells count="2">
    <mergeCell ref="A12:E14"/>
    <mergeCell ref="H5:I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33.63"/>
    <col customWidth="1" min="3" max="3" width="28.63"/>
    <col customWidth="1" min="4" max="4" width="35.38"/>
  </cols>
  <sheetData>
    <row r="1">
      <c r="A1" s="22" t="s">
        <v>40</v>
      </c>
      <c r="B1" s="23" t="s">
        <v>41</v>
      </c>
      <c r="C1" s="23" t="s">
        <v>42</v>
      </c>
      <c r="D1" s="23" t="s">
        <v>43</v>
      </c>
      <c r="E1" s="23" t="s">
        <v>5</v>
      </c>
    </row>
    <row r="2">
      <c r="A2" s="22" t="s">
        <v>44</v>
      </c>
      <c r="B2" s="23">
        <v>14.1</v>
      </c>
      <c r="C2" s="23">
        <v>352.0</v>
      </c>
      <c r="D2" s="24">
        <f t="shared" ref="D2:D10" si="1">C2/B2</f>
        <v>24.96453901</v>
      </c>
      <c r="E2" s="24">
        <f t="shared" ref="E2:E10" si="2">C2/$C$11</f>
        <v>0.2843295638</v>
      </c>
    </row>
    <row r="3">
      <c r="A3" s="22" t="s">
        <v>45</v>
      </c>
      <c r="B3" s="23">
        <v>9.1</v>
      </c>
      <c r="C3" s="23">
        <v>220.0</v>
      </c>
      <c r="D3" s="24">
        <f t="shared" si="1"/>
        <v>24.17582418</v>
      </c>
      <c r="E3" s="24">
        <f t="shared" si="2"/>
        <v>0.1777059774</v>
      </c>
    </row>
    <row r="4">
      <c r="A4" s="22" t="s">
        <v>46</v>
      </c>
      <c r="B4" s="23">
        <v>8.8</v>
      </c>
      <c r="C4" s="23">
        <v>194.0</v>
      </c>
      <c r="D4" s="24">
        <f t="shared" si="1"/>
        <v>22.04545455</v>
      </c>
      <c r="E4" s="24">
        <f t="shared" si="2"/>
        <v>0.1567043619</v>
      </c>
    </row>
    <row r="5">
      <c r="A5" s="22" t="s">
        <v>47</v>
      </c>
      <c r="B5" s="23">
        <v>6.7</v>
      </c>
      <c r="C5" s="23">
        <v>124.0</v>
      </c>
      <c r="D5" s="24">
        <f t="shared" si="1"/>
        <v>18.50746269</v>
      </c>
      <c r="E5" s="24">
        <f t="shared" si="2"/>
        <v>0.1001615509</v>
      </c>
    </row>
    <row r="6">
      <c r="A6" s="22" t="s">
        <v>48</v>
      </c>
      <c r="B6" s="23">
        <v>3.3</v>
      </c>
      <c r="C6" s="23">
        <v>80.0</v>
      </c>
      <c r="D6" s="24">
        <f t="shared" si="1"/>
        <v>24.24242424</v>
      </c>
      <c r="E6" s="24">
        <f t="shared" si="2"/>
        <v>0.06462035541</v>
      </c>
    </row>
    <row r="7">
      <c r="A7" s="22" t="s">
        <v>49</v>
      </c>
      <c r="B7" s="23">
        <v>4.0</v>
      </c>
      <c r="C7" s="23">
        <v>77.0</v>
      </c>
      <c r="D7" s="24">
        <f t="shared" si="1"/>
        <v>19.25</v>
      </c>
      <c r="E7" s="24">
        <f t="shared" si="2"/>
        <v>0.06219709208</v>
      </c>
    </row>
    <row r="8">
      <c r="A8" s="22" t="s">
        <v>50</v>
      </c>
      <c r="B8" s="23">
        <v>3.1</v>
      </c>
      <c r="C8" s="23">
        <v>76.0</v>
      </c>
      <c r="D8" s="24">
        <f t="shared" si="1"/>
        <v>24.51612903</v>
      </c>
      <c r="E8" s="24">
        <f t="shared" si="2"/>
        <v>0.06138933764</v>
      </c>
    </row>
    <row r="9">
      <c r="A9" s="22" t="s">
        <v>51</v>
      </c>
      <c r="B9" s="23">
        <v>3.2</v>
      </c>
      <c r="C9" s="23">
        <v>64.0</v>
      </c>
      <c r="D9" s="24">
        <f t="shared" si="1"/>
        <v>20</v>
      </c>
      <c r="E9" s="24">
        <f t="shared" si="2"/>
        <v>0.05169628433</v>
      </c>
    </row>
    <row r="10">
      <c r="A10" s="22" t="s">
        <v>52</v>
      </c>
      <c r="B10" s="23">
        <v>2.2</v>
      </c>
      <c r="C10" s="23">
        <v>51.0</v>
      </c>
      <c r="D10" s="24">
        <f t="shared" si="1"/>
        <v>23.18181818</v>
      </c>
      <c r="E10" s="24">
        <f t="shared" si="2"/>
        <v>0.04119547658</v>
      </c>
    </row>
    <row r="11">
      <c r="A11" s="23" t="s">
        <v>53</v>
      </c>
      <c r="B11" s="22"/>
      <c r="C11" s="22">
        <f>SUM(C2:C10)</f>
        <v>1238</v>
      </c>
      <c r="D11" s="22"/>
      <c r="E11" s="22"/>
    </row>
    <row r="12">
      <c r="B12" s="17" t="s">
        <v>54</v>
      </c>
      <c r="C12" s="17" t="s">
        <v>55</v>
      </c>
    </row>
  </sheetData>
  <autoFilter ref="$A$1:$D$11">
    <sortState ref="A1:D11">
      <sortCondition descending="1" ref="C1:C11"/>
      <sortCondition descending="1" ref="D1:D1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5.13"/>
    <col customWidth="1" min="3" max="4" width="21.88"/>
    <col customWidth="1" min="5" max="5" width="17.38"/>
    <col customWidth="1" min="6" max="6" width="16.5"/>
  </cols>
  <sheetData>
    <row r="1">
      <c r="A1" s="22" t="s">
        <v>56</v>
      </c>
      <c r="B1" s="22" t="s">
        <v>57</v>
      </c>
      <c r="C1" s="22" t="s">
        <v>58</v>
      </c>
      <c r="D1" s="22" t="s">
        <v>59</v>
      </c>
      <c r="E1" s="22" t="s">
        <v>60</v>
      </c>
      <c r="F1" s="22" t="s">
        <v>61</v>
      </c>
      <c r="G1" s="22"/>
    </row>
    <row r="2">
      <c r="A2" s="22" t="s">
        <v>62</v>
      </c>
      <c r="B2" s="25">
        <v>0.2</v>
      </c>
      <c r="C2" s="23">
        <v>4.5</v>
      </c>
      <c r="D2" s="23">
        <v>5.5</v>
      </c>
      <c r="E2" s="22">
        <f t="shared" ref="E2:F2" si="1">C2*$B$2</f>
        <v>0.9</v>
      </c>
      <c r="F2" s="22">
        <f t="shared" si="1"/>
        <v>1.1</v>
      </c>
      <c r="G2" s="22"/>
    </row>
    <row r="3">
      <c r="A3" s="22" t="s">
        <v>63</v>
      </c>
      <c r="B3" s="25">
        <v>0.5</v>
      </c>
      <c r="C3" s="23">
        <v>5.8</v>
      </c>
      <c r="D3" s="23">
        <v>4.2</v>
      </c>
      <c r="E3" s="22">
        <f t="shared" ref="E3:F3" si="2">C3*$B$3</f>
        <v>2.9</v>
      </c>
      <c r="F3" s="22">
        <f t="shared" si="2"/>
        <v>2.1</v>
      </c>
      <c r="G3" s="22"/>
    </row>
    <row r="4">
      <c r="A4" s="22" t="s">
        <v>64</v>
      </c>
      <c r="B4" s="25">
        <v>0.3</v>
      </c>
      <c r="C4" s="23">
        <v>5.3</v>
      </c>
      <c r="D4" s="23">
        <v>4.7</v>
      </c>
      <c r="E4" s="22">
        <f t="shared" ref="E4:F4" si="3">C4*$B$4</f>
        <v>1.59</v>
      </c>
      <c r="F4" s="22">
        <f t="shared" si="3"/>
        <v>1.41</v>
      </c>
      <c r="G4" s="22"/>
    </row>
    <row r="5">
      <c r="A5" s="22" t="s">
        <v>65</v>
      </c>
      <c r="B5" s="25">
        <v>1.0</v>
      </c>
      <c r="C5" s="22"/>
      <c r="D5" s="22"/>
      <c r="E5" s="22">
        <f t="shared" ref="E5:F5" si="4">SUM(E2:E4)</f>
        <v>5.39</v>
      </c>
      <c r="F5" s="22">
        <f t="shared" si="4"/>
        <v>4.61</v>
      </c>
      <c r="G5" s="22"/>
    </row>
    <row r="6">
      <c r="A6" s="22"/>
      <c r="B6" s="22"/>
      <c r="C6" s="22"/>
      <c r="D6" s="22"/>
      <c r="E6" s="22"/>
      <c r="F6" s="22"/>
      <c r="G6" s="22"/>
    </row>
  </sheetData>
  <drawing r:id="rId1"/>
</worksheet>
</file>