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925" windowHeight="802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<sst xmlns="http://schemas.openxmlformats.org/spreadsheetml/2006/main" count="20" uniqueCount="18">
  <si>
    <t>Network Routing Principles Scenario Network Calculator</t>
  </si>
  <si>
    <t>Instructions:</t>
  </si>
  <si>
    <t>Enter your student ID in cell B5</t>
  </si>
  <si>
    <t>Digits</t>
  </si>
  <si>
    <t>Value</t>
  </si>
  <si>
    <t>Scenarios 1-3</t>
  </si>
  <si>
    <t>Student ID</t>
  </si>
  <si>
    <t>XXX</t>
  </si>
  <si>
    <t>YYY</t>
  </si>
  <si>
    <t>Calculated ID</t>
  </si>
  <si>
    <t>XXXAdjusted</t>
  </si>
  <si>
    <t>Corporate Address</t>
  </si>
  <si>
    <t>ISP Link Address</t>
  </si>
  <si>
    <t>VLANXXX</t>
  </si>
  <si>
    <t>VLANYYY</t>
  </si>
  <si>
    <t>VLANZZZ</t>
  </si>
  <si>
    <t>Scenarios 4-6</t>
  </si>
  <si>
    <t>YYY2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</si>
</sst>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1">
    <font>
      <sz val="11"/>
      <color theme="1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5"/>
  <sheetViews>
    <sheetView tabSelected="1" workbookViewId="0">
      <selection activeCell="D5" sqref="D5"/>
    </sheetView>
  </sheetViews>
  <sheetFormatPr defaultColWidth="9" defaultRowHeight="15"/>
  <cols>
    <col min="1" max="1" width="11.8571428571429"/>
    <col min="2" max="2" width="10.8571428571429" customWidth="1"/>
    <col min="3" max="3" width="16.7142857142857"/>
    <col min="4" max="4" width="14.5714285714286"/>
    <col min="5" max="5" width="10.1428571428571"/>
    <col min="9" max="12" width="9" hidden="1" customWidth="1"/>
  </cols>
  <sheetData>
    <row r="1" s="1" customFormat="1" ht="21" spans="1:1">
      <c r="A1" s="1" t="s">
        <v>0</v>
      </c>
    </row>
    <row r="3" spans="1:2">
      <c r="A3" t="s">
        <v>1</v>
      </c>
      <c r="B3" t="s">
        <v>2</v>
      </c>
    </row>
    <row r="4" spans="9:11">
      <c r="I4" t="s">
        <v>3</v>
      </c>
      <c r="J4" t="s">
        <v>4</v>
      </c>
      <c r="K4" t="s">
        <v>5</v>
      </c>
    </row>
    <row r="5" spans="1:12">
      <c r="A5" t="s">
        <v>6</v>
      </c>
      <c r="B5">
        <v>103177240</v>
      </c>
      <c r="I5">
        <v>1</v>
      </c>
      <c r="J5" t="str">
        <f t="shared" ref="J5:J13" si="0">LEFT(RIGHT($B$7,10-I5),1)</f>
        <v>1</v>
      </c>
      <c r="K5" t="s">
        <v>7</v>
      </c>
      <c r="L5" t="str">
        <f>IF(AND(J11="0",J12="0"),J13,CONCATENATE(IF(J11="0","",J11),J12,J13))</f>
        <v>240</v>
      </c>
    </row>
    <row r="6" spans="9:12">
      <c r="I6">
        <v>2</v>
      </c>
      <c r="J6" t="str">
        <f t="shared" si="0"/>
        <v>0</v>
      </c>
      <c r="K6" t="s">
        <v>8</v>
      </c>
      <c r="L6" t="str">
        <f>IF(AND(J8="0",J9="0"),J10,CONCATENATE(IF(J8="0","",J8),J9,J10))</f>
        <v>177</v>
      </c>
    </row>
    <row r="7" spans="1:12">
      <c r="A7" t="s">
        <v>9</v>
      </c>
      <c r="B7">
        <f>IF(LEN(B5)=9,IF(ISNUMBER(B5),B5,0),IF(LEN(B5)=7,IF(ISNUMBER(B5),990000000+B5,IF(AND(ISNUMBER(VALUE(LEFT(B5,6))),UPPER(RIGHT(B5))="X"),CONCATENATE("99",LEFT(B5,6),"0"),0)),0))</f>
        <v>103177240</v>
      </c>
      <c r="I7">
        <v>3</v>
      </c>
      <c r="J7" t="str">
        <f t="shared" si="0"/>
        <v>3</v>
      </c>
      <c r="K7" t="s">
        <v>10</v>
      </c>
      <c r="L7" t="str">
        <f>IF(L5=L6,L5+1,L5)</f>
        <v>240</v>
      </c>
    </row>
    <row r="8" spans="9:10">
      <c r="I8">
        <v>4</v>
      </c>
      <c r="J8" t="str">
        <f t="shared" si="0"/>
        <v>1</v>
      </c>
    </row>
    <row r="9" spans="3:11">
      <c r="C9" t="s">
        <v>11</v>
      </c>
      <c r="D9" t="s">
        <v>12</v>
      </c>
      <c r="E9" t="s">
        <v>13</v>
      </c>
      <c r="F9" t="s">
        <v>14</v>
      </c>
      <c r="G9" t="s">
        <v>15</v>
      </c>
      <c r="I9">
        <v>5</v>
      </c>
      <c r="J9" t="str">
        <f t="shared" si="0"/>
        <v>7</v>
      </c>
      <c r="K9" t="s">
        <v>16</v>
      </c>
    </row>
    <row r="10" spans="2:12">
      <c r="B10" s="2">
        <v>1</v>
      </c>
      <c r="C10" s="2" t="str">
        <f>CONCATENATE("158.",$J$11,$J$13,".0.0/16")</f>
        <v>158.20.0.0/16</v>
      </c>
      <c r="D10" t="str">
        <f>CONCATENATE("201.24.4",$J$12,".0/30")</f>
        <v>201.24.44.0/30</v>
      </c>
      <c r="E10" t="str">
        <f>CONCATENATE("VLAN",$L$7)</f>
        <v>VLAN240</v>
      </c>
      <c r="F10" t="str">
        <f>CONCATENATE("VLAN",$L$6)</f>
        <v>VLAN177</v>
      </c>
      <c r="G10" t="str">
        <f>CONCATENATE("VLAN",IF(OR($L$7="256",$L$6="256"),253,256))</f>
        <v>VLAN256</v>
      </c>
      <c r="I10">
        <v>6</v>
      </c>
      <c r="J10" t="str">
        <f t="shared" si="0"/>
        <v>7</v>
      </c>
      <c r="K10" t="s">
        <v>7</v>
      </c>
      <c r="L10" t="str">
        <f>IF(AND(J9="0",J10="0"),J111,CONCATENATE(IF(J9="0","",J9),J10,J11))</f>
        <v>772</v>
      </c>
    </row>
    <row r="11" spans="2:12">
      <c r="B11" s="2">
        <v>2</v>
      </c>
      <c r="C11" s="2" t="str">
        <f>CONCATENATE("148.",$J$11,$J$13,".0.0/16")</f>
        <v>148.20.0.0/16</v>
      </c>
      <c r="D11" t="str">
        <f>CONCATENATE("204.3.5",$J$12,".0/30")</f>
        <v>204.3.54.0/30</v>
      </c>
      <c r="E11" t="str">
        <f>CONCATENATE("VLAN",$L$7)</f>
        <v>VLAN240</v>
      </c>
      <c r="F11" t="str">
        <f>CONCATENATE("VLAN",$L$6)</f>
        <v>VLAN177</v>
      </c>
      <c r="G11" t="str">
        <f>CONCATENATE("VLAN",IF(OR($L$7="130",$L$6="130"),127,130))</f>
        <v>VLAN130</v>
      </c>
      <c r="I11">
        <v>7</v>
      </c>
      <c r="J11" t="str">
        <f t="shared" si="0"/>
        <v>2</v>
      </c>
      <c r="K11" t="s">
        <v>17</v>
      </c>
      <c r="L11" t="str">
        <f>IF(AND(J10="0",J11="0"),J112,CONCATENATE(IF(J10="0","",J10),J11,J12))</f>
        <v>724</v>
      </c>
    </row>
    <row r="12" spans="2:12">
      <c r="B12" s="2">
        <v>3</v>
      </c>
      <c r="C12" s="2" t="str">
        <f>CONCATENATE("131.",$J$11,$J$13,".0.0/17")</f>
        <v>131.20.0.0/17</v>
      </c>
      <c r="D12" t="str">
        <f>CONCATENATE("211.13.8",$J$12,".0/30")</f>
        <v>211.13.84.0/30</v>
      </c>
      <c r="E12" t="str">
        <f>CONCATENATE("VLAN",$L$7)</f>
        <v>VLAN240</v>
      </c>
      <c r="F12" t="str">
        <f>CONCATENATE("VLAN",$L$6)</f>
        <v>VLAN177</v>
      </c>
      <c r="G12" t="str">
        <f>CONCATENATE("VLAN",IF(OR($L$7="112",$L$6="112"),109,112))</f>
        <v>VLAN112</v>
      </c>
      <c r="I12">
        <v>8</v>
      </c>
      <c r="J12" t="str">
        <f t="shared" si="0"/>
        <v>4</v>
      </c>
      <c r="K12" t="s">
        <v>10</v>
      </c>
      <c r="L12" t="str">
        <f>IF(L10=L11,L10+1,L10)</f>
        <v>772</v>
      </c>
    </row>
    <row r="13" spans="2:10">
      <c r="B13" s="2">
        <v>4</v>
      </c>
      <c r="C13" s="2" t="str">
        <f>CONCATENATE("145.",$J$11,$J$9,".0.0/16")</f>
        <v>145.27.0.0/16</v>
      </c>
      <c r="D13" t="str">
        <f>CONCATENATE("211.11.5",$J$12,".0/30")</f>
        <v>211.11.54.0/30</v>
      </c>
      <c r="E13" t="str">
        <f>CONCATENATE("VLAN",$L$12)</f>
        <v>VLAN772</v>
      </c>
      <c r="F13" t="str">
        <f>CONCATENATE("VLAN",$L$11)</f>
        <v>VLAN724</v>
      </c>
      <c r="G13" t="str">
        <f>CONCATENATE("VLAN",IF(OR($L$12="154",$L$11="154"),151,154))</f>
        <v>VLAN154</v>
      </c>
      <c r="I13">
        <v>9</v>
      </c>
      <c r="J13" t="str">
        <f t="shared" si="0"/>
        <v>0</v>
      </c>
    </row>
    <row r="14" spans="2:7">
      <c r="B14" s="2">
        <v>5</v>
      </c>
      <c r="C14" s="2" t="str">
        <f>CONCATENATE($J$10,$J$9,".0.0.0/8")</f>
        <v>77.0.0.0/8</v>
      </c>
      <c r="D14" t="str">
        <f>CONCATENATE("201.45.3",$J$12,".0/30")</f>
        <v>201.45.34.0/30</v>
      </c>
      <c r="E14" t="str">
        <f>CONCATENATE("VLAN",$L$12)</f>
        <v>VLAN772</v>
      </c>
      <c r="F14" t="str">
        <f>CONCATENATE("VLAN",$L$11)</f>
        <v>VLAN724</v>
      </c>
      <c r="G14" t="str">
        <f>CONCATENATE("VLAN",IF(OR($L$12="195",$L$11="195"),192,195))</f>
        <v>VLAN195</v>
      </c>
    </row>
    <row r="15" spans="2:7">
      <c r="B15" s="2">
        <v>6</v>
      </c>
      <c r="C15" s="2" t="str">
        <f>CONCATENATE($J$10,$J$9,".0.0.0/8")</f>
        <v>77.0.0.0/8</v>
      </c>
      <c r="D15" t="str">
        <f>CONCATENATE("191.22.4",$J$12,".0/30")</f>
        <v>191.22.44.0/30</v>
      </c>
      <c r="E15" t="str">
        <f>CONCATENATE("VLAN",$L$12)</f>
        <v>VLAN772</v>
      </c>
      <c r="F15" t="str">
        <f>CONCATENATE("VLAN",$L$11)</f>
        <v>VLAN724</v>
      </c>
      <c r="G15" t="str">
        <f>CONCATENATE("VLAN",IF(OR($L$12="516",$L$11="516"),513,516))</f>
        <v>VLAN516</v>
      </c>
    </row>
  </sheetData>
  <pageMargins left="0.700787401574803" right="0.700787401574803" top="0.751968503937008" bottom="0.751968503937008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cp:revision>1</cp:revision>
  <dcterms:created xsi:type="dcterms:W3CDTF">2024-02-19T03:47:00Z</dcterms:created>
  <dcterms:modified xsi:type="dcterms:W3CDTF">2024-08-01T12:40:03Z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BEA22A05115947428A0D8C174D727F7B_12</vt:lpwstr>
  </property>
  <property fmtid="{D5CDD505-2E9C-101B-9397-08002B2CF9AE}" pid="3" name="KSOProductBuildVer">
    <vt:lpwstr>1033-12.2.0.17153</vt:lpwstr>
  </property>
</Properties>
</file>