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0b152fdc5c2e216b/Documents/"/>
    </mc:Choice>
  </mc:AlternateContent>
  <xr:revisionPtr revIDLastSave="274" documentId="8_{8DD50DF7-DD74-4DB8-8994-6A9629D69CF2}" xr6:coauthVersionLast="47" xr6:coauthVersionMax="47" xr10:uidLastSave="{334049BC-F20D-4AC0-A1F9-88BFF81A9575}"/>
  <bookViews>
    <workbookView xWindow="-108" yWindow="-108" windowWidth="23256" windowHeight="13176" firstSheet="2" activeTab="5" xr2:uid="{8ADA350B-F689-4371-B0A3-8DF96BC782E0}"/>
  </bookViews>
  <sheets>
    <sheet name="Chart of Accounts" sheetId="1" r:id="rId1"/>
    <sheet name="General Entries" sheetId="2" r:id="rId2"/>
    <sheet name="Ledger" sheetId="3" r:id="rId3"/>
    <sheet name="Trial Balance" sheetId="4" r:id="rId4"/>
    <sheet name="Income Statements" sheetId="5" r:id="rId5"/>
    <sheet name="Balance Sheet" sheetId="6" r:id="rId6"/>
  </sheets>
  <definedNames>
    <definedName name="_xlnm._FilterDatabase" localSheetId="3" hidden="1">'Trial Balance'!$A$2:$F$18</definedName>
    <definedName name="_xlnm.Print_Area" localSheetId="5">'Balance Sheet'!$A$1:$F$34</definedName>
    <definedName name="_xlnm.Print_Area" localSheetId="4">'Income Statements'!$A$1:$E$18</definedName>
    <definedName name="Slicer_Accoun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6" i="6" l="1"/>
  <c r="E24" i="6"/>
  <c r="E23" i="6"/>
  <c r="D10" i="5"/>
  <c r="D11" i="5"/>
  <c r="D12" i="5"/>
  <c r="D13" i="5"/>
  <c r="D14" i="5"/>
  <c r="E16" i="4"/>
  <c r="F16" i="4" s="1"/>
  <c r="E17" i="4"/>
  <c r="F17" i="4" s="1"/>
  <c r="E29" i="6"/>
  <c r="E28" i="6"/>
  <c r="E21" i="6"/>
  <c r="E20" i="6"/>
  <c r="D10" i="6"/>
  <c r="D11" i="6"/>
  <c r="D12" i="6"/>
  <c r="D13" i="6"/>
  <c r="E6" i="6"/>
  <c r="E5" i="5"/>
  <c r="E6" i="5"/>
  <c r="E15" i="4"/>
  <c r="F15" i="4" s="1"/>
  <c r="A2" i="3"/>
  <c r="F20" i="2"/>
  <c r="F18" i="2"/>
  <c r="E4" i="4"/>
  <c r="F4" i="4" s="1"/>
  <c r="E5" i="4"/>
  <c r="F5" i="4" s="1"/>
  <c r="E6" i="4"/>
  <c r="F6" i="4" s="1"/>
  <c r="E7" i="4"/>
  <c r="F7" i="4" s="1"/>
  <c r="E8" i="4"/>
  <c r="F8" i="4" s="1"/>
  <c r="E9" i="4"/>
  <c r="F9" i="4" s="1"/>
  <c r="E10" i="4"/>
  <c r="F10" i="4" s="1"/>
  <c r="E11" i="4"/>
  <c r="F11" i="4" s="1"/>
  <c r="E12" i="4"/>
  <c r="F12" i="4" s="1"/>
  <c r="E13" i="4"/>
  <c r="F13" i="4" s="1"/>
  <c r="E14" i="4"/>
  <c r="F14" i="4" s="1"/>
  <c r="E3" i="4"/>
  <c r="F3" i="4" s="1"/>
  <c r="F30" i="2"/>
  <c r="F28" i="2"/>
  <c r="F26" i="2"/>
  <c r="F24" i="2"/>
  <c r="F22" i="2"/>
  <c r="F16" i="2"/>
  <c r="F14" i="2"/>
  <c r="F12" i="2"/>
  <c r="F10" i="2"/>
  <c r="E15" i="6" l="1"/>
  <c r="E8" i="6"/>
  <c r="E8" i="5"/>
  <c r="E15" i="5"/>
  <c r="E16" i="5" l="1"/>
  <c r="E17" i="5" s="1"/>
  <c r="E16" i="6"/>
  <c r="E14" i="6"/>
  <c r="E18" i="5" l="1"/>
  <c r="E30" i="6" s="1"/>
  <c r="E31" i="6" s="1"/>
  <c r="E32" i="6" s="1"/>
  <c r="E34" i="6" s="1"/>
  <c r="E31" i="2"/>
  <c r="F32" i="2" s="1"/>
</calcChain>
</file>

<file path=xl/sharedStrings.xml><?xml version="1.0" encoding="utf-8"?>
<sst xmlns="http://schemas.openxmlformats.org/spreadsheetml/2006/main" count="245" uniqueCount="90">
  <si>
    <t>13bunchdarkbluesoul Pvt Limited</t>
  </si>
  <si>
    <t>Charts of Accounts</t>
  </si>
  <si>
    <t>For the Year 24 November 2023</t>
  </si>
  <si>
    <t>Account Categories</t>
  </si>
  <si>
    <t>Sub Accounts</t>
  </si>
  <si>
    <t>Label - Finacial Statements</t>
  </si>
  <si>
    <t>Assets</t>
  </si>
  <si>
    <t>Liabilities</t>
  </si>
  <si>
    <t>Equity</t>
  </si>
  <si>
    <t>Expenses</t>
  </si>
  <si>
    <t>Revenue</t>
  </si>
  <si>
    <t>Non-Current Assets</t>
  </si>
  <si>
    <t>Non-Current Liabilities</t>
  </si>
  <si>
    <t>Current Assests</t>
  </si>
  <si>
    <t>Current Liabilities</t>
  </si>
  <si>
    <t>Balance Sheet</t>
  </si>
  <si>
    <t>Income Statement</t>
  </si>
  <si>
    <t>Date</t>
  </si>
  <si>
    <t>Describtion</t>
  </si>
  <si>
    <t>Account</t>
  </si>
  <si>
    <t>Debit</t>
  </si>
  <si>
    <t>Credit</t>
  </si>
  <si>
    <t>Detail/Narration</t>
  </si>
  <si>
    <t>Started Business with 5,000,000/- with cash on 1st July 2023.</t>
  </si>
  <si>
    <t>Inventory Purchased of 750,000 on credit from Mega Mart on 5 July 2023</t>
  </si>
  <si>
    <t>Inventory Purchased of 500,000 from Multy Media from on 7 July 2023</t>
  </si>
  <si>
    <t>Sold inventroy on credit to Mr. Rehman of 400,000 on 10 July 2023</t>
  </si>
  <si>
    <t>Sold inventroy on cash of 300,000 on 14 July 2023</t>
  </si>
  <si>
    <t>Expenses incurred in office of 45,000 on 16 July 2023</t>
  </si>
  <si>
    <t>Entertaintment Expenses incurred of 70,000 on 18 July 2023</t>
  </si>
  <si>
    <t>Computer Purchased for 250,000 on 27 July 2023</t>
  </si>
  <si>
    <t>Salary Paid on 1st August for 110,000/-</t>
  </si>
  <si>
    <t>Rent Paid to Mr, Abbas on 2nd August of 35,000/-</t>
  </si>
  <si>
    <t>Cash</t>
  </si>
  <si>
    <t>individual Account</t>
  </si>
  <si>
    <t>Bank</t>
  </si>
  <si>
    <t>Established Business</t>
  </si>
  <si>
    <t>Deposited 1,500,000/- in Bank on 2nd July 2023</t>
  </si>
  <si>
    <t>Enteries</t>
  </si>
  <si>
    <t xml:space="preserve"> Cash Deposited into a Bank</t>
  </si>
  <si>
    <t>Inventory</t>
  </si>
  <si>
    <t>Vendor</t>
  </si>
  <si>
    <t>Inventory Purchased</t>
  </si>
  <si>
    <t>Customer</t>
  </si>
  <si>
    <t>Inventory Sold</t>
  </si>
  <si>
    <t>Office supplies</t>
  </si>
  <si>
    <t>Expenses incurred</t>
  </si>
  <si>
    <t>Entertaintment Expenses</t>
  </si>
  <si>
    <t>Computer Purchased</t>
  </si>
  <si>
    <t>Computer</t>
  </si>
  <si>
    <t>Salary Paid</t>
  </si>
  <si>
    <t>Salaries</t>
  </si>
  <si>
    <t>Rent Paid</t>
  </si>
  <si>
    <t>Rent</t>
  </si>
  <si>
    <t>Grand Total</t>
  </si>
  <si>
    <t>Sum of Debit</t>
  </si>
  <si>
    <t>Sum of Credit</t>
  </si>
  <si>
    <t>Sum of Sum of Balance</t>
  </si>
  <si>
    <t>Ledger</t>
  </si>
  <si>
    <t>Trial Balance</t>
  </si>
  <si>
    <t>Amount [PKR]</t>
  </si>
  <si>
    <t>Gross Profit</t>
  </si>
  <si>
    <t>Operating Expences</t>
  </si>
  <si>
    <t>Operating Profit</t>
  </si>
  <si>
    <t>Net Profit</t>
  </si>
  <si>
    <t xml:space="preserve"> </t>
  </si>
  <si>
    <t>Sales</t>
  </si>
  <si>
    <t>Cost of Good Sold</t>
  </si>
  <si>
    <t>Inventory Adjustment</t>
  </si>
  <si>
    <t>Cost of Good Sold Mr .Rehman 2,90,000</t>
  </si>
  <si>
    <t>Cost of Good Sold 3,00,000</t>
  </si>
  <si>
    <t>Tax-30%</t>
  </si>
  <si>
    <t>Tax</t>
  </si>
  <si>
    <t>Tax Working Adj.</t>
  </si>
  <si>
    <t>Govt</t>
  </si>
  <si>
    <t xml:space="preserve">Government 30% Tax Pay </t>
  </si>
  <si>
    <t>Total Non-Current Assets</t>
  </si>
  <si>
    <t>For the Year ended 24 November 2023</t>
  </si>
  <si>
    <t>As at November 24,2023</t>
  </si>
  <si>
    <t>Label Finacial Satement</t>
  </si>
  <si>
    <t>Current Assets</t>
  </si>
  <si>
    <t>Total Current Assets</t>
  </si>
  <si>
    <t>Total Assets</t>
  </si>
  <si>
    <t>Liablilities &amp; Equity</t>
  </si>
  <si>
    <t>Total-Current Liabilities</t>
  </si>
  <si>
    <t>Total Current Liabilities</t>
  </si>
  <si>
    <t>Net income</t>
  </si>
  <si>
    <t>Total Equity</t>
  </si>
  <si>
    <t>Total Liabilities &amp; Equity</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</si>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</sst>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 #,##0_ ;_ * \-#,##0_ ;_ * &quot;-&quot;??_ ;_ @_ "/>
    <numFmt numFmtId="165" formatCode="#,##0_ ;\-#,##0\ "/>
  </numFmts>
  <fonts count="18" x14ac:knownFonts="1">
    <font>
      <sz val="11"/>
      <color theme="1"/>
      <name val="Calibri"/>
      <family val="2"/>
      <scheme val="minor"/>
    </font>
    <font>
      <sz val="11"/>
      <color theme="1"/>
      <name val="Calibri"/>
      <family val="2"/>
      <scheme val="minor"/>
    </font>
    <font>
      <b/>
      <sz val="11"/>
      <color theme="1"/>
      <name val="Calibri"/>
      <family val="2"/>
      <scheme val="minor"/>
    </font>
    <font>
      <b/>
      <i/>
      <sz val="14"/>
      <color theme="1"/>
      <name val="Calibri"/>
      <family val="2"/>
      <scheme val="minor"/>
    </font>
    <font>
      <i/>
      <sz val="11"/>
      <color theme="1"/>
      <name val="Calibri"/>
      <family val="2"/>
      <scheme val="minor"/>
    </font>
    <font>
      <sz val="8"/>
      <name val="Calibri"/>
      <family val="2"/>
      <scheme val="minor"/>
    </font>
    <font>
      <b/>
      <sz val="26"/>
      <color theme="1"/>
      <name val="Calibri"/>
      <family val="2"/>
      <scheme val="minor"/>
    </font>
    <font>
      <i/>
      <sz val="28"/>
      <color theme="0"/>
      <name val="Calibri"/>
      <family val="2"/>
      <scheme val="minor"/>
    </font>
    <font>
      <sz val="22"/>
      <color theme="0"/>
      <name val="Calibri"/>
      <family val="2"/>
      <scheme val="minor"/>
    </font>
    <font>
      <sz val="14"/>
      <color theme="0"/>
      <name val="Calibri"/>
      <family val="2"/>
      <scheme val="minor"/>
    </font>
    <font>
      <sz val="20"/>
      <color theme="0"/>
      <name val="Calibri"/>
      <family val="2"/>
      <scheme val="minor"/>
    </font>
    <font>
      <sz val="11"/>
      <name val="Calibri"/>
      <family val="2"/>
      <scheme val="minor"/>
    </font>
    <font>
      <b/>
      <sz val="11"/>
      <name val="Calibri"/>
      <family val="2"/>
      <scheme val="minor"/>
    </font>
    <font>
      <sz val="11"/>
      <color theme="0"/>
      <name val="Calibri"/>
      <family val="2"/>
      <scheme val="minor"/>
    </font>
    <font>
      <sz val="11"/>
      <color theme="8" tint="-0.249977111117893"/>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2" tint="-0.249977111117893"/>
        <bgColor indexed="64"/>
      </patternFill>
    </fill>
  </fills>
  <borders count="9">
    <border>
      <left/>
      <right/>
      <top/>
      <bottom/>
      <diagonal/>
    </border>
    <border>
      <left/>
      <right/>
      <top/>
      <bottom style="thin">
        <color indexed="64"/>
      </bottom>
      <diagonal/>
    </border>
    <border>
      <left/>
      <right/>
      <top style="thick">
        <color indexed="64"/>
      </top>
      <bottom style="thick">
        <color indexed="64"/>
      </bottom>
      <diagonal/>
    </border>
    <border>
      <left/>
      <right/>
      <top/>
      <bottom style="thin">
        <color theme="0"/>
      </bottom>
      <diagonal/>
    </border>
    <border>
      <left/>
      <right/>
      <top style="thin">
        <color theme="0"/>
      </top>
      <bottom/>
      <diagonal/>
    </border>
    <border>
      <left/>
      <right style="thin">
        <color theme="8"/>
      </right>
      <top style="thin">
        <color theme="8" tint="0.79998168889431442"/>
      </top>
      <bottom style="thin">
        <color theme="8" tint="0.79998168889431442"/>
      </bottom>
      <diagonal/>
    </border>
    <border>
      <left/>
      <right/>
      <top/>
      <bottom style="thick">
        <color theme="0"/>
      </bottom>
      <diagonal/>
    </border>
    <border>
      <left/>
      <right/>
      <top/>
      <bottom style="thick">
        <color indexed="64"/>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56">
    <xf numFmtId="0" fontId="0" fillId="0" borderId="0" xfId="0"/>
    <xf numFmtId="0" fontId="0" fillId="0" borderId="0" xfId="0" applyAlignment="1">
      <alignment horizontal="left"/>
    </xf>
    <xf numFmtId="0" fontId="0" fillId="2" borderId="0" xfId="0" applyFill="1" applyAlignment="1">
      <alignment horizontal="left"/>
    </xf>
    <xf numFmtId="0" fontId="0" fillId="2" borderId="1" xfId="0" applyFill="1" applyBorder="1" applyAlignment="1">
      <alignment horizontal="left"/>
    </xf>
    <xf numFmtId="15" fontId="0" fillId="0" borderId="0" xfId="0" applyNumberFormat="1"/>
    <xf numFmtId="164" fontId="0" fillId="0" borderId="0" xfId="1" applyNumberFormat="1" applyFont="1"/>
    <xf numFmtId="3" fontId="0" fillId="0" borderId="0" xfId="0" applyNumberFormat="1"/>
    <xf numFmtId="164" fontId="0" fillId="0" borderId="0" xfId="0" applyNumberFormat="1"/>
    <xf numFmtId="0" fontId="0" fillId="2" borderId="0" xfId="0" applyFill="1"/>
    <xf numFmtId="0" fontId="0" fillId="0" borderId="0" xfId="0" pivotButton="1"/>
    <xf numFmtId="0" fontId="6" fillId="0" borderId="0" xfId="0" applyFont="1"/>
    <xf numFmtId="0" fontId="11" fillId="4" borderId="0" xfId="0" applyFont="1" applyFill="1"/>
    <xf numFmtId="0" fontId="2" fillId="4" borderId="0" xfId="0" applyFont="1" applyFill="1"/>
    <xf numFmtId="0" fontId="12" fillId="4" borderId="0" xfId="0" applyFont="1" applyFill="1"/>
    <xf numFmtId="0" fontId="0" fillId="0" borderId="3" xfId="0" applyBorder="1"/>
    <xf numFmtId="0" fontId="0" fillId="4" borderId="0" xfId="0" applyFill="1"/>
    <xf numFmtId="0" fontId="10" fillId="3" borderId="4" xfId="0" applyFont="1" applyFill="1" applyBorder="1"/>
    <xf numFmtId="0" fontId="9" fillId="3" borderId="4" xfId="0" applyFont="1" applyFill="1" applyBorder="1"/>
    <xf numFmtId="0" fontId="14" fillId="0" borderId="5" xfId="0" applyFont="1" applyBorder="1"/>
    <xf numFmtId="164" fontId="9" fillId="3" borderId="4" xfId="1" applyNumberFormat="1" applyFont="1" applyFill="1" applyBorder="1"/>
    <xf numFmtId="164" fontId="0" fillId="4" borderId="0" xfId="1" applyNumberFormat="1" applyFont="1" applyFill="1"/>
    <xf numFmtId="164" fontId="10" fillId="3" borderId="4" xfId="1" applyNumberFormat="1" applyFont="1" applyFill="1" applyBorder="1"/>
    <xf numFmtId="164" fontId="11" fillId="4" borderId="0" xfId="1" applyNumberFormat="1" applyFont="1" applyFill="1"/>
    <xf numFmtId="164" fontId="2" fillId="4" borderId="2" xfId="1" applyNumberFormat="1" applyFont="1" applyFill="1" applyBorder="1"/>
    <xf numFmtId="165" fontId="0" fillId="0" borderId="0" xfId="1" applyNumberFormat="1" applyFont="1"/>
    <xf numFmtId="0" fontId="14" fillId="0" borderId="0" xfId="0" applyFont="1"/>
    <xf numFmtId="0" fontId="0" fillId="5" borderId="0" xfId="0" applyFill="1"/>
    <xf numFmtId="0" fontId="0" fillId="6" borderId="0" xfId="0" applyFill="1"/>
    <xf numFmtId="0" fontId="0" fillId="4" borderId="0" xfId="0" applyFill="1" applyAlignment="1">
      <alignment horizontal="left"/>
    </xf>
    <xf numFmtId="0" fontId="13" fillId="4" borderId="0" xfId="0" applyFont="1" applyFill="1" applyAlignment="1">
      <alignment horizontal="left"/>
    </xf>
    <xf numFmtId="0" fontId="13" fillId="4" borderId="0" xfId="0" applyFont="1" applyFill="1"/>
    <xf numFmtId="164" fontId="13" fillId="4" borderId="0" xfId="1" applyNumberFormat="1" applyFont="1" applyFill="1"/>
    <xf numFmtId="0" fontId="0" fillId="4" borderId="6" xfId="0" applyFill="1" applyBorder="1"/>
    <xf numFmtId="164" fontId="0" fillId="4" borderId="6" xfId="1" applyNumberFormat="1" applyFont="1" applyFill="1" applyBorder="1"/>
    <xf numFmtId="164" fontId="0" fillId="0" borderId="0" xfId="1" applyNumberFormat="1" applyFont="1" applyFill="1"/>
    <xf numFmtId="0" fontId="15" fillId="4" borderId="0" xfId="0" applyFont="1" applyFill="1"/>
    <xf numFmtId="165" fontId="0" fillId="4" borderId="0" xfId="1" applyNumberFormat="1" applyFont="1" applyFill="1"/>
    <xf numFmtId="0" fontId="15" fillId="0" borderId="0" xfId="0" applyFont="1"/>
    <xf numFmtId="165" fontId="0" fillId="0" borderId="1" xfId="1" applyNumberFormat="1" applyFont="1" applyBorder="1"/>
    <xf numFmtId="164" fontId="16" fillId="4" borderId="0" xfId="1" applyNumberFormat="1" applyFont="1" applyFill="1"/>
    <xf numFmtId="164" fontId="17" fillId="4" borderId="0" xfId="1" applyNumberFormat="1" applyFont="1" applyFill="1"/>
    <xf numFmtId="164" fontId="2" fillId="4" borderId="7" xfId="1" applyNumberFormat="1" applyFont="1" applyFill="1" applyBorder="1"/>
    <xf numFmtId="0" fontId="12" fillId="4" borderId="6" xfId="0" applyFont="1" applyFill="1" applyBorder="1"/>
    <xf numFmtId="0" fontId="11" fillId="4" borderId="6" xfId="0" applyFont="1" applyFill="1" applyBorder="1"/>
    <xf numFmtId="164" fontId="11" fillId="4" borderId="6" xfId="1" applyNumberFormat="1" applyFont="1" applyFill="1" applyBorder="1"/>
    <xf numFmtId="0" fontId="0" fillId="7" borderId="0" xfId="0" applyFill="1"/>
    <xf numFmtId="0" fontId="0" fillId="8" borderId="0" xfId="0" applyFill="1"/>
    <xf numFmtId="0" fontId="0" fillId="9" borderId="0" xfId="0" applyFill="1"/>
    <xf numFmtId="165" fontId="0" fillId="0" borderId="0" xfId="1" applyNumberFormat="1" applyFont="1" applyBorder="1"/>
    <xf numFmtId="37" fontId="0" fillId="0" borderId="0" xfId="1" applyNumberFormat="1" applyFont="1"/>
    <xf numFmtId="165" fontId="0" fillId="0" borderId="8" xfId="1" applyNumberFormat="1" applyFont="1" applyBorder="1"/>
    <xf numFmtId="0" fontId="3" fillId="0" borderId="0" xfId="0" applyFont="1" applyAlignment="1">
      <alignment horizontal="left"/>
    </xf>
    <xf numFmtId="0" fontId="4" fillId="0" borderId="0" xfId="0" applyFont="1" applyAlignment="1">
      <alignment horizontal="left"/>
    </xf>
    <xf numFmtId="0" fontId="7" fillId="3" borderId="0" xfId="0" applyFont="1" applyFill="1" applyAlignment="1">
      <alignment horizontal="center"/>
    </xf>
    <xf numFmtId="0" fontId="4" fillId="0" borderId="3" xfId="0" applyFont="1" applyBorder="1" applyAlignment="1">
      <alignment horizontal="left"/>
    </xf>
    <xf numFmtId="0" fontId="8" fillId="3" borderId="4" xfId="0" applyFont="1" applyFill="1" applyBorder="1" applyAlignment="1">
      <alignment horizontal="center"/>
    </xf>
  </cellXfs>
  <cellStyles count="2">
    <cellStyle name="Comma" xfId="1" builtinId="3"/>
    <cellStyle name="Normal" xfId="0" builtinId="0"/>
  </cellStyles>
  <dxfs count="1">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22860</xdr:colOff>
      <xdr:row>0</xdr:row>
      <xdr:rowOff>289560</xdr:rowOff>
    </xdr:from>
    <xdr:to>
      <xdr:col>10</xdr:col>
      <xdr:colOff>22860</xdr:colOff>
      <xdr:row>12</xdr:row>
      <xdr:rowOff>36195</xdr:rowOff>
    </xdr:to>
    <mc:AlternateContent xmlns:mc="http://schemas.openxmlformats.org/markup-compatibility/2006" xmlns:a14="http://schemas.microsoft.com/office/drawing/2010/main">
      <mc:Choice Requires="a14">
        <xdr:graphicFrame macro="">
          <xdr:nvGraphicFramePr>
            <xdr:cNvPr id="3" name="Account">
              <a:extLst>
                <a:ext uri="{FF2B5EF4-FFF2-40B4-BE49-F238E27FC236}">
                  <a16:creationId xmlns:a16="http://schemas.microsoft.com/office/drawing/2014/main" id="{491E25BB-E394-5D51-5A14-85F77B2ECDB9}"/>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6979920" y="2895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k Blue" refreshedDate="45255.655392708337" createdVersion="8" refreshedVersion="8" minRefreshableVersion="3" recordCount="28" xr:uid="{BA2E1D29-E8D4-46FB-96E1-067938B9D5CF}">
  <cacheSource type="worksheet">
    <worksheetSource name="Table1"/>
  </cacheSource>
  <cacheFields count="9">
    <cacheField name="Date" numFmtId="15">
      <sharedItems containsSemiMixedTypes="0" containsNonDate="0" containsDate="1" containsString="0" minDate="2023-07-01T00:00:00" maxDate="2023-08-04T00:00:00" count="13">
        <d v="2023-07-01T00:00:00"/>
        <d v="2023-07-02T00:00:00"/>
        <d v="2023-07-05T00:00:00"/>
        <d v="2023-07-07T00:00:00"/>
        <d v="2023-07-10T00:00:00"/>
        <d v="2023-07-14T00:00:00"/>
        <d v="2023-07-15T00:00:00"/>
        <d v="2023-07-16T00:00:00"/>
        <d v="2023-07-18T00:00:00"/>
        <d v="2023-07-27T00:00:00"/>
        <d v="2023-08-01T00:00:00"/>
        <d v="2023-08-02T00:00:00"/>
        <d v="2023-08-03T00:00:00"/>
      </sharedItems>
      <fieldGroup par="8"/>
    </cacheField>
    <cacheField name="Describtion" numFmtId="0">
      <sharedItems/>
    </cacheField>
    <cacheField name="Account" numFmtId="0">
      <sharedItems containsBlank="1" count="17">
        <s v="Cash"/>
        <s v="Equity"/>
        <s v="Bank"/>
        <s v="Inventory"/>
        <s v="Vendor"/>
        <s v="Customer"/>
        <s v="Sales"/>
        <s v="Cost of Good Sold"/>
        <s v="Office supplies"/>
        <s v="Entertaintment Expenses"/>
        <s v="Computer"/>
        <s v="Salaries"/>
        <s v="Rent"/>
        <s v="Tax"/>
        <s v="Govt"/>
        <m u="1"/>
        <s v="Sale" u="1"/>
      </sharedItems>
    </cacheField>
    <cacheField name="Debit" numFmtId="164">
      <sharedItems containsString="0" containsBlank="1" containsNumber="1" containsInteger="1" minValue="35000" maxValue="5000000"/>
    </cacheField>
    <cacheField name="Credit" numFmtId="0">
      <sharedItems containsString="0" containsBlank="1" containsNumber="1" containsInteger="1" minValue="35000" maxValue="5000000"/>
    </cacheField>
    <cacheField name="Detail/Narration" numFmtId="0">
      <sharedItems containsBlank="1"/>
    </cacheField>
    <cacheField name="Sum of Balance" numFmtId="0" formula="Debit-Credit" databaseField="0"/>
    <cacheField name="Days (Date)" numFmtId="0" databaseField="0">
      <fieldGroup base="0">
        <rangePr groupBy="days" startDate="2023-07-01T00:00:00" endDate="2023-08-04T00:00:00"/>
        <groupItems count="368">
          <s v="&lt;01-07-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8-2023"/>
        </groupItems>
      </fieldGroup>
    </cacheField>
    <cacheField name="Months (Date)" numFmtId="0" databaseField="0">
      <fieldGroup base="0">
        <rangePr groupBy="months" startDate="2023-07-01T00:00:00" endDate="2023-08-04T00:00:00"/>
        <groupItems count="14">
          <s v="&lt;01-07-2023"/>
          <s v="Jan"/>
          <s v="Feb"/>
          <s v="Mar"/>
          <s v="Apr"/>
          <s v="May"/>
          <s v="Jun"/>
          <s v="Jul"/>
          <s v="Aug"/>
          <s v="Sep"/>
          <s v="Oct"/>
          <s v="Nov"/>
          <s v="Dec"/>
          <s v="&gt;04-08-2023"/>
        </groupItems>
      </fieldGroup>
    </cacheField>
  </cacheFields>
  <extLst>
    <ext xmlns:x14="http://schemas.microsoft.com/office/spreadsheetml/2009/9/main" uri="{725AE2AE-9491-48be-B2B4-4EB974FC3084}">
      <x14:pivotCacheDefinition pivotCacheId="1159553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Established Business"/>
    <x v="0"/>
    <n v="5000000"/>
    <m/>
    <s v="Started Business with 5,000,000/- with cash on 1st July 2023."/>
  </r>
  <r>
    <x v="0"/>
    <s v="Established Business"/>
    <x v="1"/>
    <m/>
    <n v="5000000"/>
    <m/>
  </r>
  <r>
    <x v="1"/>
    <s v=" Cash Deposited into a Bank"/>
    <x v="2"/>
    <n v="1500000"/>
    <m/>
    <s v="Deposited 1,500,000/- in Bank on 2nd July 2023"/>
  </r>
  <r>
    <x v="1"/>
    <s v=" Cash Deposited into a Bank"/>
    <x v="0"/>
    <m/>
    <n v="1500000"/>
    <m/>
  </r>
  <r>
    <x v="2"/>
    <s v="Inventory Purchased"/>
    <x v="3"/>
    <n v="750000"/>
    <m/>
    <s v="Inventory Purchased of 500,000 from Multy Media from on 7 July 2023"/>
  </r>
  <r>
    <x v="2"/>
    <s v="Inventory Purchased"/>
    <x v="4"/>
    <m/>
    <n v="750000"/>
    <m/>
  </r>
  <r>
    <x v="3"/>
    <s v="Inventory Purchased"/>
    <x v="3"/>
    <n v="500000"/>
    <m/>
    <s v="Inventory Purchased of 500,000 from Multy Media from on 7 July 2023"/>
  </r>
  <r>
    <x v="3"/>
    <s v="Inventory Purchased"/>
    <x v="2"/>
    <m/>
    <n v="500000"/>
    <m/>
  </r>
  <r>
    <x v="4"/>
    <s v="Inventory Sold"/>
    <x v="5"/>
    <n v="800000"/>
    <m/>
    <s v="Sold inventroy on credit to Mr. Rehman of 400,000 on 10 July 2023"/>
  </r>
  <r>
    <x v="4"/>
    <s v="Inventory Sold"/>
    <x v="6"/>
    <m/>
    <n v="800000"/>
    <m/>
  </r>
  <r>
    <x v="5"/>
    <s v="Inventory Sold"/>
    <x v="0"/>
    <n v="425000"/>
    <m/>
    <s v="Sold inventroy on cash of 300,000 on 14 July 2023"/>
  </r>
  <r>
    <x v="5"/>
    <s v="Inventory Sold"/>
    <x v="6"/>
    <m/>
    <n v="425000"/>
    <m/>
  </r>
  <r>
    <x v="6"/>
    <s v="Inventory Adjustment"/>
    <x v="7"/>
    <n v="290000"/>
    <m/>
    <s v="Cost of Good Sold Mr .Rehman 2,90,000"/>
  </r>
  <r>
    <x v="6"/>
    <s v="Inventory Adjustment"/>
    <x v="3"/>
    <m/>
    <n v="290000"/>
    <m/>
  </r>
  <r>
    <x v="6"/>
    <s v="Inventory Adjustment"/>
    <x v="7"/>
    <n v="200000"/>
    <m/>
    <s v="Cost of Good Sold 3,00,000"/>
  </r>
  <r>
    <x v="6"/>
    <s v="Inventory Adjustment"/>
    <x v="3"/>
    <m/>
    <n v="200000"/>
    <m/>
  </r>
  <r>
    <x v="7"/>
    <s v="Expenses incurred"/>
    <x v="8"/>
    <n v="45000"/>
    <m/>
    <s v="Expenses incurred in office of 45,000 on 16 July 2023"/>
  </r>
  <r>
    <x v="7"/>
    <s v="Expenses incurred"/>
    <x v="2"/>
    <m/>
    <n v="45000"/>
    <m/>
  </r>
  <r>
    <x v="8"/>
    <s v="Entertaintment Expenses"/>
    <x v="9"/>
    <n v="70000"/>
    <m/>
    <s v="Entertaintment Expenses incurred of 70,000 on 18 July 2023"/>
  </r>
  <r>
    <x v="8"/>
    <s v="Entertaintment Expenses"/>
    <x v="2"/>
    <m/>
    <n v="70000"/>
    <m/>
  </r>
  <r>
    <x v="9"/>
    <s v="Computer Purchased"/>
    <x v="10"/>
    <n v="250000"/>
    <m/>
    <s v="Computer Purchased for 250,000 on 27 July 2023"/>
  </r>
  <r>
    <x v="9"/>
    <s v="Computer Purchased"/>
    <x v="2"/>
    <m/>
    <n v="250000"/>
    <m/>
  </r>
  <r>
    <x v="10"/>
    <s v="Salary Paid"/>
    <x v="11"/>
    <n v="110000"/>
    <m/>
    <s v="Salary Paid on 1st August for 110,000/-"/>
  </r>
  <r>
    <x v="10"/>
    <s v="Salary Paid"/>
    <x v="2"/>
    <m/>
    <n v="110000"/>
    <m/>
  </r>
  <r>
    <x v="11"/>
    <s v="Rent Paid"/>
    <x v="12"/>
    <n v="35000"/>
    <m/>
    <s v="Salary Paid on 1st August for 110,000/-"/>
  </r>
  <r>
    <x v="11"/>
    <s v="Rent Paid"/>
    <x v="2"/>
    <m/>
    <n v="35000"/>
    <m/>
  </r>
  <r>
    <x v="12"/>
    <s v="Tax Working Adj."/>
    <x v="13"/>
    <n v="142500"/>
    <m/>
    <s v="Government 30% Tax Pay "/>
  </r>
  <r>
    <x v="12"/>
    <s v="Tax Working Adj."/>
    <x v="14"/>
    <m/>
    <n v="1425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BDE30E-59DD-4934-9242-E37BDE445B37}" name="PivotTable1"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E6" firstHeaderRow="0" firstDataRow="1" firstDataCol="2"/>
  <pivotFields count="9">
    <pivotField axis="axisRow" compact="0" numFmtId="15" outline="0" showAll="0" defaultSubtotal="0">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7">
        <item h="1" x="2"/>
        <item h="1" x="0"/>
        <item h="1" x="10"/>
        <item h="1" x="5"/>
        <item h="1" x="9"/>
        <item h="1" x="1"/>
        <item h="1" x="3"/>
        <item h="1" x="8"/>
        <item h="1" x="12"/>
        <item h="1" x="11"/>
        <item h="1" m="1" x="16"/>
        <item h="1" x="4"/>
        <item x="6"/>
        <item h="1" m="1" x="15"/>
        <item h="1" x="7"/>
        <item h="1" x="13"/>
        <item h="1"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 compact="0" outline="0" subtotalTop="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s>
      <extLst>
        <ext xmlns:x14="http://schemas.microsoft.com/office/spreadsheetml/2009/9/main" uri="{2946ED86-A175-432a-8AC1-64E0C546D7DE}">
          <x14:pivotField fillDownLabels="1"/>
        </ext>
      </extLst>
    </pivotField>
    <pivotField compact="0" outline="0" subtotalTop="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s>
  <rowFields count="2">
    <field x="0"/>
    <field x="2"/>
  </rowFields>
  <rowItems count="3">
    <i>
      <x v="4"/>
      <x v="12"/>
    </i>
    <i>
      <x v="5"/>
      <x v="12"/>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Sum of Balance" fld="6" baseField="0" baseItem="0" numFmtId="3"/>
  </dataField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49A29A-D443-4906-8D16-0036D967A118}" name="PivotTable1"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2:D18" firstHeaderRow="0" firstDataRow="1" firstDataCol="1"/>
  <pivotFields count="9">
    <pivotField compact="0" numFmtId="15" outline="0" showAll="0" defaultSubtotal="0">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7">
        <item x="2"/>
        <item x="0"/>
        <item x="10"/>
        <item x="5"/>
        <item x="9"/>
        <item x="1"/>
        <item x="3"/>
        <item x="8"/>
        <item x="12"/>
        <item x="11"/>
        <item m="1" x="16"/>
        <item x="4"/>
        <item x="6"/>
        <item m="1" x="15"/>
        <item x="7"/>
        <item x="13"/>
        <item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s>
  <rowFields count="1">
    <field x="2"/>
  </rowFields>
  <rowItems count="16">
    <i>
      <x/>
    </i>
    <i>
      <x v="1"/>
    </i>
    <i>
      <x v="2"/>
    </i>
    <i>
      <x v="3"/>
    </i>
    <i>
      <x v="4"/>
    </i>
    <i>
      <x v="5"/>
    </i>
    <i>
      <x v="6"/>
    </i>
    <i>
      <x v="7"/>
    </i>
    <i>
      <x v="8"/>
    </i>
    <i>
      <x v="9"/>
    </i>
    <i>
      <x v="11"/>
    </i>
    <i>
      <x v="12"/>
    </i>
    <i>
      <x v="14"/>
    </i>
    <i>
      <x v="15"/>
    </i>
    <i>
      <x v="16"/>
    </i>
    <i t="grand">
      <x/>
    </i>
  </rowItems>
  <colFields count="1">
    <field x="-2"/>
  </colFields>
  <colItems count="3">
    <i>
      <x/>
    </i>
    <i i="1">
      <x v="1"/>
    </i>
    <i i="2">
      <x v="2"/>
    </i>
  </colItems>
  <dataFields count="3">
    <dataField name="Sum of Debit" fld="3" baseField="2" baseItem="1" numFmtId="3"/>
    <dataField name="Sum of Credit" fld="4" baseField="2" baseItem="1" numFmtId="3"/>
    <dataField name="Sum of Sum of Balance" fld="6" baseField="0" baseItem="0" numFmtId="3"/>
  </dataField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2F462C85-D52D-4523-BF62-7A88B6D673D3}" sourceName="Account">
  <pivotTables>
    <pivotTable tabId="3" name="PivotTable1"/>
  </pivotTables>
  <data>
    <tabular pivotCacheId="1159553598">
      <items count="17">
        <i x="2"/>
        <i x="0"/>
        <i x="10"/>
        <i x="7"/>
        <i x="5"/>
        <i x="9"/>
        <i x="1"/>
        <i x="14"/>
        <i x="3"/>
        <i x="8"/>
        <i x="12"/>
        <i x="11"/>
        <i x="6" s="1"/>
        <i x="13"/>
        <i x="4"/>
        <i x="16" nd="1"/>
        <i x="1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8CBD5458-DA8F-4EB8-9DAD-E0A7AC80F95E}" cache="Slicer_Account" caption="Account" startItem="8"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EA6972-2E6B-415B-9221-EAEF6AEF9FB8}" name="Table1" displayName="Table1" ref="B4:G32" totalsRowShown="0">
  <autoFilter ref="B4:G32" xr:uid="{5DEA6972-2E6B-415B-9221-EAEF6AEF9FB8}">
    <filterColumn colId="0" hiddenButton="1"/>
    <filterColumn colId="1" hiddenButton="1"/>
    <filterColumn colId="2" hiddenButton="1"/>
    <filterColumn colId="3" hiddenButton="1"/>
    <filterColumn colId="4" hiddenButton="1"/>
    <filterColumn colId="5" hiddenButton="1"/>
  </autoFilter>
  <tableColumns count="6">
    <tableColumn id="1" xr3:uid="{6E746586-0A32-4A30-8031-581554421330}" name="Date"/>
    <tableColumn id="2" xr3:uid="{3A0351BF-C820-4257-82AF-0A1FA0F81A38}" name="Describtion"/>
    <tableColumn id="3" xr3:uid="{186ABD52-D94F-48E4-AA4A-5B32D8987DF6}" name="Account"/>
    <tableColumn id="4" xr3:uid="{E198BA95-9046-444A-B58B-B2D9861CFDD9}" name="Debit" dataDxfId="0" dataCellStyle="Comma"/>
    <tableColumn id="5" xr3:uid="{772DC3B5-F33E-4FD3-929A-0D31E0DE4FC5}" name="Credit"/>
    <tableColumn id="6" xr3:uid="{FC30A678-9E63-409F-A410-379A7218B5AC}" name="Detail/Narr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A064A-BC82-4EFB-AD56-04EF7FC304D5}">
  <dimension ref="B1:F19"/>
  <sheetViews>
    <sheetView showGridLines="0" workbookViewId="0">
      <selection activeCell="C9" sqref="C9"/>
    </sheetView>
  </sheetViews>
  <sheetFormatPr defaultRowHeight="14.4" x14ac:dyDescent="0.3"/>
  <cols>
    <col min="1" max="1" width="8.88671875" style="1"/>
    <col min="2" max="2" width="16.88671875" style="1" bestFit="1" customWidth="1"/>
    <col min="3" max="3" width="19.44140625" style="1" bestFit="1" customWidth="1"/>
    <col min="4" max="4" width="23" style="1" bestFit="1" customWidth="1"/>
    <col min="5" max="5" width="21.5546875" style="1" bestFit="1" customWidth="1"/>
    <col min="6" max="6" width="16.88671875" style="1" bestFit="1" customWidth="1"/>
    <col min="7" max="16384" width="8.88671875" style="1"/>
  </cols>
  <sheetData>
    <row r="1" spans="2:6" ht="18" x14ac:dyDescent="0.35">
      <c r="B1" s="51" t="s">
        <v>0</v>
      </c>
      <c r="C1" s="51"/>
      <c r="D1" s="51"/>
      <c r="E1" s="51"/>
    </row>
    <row r="2" spans="2:6" ht="18" x14ac:dyDescent="0.35">
      <c r="B2" s="51" t="s">
        <v>1</v>
      </c>
      <c r="C2" s="51"/>
      <c r="D2" s="51"/>
      <c r="E2" s="51"/>
    </row>
    <row r="3" spans="2:6" x14ac:dyDescent="0.3">
      <c r="B3" s="52" t="s">
        <v>2</v>
      </c>
      <c r="C3" s="52"/>
      <c r="D3" s="52"/>
      <c r="E3" s="52"/>
    </row>
    <row r="4" spans="2:6" x14ac:dyDescent="0.3">
      <c r="B4" s="3" t="s">
        <v>3</v>
      </c>
      <c r="C4" s="3" t="s">
        <v>4</v>
      </c>
      <c r="D4" s="3" t="s">
        <v>5</v>
      </c>
      <c r="E4" s="8" t="s">
        <v>34</v>
      </c>
      <c r="F4" s="2" t="s">
        <v>4</v>
      </c>
    </row>
    <row r="5" spans="2:6" x14ac:dyDescent="0.3">
      <c r="B5" s="1" t="s">
        <v>6</v>
      </c>
      <c r="C5" s="1" t="s">
        <v>11</v>
      </c>
      <c r="D5" s="1" t="s">
        <v>15</v>
      </c>
      <c r="E5" t="s">
        <v>33</v>
      </c>
      <c r="F5" s="1" t="s">
        <v>13</v>
      </c>
    </row>
    <row r="6" spans="2:6" x14ac:dyDescent="0.3">
      <c r="B6" s="1" t="s">
        <v>7</v>
      </c>
      <c r="C6" s="1" t="s">
        <v>13</v>
      </c>
      <c r="D6" s="1" t="s">
        <v>15</v>
      </c>
      <c r="E6" t="s">
        <v>8</v>
      </c>
      <c r="F6" s="1" t="s">
        <v>8</v>
      </c>
    </row>
    <row r="7" spans="2:6" x14ac:dyDescent="0.3">
      <c r="B7" s="1" t="s">
        <v>8</v>
      </c>
      <c r="C7" s="1" t="s">
        <v>12</v>
      </c>
      <c r="D7" s="1" t="s">
        <v>15</v>
      </c>
      <c r="E7" t="s">
        <v>35</v>
      </c>
      <c r="F7" s="1" t="s">
        <v>13</v>
      </c>
    </row>
    <row r="8" spans="2:6" x14ac:dyDescent="0.3">
      <c r="B8" s="1" t="s">
        <v>9</v>
      </c>
      <c r="C8" s="1" t="s">
        <v>14</v>
      </c>
      <c r="D8" s="1" t="s">
        <v>15</v>
      </c>
      <c r="E8" t="s">
        <v>40</v>
      </c>
      <c r="F8" s="1" t="s">
        <v>13</v>
      </c>
    </row>
    <row r="9" spans="2:6" x14ac:dyDescent="0.3">
      <c r="B9" s="1" t="s">
        <v>10</v>
      </c>
      <c r="C9" s="1" t="s">
        <v>8</v>
      </c>
      <c r="D9" s="1" t="s">
        <v>15</v>
      </c>
      <c r="E9" t="s">
        <v>41</v>
      </c>
      <c r="F9" s="1" t="s">
        <v>14</v>
      </c>
    </row>
    <row r="10" spans="2:6" x14ac:dyDescent="0.3">
      <c r="C10" s="1" t="s">
        <v>9</v>
      </c>
      <c r="D10" s="1" t="s">
        <v>16</v>
      </c>
      <c r="E10" t="s">
        <v>66</v>
      </c>
      <c r="F10" s="1" t="s">
        <v>10</v>
      </c>
    </row>
    <row r="11" spans="2:6" x14ac:dyDescent="0.3">
      <c r="C11" s="1" t="s">
        <v>10</v>
      </c>
      <c r="D11" s="1" t="s">
        <v>16</v>
      </c>
      <c r="E11" t="s">
        <v>43</v>
      </c>
      <c r="F11" s="1" t="s">
        <v>13</v>
      </c>
    </row>
    <row r="12" spans="2:6" x14ac:dyDescent="0.3">
      <c r="E12" t="s">
        <v>45</v>
      </c>
      <c r="F12" s="1" t="s">
        <v>9</v>
      </c>
    </row>
    <row r="13" spans="2:6" x14ac:dyDescent="0.3">
      <c r="E13" t="s">
        <v>47</v>
      </c>
      <c r="F13" s="1" t="s">
        <v>9</v>
      </c>
    </row>
    <row r="14" spans="2:6" x14ac:dyDescent="0.3">
      <c r="E14" t="s">
        <v>49</v>
      </c>
      <c r="F14" s="1" t="s">
        <v>11</v>
      </c>
    </row>
    <row r="15" spans="2:6" x14ac:dyDescent="0.3">
      <c r="E15" t="s">
        <v>51</v>
      </c>
      <c r="F15" s="1" t="s">
        <v>9</v>
      </c>
    </row>
    <row r="16" spans="2:6" x14ac:dyDescent="0.3">
      <c r="E16" t="s">
        <v>53</v>
      </c>
      <c r="F16" s="1" t="s">
        <v>9</v>
      </c>
    </row>
    <row r="17" spans="5:6" x14ac:dyDescent="0.3">
      <c r="E17" s="1" t="s">
        <v>67</v>
      </c>
      <c r="F17" s="1" t="s">
        <v>9</v>
      </c>
    </row>
    <row r="18" spans="5:6" x14ac:dyDescent="0.3">
      <c r="E18" t="s">
        <v>72</v>
      </c>
      <c r="F18" s="1" t="s">
        <v>9</v>
      </c>
    </row>
    <row r="19" spans="5:6" x14ac:dyDescent="0.3">
      <c r="E19" t="s">
        <v>74</v>
      </c>
      <c r="F19" s="1" t="s">
        <v>14</v>
      </c>
    </row>
  </sheetData>
  <mergeCells count="3">
    <mergeCell ref="B1:E1"/>
    <mergeCell ref="B2:E2"/>
    <mergeCell ref="B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ECAEB-AE1A-4285-836C-2B6A9CB7A975}">
  <dimension ref="B1:T32"/>
  <sheetViews>
    <sheetView showGridLines="0" topLeftCell="A11" workbookViewId="0">
      <selection activeCell="I28" sqref="I28"/>
    </sheetView>
  </sheetViews>
  <sheetFormatPr defaultRowHeight="14.4" x14ac:dyDescent="0.3"/>
  <cols>
    <col min="2" max="2" width="9.33203125" bestFit="1" customWidth="1"/>
    <col min="3" max="3" width="23.88671875" bestFit="1" customWidth="1"/>
    <col min="4" max="4" width="21.5546875" bestFit="1" customWidth="1"/>
    <col min="5" max="6" width="9.77734375" bestFit="1" customWidth="1"/>
    <col min="7" max="7" width="59.44140625" bestFit="1" customWidth="1"/>
    <col min="13" max="13" width="3" bestFit="1" customWidth="1"/>
    <col min="14" max="14" width="61.44140625" bestFit="1" customWidth="1"/>
    <col min="20" max="20" width="21.5546875" bestFit="1" customWidth="1"/>
  </cols>
  <sheetData>
    <row r="1" spans="2:20" ht="18" x14ac:dyDescent="0.35">
      <c r="B1" s="51" t="s">
        <v>0</v>
      </c>
      <c r="C1" s="51"/>
      <c r="D1" s="51"/>
      <c r="E1" s="51"/>
      <c r="N1" t="s">
        <v>38</v>
      </c>
      <c r="T1" t="s">
        <v>34</v>
      </c>
    </row>
    <row r="2" spans="2:20" ht="18" x14ac:dyDescent="0.35">
      <c r="B2" s="51" t="s">
        <v>1</v>
      </c>
      <c r="C2" s="51"/>
      <c r="D2" s="51"/>
      <c r="E2" s="51"/>
      <c r="M2" s="8">
        <v>1</v>
      </c>
      <c r="N2" t="s">
        <v>23</v>
      </c>
      <c r="T2" t="s">
        <v>33</v>
      </c>
    </row>
    <row r="3" spans="2:20" x14ac:dyDescent="0.3">
      <c r="B3" s="52" t="s">
        <v>2</v>
      </c>
      <c r="C3" s="52"/>
      <c r="D3" s="52"/>
      <c r="E3" s="52"/>
      <c r="M3" s="8">
        <v>2</v>
      </c>
      <c r="N3" t="s">
        <v>37</v>
      </c>
      <c r="T3" t="s">
        <v>8</v>
      </c>
    </row>
    <row r="4" spans="2:20" x14ac:dyDescent="0.3">
      <c r="B4" t="s">
        <v>17</v>
      </c>
      <c r="C4" t="s">
        <v>18</v>
      </c>
      <c r="D4" t="s">
        <v>19</v>
      </c>
      <c r="E4" t="s">
        <v>20</v>
      </c>
      <c r="F4" t="s">
        <v>21</v>
      </c>
      <c r="G4" t="s">
        <v>22</v>
      </c>
      <c r="M4" s="8">
        <v>3</v>
      </c>
      <c r="N4" t="s">
        <v>24</v>
      </c>
      <c r="T4" t="s">
        <v>35</v>
      </c>
    </row>
    <row r="5" spans="2:20" x14ac:dyDescent="0.3">
      <c r="B5" s="4">
        <v>45108</v>
      </c>
      <c r="C5" t="s">
        <v>36</v>
      </c>
      <c r="D5" t="s">
        <v>33</v>
      </c>
      <c r="E5" s="5">
        <v>5000000</v>
      </c>
      <c r="G5" t="s">
        <v>23</v>
      </c>
      <c r="M5" s="8">
        <v>4</v>
      </c>
      <c r="N5" t="s">
        <v>25</v>
      </c>
      <c r="T5" t="s">
        <v>40</v>
      </c>
    </row>
    <row r="6" spans="2:20" x14ac:dyDescent="0.3">
      <c r="B6" s="4">
        <v>45108</v>
      </c>
      <c r="C6" t="s">
        <v>36</v>
      </c>
      <c r="D6" t="s">
        <v>8</v>
      </c>
      <c r="E6" s="5"/>
      <c r="F6" s="5">
        <v>5000000</v>
      </c>
      <c r="M6" s="8">
        <v>5</v>
      </c>
      <c r="N6" t="s">
        <v>26</v>
      </c>
      <c r="T6" t="s">
        <v>41</v>
      </c>
    </row>
    <row r="7" spans="2:20" x14ac:dyDescent="0.3">
      <c r="B7" s="4">
        <v>45109</v>
      </c>
      <c r="C7" t="s">
        <v>39</v>
      </c>
      <c r="D7" t="s">
        <v>35</v>
      </c>
      <c r="E7" s="5">
        <v>1500000</v>
      </c>
      <c r="F7" s="5"/>
      <c r="G7" t="s">
        <v>37</v>
      </c>
      <c r="M7" s="8">
        <v>6</v>
      </c>
      <c r="N7" t="s">
        <v>27</v>
      </c>
      <c r="T7" t="s">
        <v>66</v>
      </c>
    </row>
    <row r="8" spans="2:20" x14ac:dyDescent="0.3">
      <c r="B8" s="4">
        <v>45109</v>
      </c>
      <c r="C8" t="s">
        <v>39</v>
      </c>
      <c r="D8" t="s">
        <v>33</v>
      </c>
      <c r="E8" s="5"/>
      <c r="F8" s="6">
        <v>1500000</v>
      </c>
      <c r="M8" s="8">
        <v>7</v>
      </c>
      <c r="N8" t="s">
        <v>28</v>
      </c>
      <c r="T8" t="s">
        <v>43</v>
      </c>
    </row>
    <row r="9" spans="2:20" x14ac:dyDescent="0.3">
      <c r="B9" s="4">
        <v>45112</v>
      </c>
      <c r="C9" t="s">
        <v>42</v>
      </c>
      <c r="D9" t="s">
        <v>40</v>
      </c>
      <c r="E9" s="5">
        <v>750000</v>
      </c>
      <c r="G9" t="s">
        <v>25</v>
      </c>
      <c r="M9" s="8">
        <v>8</v>
      </c>
      <c r="N9" t="s">
        <v>29</v>
      </c>
      <c r="T9" t="s">
        <v>45</v>
      </c>
    </row>
    <row r="10" spans="2:20" x14ac:dyDescent="0.3">
      <c r="B10" s="4">
        <v>45112</v>
      </c>
      <c r="C10" t="s">
        <v>42</v>
      </c>
      <c r="D10" t="s">
        <v>41</v>
      </c>
      <c r="E10" s="5"/>
      <c r="F10" s="7">
        <f>E9</f>
        <v>750000</v>
      </c>
      <c r="M10" s="8">
        <v>9</v>
      </c>
      <c r="N10" t="s">
        <v>30</v>
      </c>
      <c r="T10" t="s">
        <v>47</v>
      </c>
    </row>
    <row r="11" spans="2:20" x14ac:dyDescent="0.3">
      <c r="B11" s="4">
        <v>45114</v>
      </c>
      <c r="C11" t="s">
        <v>42</v>
      </c>
      <c r="D11" t="s">
        <v>40</v>
      </c>
      <c r="E11" s="5">
        <v>500000</v>
      </c>
      <c r="G11" t="s">
        <v>25</v>
      </c>
      <c r="M11" s="8">
        <v>10</v>
      </c>
      <c r="N11" t="s">
        <v>31</v>
      </c>
      <c r="T11" t="s">
        <v>49</v>
      </c>
    </row>
    <row r="12" spans="2:20" x14ac:dyDescent="0.3">
      <c r="B12" s="4">
        <v>45114</v>
      </c>
      <c r="C12" t="s">
        <v>42</v>
      </c>
      <c r="D12" t="s">
        <v>35</v>
      </c>
      <c r="E12" s="5"/>
      <c r="F12" s="7">
        <f>E11</f>
        <v>500000</v>
      </c>
      <c r="M12" s="8">
        <v>11</v>
      </c>
      <c r="N12" t="s">
        <v>32</v>
      </c>
      <c r="T12" t="s">
        <v>51</v>
      </c>
    </row>
    <row r="13" spans="2:20" x14ac:dyDescent="0.3">
      <c r="B13" s="4">
        <v>45117</v>
      </c>
      <c r="C13" t="s">
        <v>44</v>
      </c>
      <c r="D13" t="s">
        <v>43</v>
      </c>
      <c r="E13" s="5">
        <v>800000</v>
      </c>
      <c r="G13" t="s">
        <v>26</v>
      </c>
      <c r="T13" t="s">
        <v>53</v>
      </c>
    </row>
    <row r="14" spans="2:20" x14ac:dyDescent="0.3">
      <c r="B14" s="4">
        <v>45117</v>
      </c>
      <c r="C14" t="s">
        <v>44</v>
      </c>
      <c r="D14" t="s">
        <v>66</v>
      </c>
      <c r="E14" s="5"/>
      <c r="F14" s="7">
        <f>E13</f>
        <v>800000</v>
      </c>
      <c r="T14" t="s">
        <v>67</v>
      </c>
    </row>
    <row r="15" spans="2:20" x14ac:dyDescent="0.3">
      <c r="B15" s="4">
        <v>45121</v>
      </c>
      <c r="C15" t="s">
        <v>44</v>
      </c>
      <c r="D15" t="s">
        <v>33</v>
      </c>
      <c r="E15" s="5">
        <v>425000</v>
      </c>
      <c r="G15" t="s">
        <v>27</v>
      </c>
      <c r="T15" t="s">
        <v>72</v>
      </c>
    </row>
    <row r="16" spans="2:20" x14ac:dyDescent="0.3">
      <c r="B16" s="4">
        <v>45121</v>
      </c>
      <c r="C16" t="s">
        <v>44</v>
      </c>
      <c r="D16" t="s">
        <v>66</v>
      </c>
      <c r="E16" s="5"/>
      <c r="F16" s="7">
        <f>E15</f>
        <v>425000</v>
      </c>
      <c r="T16" t="s">
        <v>74</v>
      </c>
    </row>
    <row r="17" spans="2:7" x14ac:dyDescent="0.3">
      <c r="B17" s="4">
        <v>45122</v>
      </c>
      <c r="C17" t="s">
        <v>68</v>
      </c>
      <c r="D17" t="s">
        <v>67</v>
      </c>
      <c r="E17" s="5">
        <v>290000</v>
      </c>
      <c r="F17" s="7"/>
      <c r="G17" t="s">
        <v>69</v>
      </c>
    </row>
    <row r="18" spans="2:7" x14ac:dyDescent="0.3">
      <c r="B18" s="4">
        <v>45122</v>
      </c>
      <c r="C18" t="s">
        <v>68</v>
      </c>
      <c r="D18" t="s">
        <v>40</v>
      </c>
      <c r="E18" s="5"/>
      <c r="F18" s="7">
        <f>E17</f>
        <v>290000</v>
      </c>
    </row>
    <row r="19" spans="2:7" x14ac:dyDescent="0.3">
      <c r="B19" s="4">
        <v>45122</v>
      </c>
      <c r="C19" t="s">
        <v>68</v>
      </c>
      <c r="D19" t="s">
        <v>67</v>
      </c>
      <c r="E19" s="5">
        <v>200000</v>
      </c>
      <c r="F19" s="7"/>
      <c r="G19" t="s">
        <v>70</v>
      </c>
    </row>
    <row r="20" spans="2:7" x14ac:dyDescent="0.3">
      <c r="B20" s="4">
        <v>45122</v>
      </c>
      <c r="C20" t="s">
        <v>68</v>
      </c>
      <c r="D20" t="s">
        <v>40</v>
      </c>
      <c r="E20" s="5"/>
      <c r="F20" s="7">
        <f>E19</f>
        <v>200000</v>
      </c>
    </row>
    <row r="21" spans="2:7" x14ac:dyDescent="0.3">
      <c r="B21" s="4">
        <v>45123</v>
      </c>
      <c r="C21" t="s">
        <v>46</v>
      </c>
      <c r="D21" t="s">
        <v>45</v>
      </c>
      <c r="E21" s="5">
        <v>45000</v>
      </c>
      <c r="G21" t="s">
        <v>28</v>
      </c>
    </row>
    <row r="22" spans="2:7" x14ac:dyDescent="0.3">
      <c r="B22" s="4">
        <v>45123</v>
      </c>
      <c r="C22" t="s">
        <v>46</v>
      </c>
      <c r="D22" t="s">
        <v>35</v>
      </c>
      <c r="E22" s="5"/>
      <c r="F22" s="7">
        <f>E21</f>
        <v>45000</v>
      </c>
    </row>
    <row r="23" spans="2:7" x14ac:dyDescent="0.3">
      <c r="B23" s="4">
        <v>45125</v>
      </c>
      <c r="C23" t="s">
        <v>47</v>
      </c>
      <c r="D23" t="s">
        <v>47</v>
      </c>
      <c r="E23" s="5">
        <v>70000</v>
      </c>
      <c r="G23" t="s">
        <v>29</v>
      </c>
    </row>
    <row r="24" spans="2:7" x14ac:dyDescent="0.3">
      <c r="B24" s="4">
        <v>45125</v>
      </c>
      <c r="C24" t="s">
        <v>47</v>
      </c>
      <c r="D24" t="s">
        <v>35</v>
      </c>
      <c r="E24" s="5"/>
      <c r="F24" s="7">
        <f>E23</f>
        <v>70000</v>
      </c>
    </row>
    <row r="25" spans="2:7" x14ac:dyDescent="0.3">
      <c r="B25" s="4">
        <v>45134</v>
      </c>
      <c r="C25" t="s">
        <v>48</v>
      </c>
      <c r="D25" t="s">
        <v>49</v>
      </c>
      <c r="E25" s="5">
        <v>250000</v>
      </c>
      <c r="G25" t="s">
        <v>30</v>
      </c>
    </row>
    <row r="26" spans="2:7" x14ac:dyDescent="0.3">
      <c r="B26" s="4">
        <v>45134</v>
      </c>
      <c r="C26" t="s">
        <v>48</v>
      </c>
      <c r="D26" t="s">
        <v>35</v>
      </c>
      <c r="E26" s="5"/>
      <c r="F26" s="7">
        <f>E25</f>
        <v>250000</v>
      </c>
    </row>
    <row r="27" spans="2:7" x14ac:dyDescent="0.3">
      <c r="B27" s="4">
        <v>45139</v>
      </c>
      <c r="C27" t="s">
        <v>50</v>
      </c>
      <c r="D27" t="s">
        <v>51</v>
      </c>
      <c r="E27" s="5">
        <v>110000</v>
      </c>
      <c r="G27" t="s">
        <v>31</v>
      </c>
    </row>
    <row r="28" spans="2:7" x14ac:dyDescent="0.3">
      <c r="B28" s="4">
        <v>45139</v>
      </c>
      <c r="C28" t="s">
        <v>50</v>
      </c>
      <c r="D28" t="s">
        <v>35</v>
      </c>
      <c r="E28" s="5"/>
      <c r="F28" s="7">
        <f>E27</f>
        <v>110000</v>
      </c>
    </row>
    <row r="29" spans="2:7" x14ac:dyDescent="0.3">
      <c r="B29" s="4">
        <v>45140</v>
      </c>
      <c r="C29" t="s">
        <v>52</v>
      </c>
      <c r="D29" t="s">
        <v>53</v>
      </c>
      <c r="E29" s="5">
        <v>35000</v>
      </c>
      <c r="G29" t="s">
        <v>31</v>
      </c>
    </row>
    <row r="30" spans="2:7" x14ac:dyDescent="0.3">
      <c r="B30" s="4">
        <v>45140</v>
      </c>
      <c r="C30" t="s">
        <v>52</v>
      </c>
      <c r="D30" t="s">
        <v>35</v>
      </c>
      <c r="E30" s="5"/>
      <c r="F30" s="7">
        <f>E29</f>
        <v>35000</v>
      </c>
    </row>
    <row r="31" spans="2:7" x14ac:dyDescent="0.3">
      <c r="B31" s="4">
        <v>45141</v>
      </c>
      <c r="C31" t="s">
        <v>73</v>
      </c>
      <c r="D31" t="s">
        <v>72</v>
      </c>
      <c r="E31" s="5">
        <f>'Income Statements'!E17</f>
        <v>142500</v>
      </c>
      <c r="G31" t="s">
        <v>75</v>
      </c>
    </row>
    <row r="32" spans="2:7" x14ac:dyDescent="0.3">
      <c r="B32" s="4">
        <v>45141</v>
      </c>
      <c r="C32" t="s">
        <v>73</v>
      </c>
      <c r="D32" t="s">
        <v>74</v>
      </c>
      <c r="E32" s="5"/>
      <c r="F32" s="7">
        <f>E31</f>
        <v>142500</v>
      </c>
    </row>
  </sheetData>
  <mergeCells count="3">
    <mergeCell ref="B1:E1"/>
    <mergeCell ref="B2:E2"/>
    <mergeCell ref="B3:E3"/>
  </mergeCells>
  <phoneticPr fontId="5" type="noConversion"/>
  <dataValidations count="1">
    <dataValidation type="list" allowBlank="1" showInputMessage="1" showErrorMessage="1" sqref="D5:D32" xr:uid="{85204D29-F9D5-4CE8-A706-AC1ED3C785DB}">
      <formula1>$T$2:$T$27</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D2208-41E5-48EF-8A78-49AC52194580}">
  <dimension ref="A1:E6"/>
  <sheetViews>
    <sheetView showGridLines="0" workbookViewId="0">
      <selection activeCell="G15" sqref="G15"/>
    </sheetView>
  </sheetViews>
  <sheetFormatPr defaultRowHeight="14.4" x14ac:dyDescent="0.3"/>
  <cols>
    <col min="1" max="1" width="12.88671875" bestFit="1" customWidth="1"/>
    <col min="2" max="2" width="21.5546875" bestFit="1" customWidth="1"/>
    <col min="3" max="3" width="11.88671875" bestFit="1" customWidth="1"/>
    <col min="4" max="4" width="12.44140625" bestFit="1" customWidth="1"/>
    <col min="5" max="5" width="20.6640625" bestFit="1" customWidth="1"/>
    <col min="6" max="6" width="13.109375" customWidth="1"/>
  </cols>
  <sheetData>
    <row r="1" spans="1:5" ht="36.6" x14ac:dyDescent="0.7">
      <c r="A1" s="53" t="s">
        <v>58</v>
      </c>
      <c r="B1" s="53"/>
      <c r="C1" s="53"/>
      <c r="D1" s="53"/>
      <c r="E1" s="53"/>
    </row>
    <row r="2" spans="1:5" ht="33.6" x14ac:dyDescent="0.65">
      <c r="A2" s="10" t="str">
        <f>B4</f>
        <v>Sales</v>
      </c>
    </row>
    <row r="3" spans="1:5" x14ac:dyDescent="0.3">
      <c r="A3" s="9" t="s">
        <v>17</v>
      </c>
      <c r="B3" s="9" t="s">
        <v>19</v>
      </c>
      <c r="C3" t="s">
        <v>55</v>
      </c>
      <c r="D3" t="s">
        <v>56</v>
      </c>
      <c r="E3" t="s">
        <v>57</v>
      </c>
    </row>
    <row r="4" spans="1:5" x14ac:dyDescent="0.3">
      <c r="A4" s="4">
        <v>45117</v>
      </c>
      <c r="B4" t="s">
        <v>66</v>
      </c>
      <c r="C4" s="6"/>
      <c r="D4" s="6">
        <v>800000</v>
      </c>
      <c r="E4" s="6">
        <v>-800000</v>
      </c>
    </row>
    <row r="5" spans="1:5" x14ac:dyDescent="0.3">
      <c r="A5" s="4">
        <v>45121</v>
      </c>
      <c r="B5" t="s">
        <v>66</v>
      </c>
      <c r="C5" s="6"/>
      <c r="D5" s="6">
        <v>425000</v>
      </c>
      <c r="E5" s="6">
        <v>-425000</v>
      </c>
    </row>
    <row r="6" spans="1:5" x14ac:dyDescent="0.3">
      <c r="A6" s="4" t="s">
        <v>54</v>
      </c>
      <c r="C6" s="6"/>
      <c r="D6" s="6">
        <v>1225000</v>
      </c>
      <c r="E6" s="6">
        <v>-1225000</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82FCC-A0FB-4E2A-BB53-614B868532BC}">
  <dimension ref="A1:I18"/>
  <sheetViews>
    <sheetView showGridLines="0" workbookViewId="0">
      <selection activeCell="A17" sqref="A17"/>
    </sheetView>
  </sheetViews>
  <sheetFormatPr defaultRowHeight="14.4" x14ac:dyDescent="0.3"/>
  <cols>
    <col min="1" max="1" width="27.5546875" bestFit="1" customWidth="1"/>
    <col min="2" max="2" width="11.88671875" bestFit="1" customWidth="1"/>
    <col min="3" max="3" width="12.44140625" bestFit="1" customWidth="1"/>
    <col min="4" max="4" width="20.6640625" bestFit="1" customWidth="1"/>
    <col min="5" max="5" width="16.88671875" bestFit="1" customWidth="1"/>
    <col min="6" max="6" width="20.33203125" bestFit="1" customWidth="1"/>
    <col min="9" max="9" width="1.44140625" bestFit="1" customWidth="1"/>
  </cols>
  <sheetData>
    <row r="1" spans="1:9" ht="33.6" x14ac:dyDescent="0.65">
      <c r="A1" s="10" t="s">
        <v>59</v>
      </c>
    </row>
    <row r="2" spans="1:9" x14ac:dyDescent="0.3">
      <c r="A2" s="9" t="s">
        <v>19</v>
      </c>
      <c r="B2" t="s">
        <v>55</v>
      </c>
      <c r="C2" t="s">
        <v>56</v>
      </c>
      <c r="D2" t="s">
        <v>57</v>
      </c>
      <c r="E2" s="2" t="s">
        <v>4</v>
      </c>
      <c r="F2" s="26" t="s">
        <v>79</v>
      </c>
    </row>
    <row r="3" spans="1:9" x14ac:dyDescent="0.3">
      <c r="A3" t="s">
        <v>35</v>
      </c>
      <c r="B3" s="6">
        <v>1500000</v>
      </c>
      <c r="C3" s="6">
        <v>1010000</v>
      </c>
      <c r="D3" s="6">
        <v>490000</v>
      </c>
      <c r="E3" s="45" t="str">
        <f>VLOOKUP(A3,'Chart of Accounts'!E:F,2,0)</f>
        <v>Current Assests</v>
      </c>
      <c r="F3" t="str">
        <f>VLOOKUP(E3,'Chart of Accounts'!C:D,2,0)</f>
        <v>Balance Sheet</v>
      </c>
    </row>
    <row r="4" spans="1:9" x14ac:dyDescent="0.3">
      <c r="A4" t="s">
        <v>33</v>
      </c>
      <c r="B4" s="6">
        <v>5425000</v>
      </c>
      <c r="C4" s="6">
        <v>1500000</v>
      </c>
      <c r="D4" s="6">
        <v>3925000</v>
      </c>
      <c r="E4" s="45" t="str">
        <f>VLOOKUP(A4,'Chart of Accounts'!E:F,2,0)</f>
        <v>Current Assests</v>
      </c>
      <c r="F4" t="str">
        <f>VLOOKUP(E4,'Chart of Accounts'!C:D,2,0)</f>
        <v>Balance Sheet</v>
      </c>
    </row>
    <row r="5" spans="1:9" x14ac:dyDescent="0.3">
      <c r="A5" t="s">
        <v>49</v>
      </c>
      <c r="B5" s="6">
        <v>250000</v>
      </c>
      <c r="C5" s="6"/>
      <c r="D5" s="6">
        <v>250000</v>
      </c>
      <c r="E5" t="str">
        <f>VLOOKUP(A5,'Chart of Accounts'!E:F,2,0)</f>
        <v>Non-Current Assets</v>
      </c>
      <c r="F5" t="str">
        <f>VLOOKUP(E5,'Chart of Accounts'!C:D,2,0)</f>
        <v>Balance Sheet</v>
      </c>
    </row>
    <row r="6" spans="1:9" x14ac:dyDescent="0.3">
      <c r="A6" t="s">
        <v>43</v>
      </c>
      <c r="B6" s="6">
        <v>800000</v>
      </c>
      <c r="C6" s="6"/>
      <c r="D6" s="6">
        <v>800000</v>
      </c>
      <c r="E6" s="45" t="str">
        <f>VLOOKUP(A6,'Chart of Accounts'!E:F,2,0)</f>
        <v>Current Assests</v>
      </c>
      <c r="F6" t="str">
        <f>VLOOKUP(E6,'Chart of Accounts'!C:D,2,0)</f>
        <v>Balance Sheet</v>
      </c>
    </row>
    <row r="7" spans="1:9" x14ac:dyDescent="0.3">
      <c r="A7" t="s">
        <v>47</v>
      </c>
      <c r="B7" s="6">
        <v>70000</v>
      </c>
      <c r="C7" s="6"/>
      <c r="D7" s="6">
        <v>70000</v>
      </c>
      <c r="E7" s="27" t="str">
        <f>VLOOKUP(A7,'Chart of Accounts'!E:F,2,0)</f>
        <v>Expenses</v>
      </c>
      <c r="F7" t="str">
        <f>VLOOKUP(E7,'Chart of Accounts'!C:D,2,0)</f>
        <v>Income Statement</v>
      </c>
    </row>
    <row r="8" spans="1:9" x14ac:dyDescent="0.3">
      <c r="A8" t="s">
        <v>8</v>
      </c>
      <c r="B8" s="6"/>
      <c r="C8" s="6">
        <v>5000000</v>
      </c>
      <c r="D8" s="6">
        <v>-5000000</v>
      </c>
      <c r="E8" s="47" t="str">
        <f>VLOOKUP(A8,'Chart of Accounts'!E:F,2,0)</f>
        <v>Equity</v>
      </c>
      <c r="F8" t="str">
        <f>VLOOKUP(E8,'Chart of Accounts'!C:D,2,0)</f>
        <v>Balance Sheet</v>
      </c>
    </row>
    <row r="9" spans="1:9" x14ac:dyDescent="0.3">
      <c r="A9" t="s">
        <v>40</v>
      </c>
      <c r="B9" s="6">
        <v>1250000</v>
      </c>
      <c r="C9" s="6">
        <v>490000</v>
      </c>
      <c r="D9" s="6">
        <v>760000</v>
      </c>
      <c r="E9" s="45" t="str">
        <f>VLOOKUP(A9,'Chart of Accounts'!E:F,2,0)</f>
        <v>Current Assests</v>
      </c>
      <c r="F9" t="str">
        <f>VLOOKUP(E9,'Chart of Accounts'!C:D,2,0)</f>
        <v>Balance Sheet</v>
      </c>
    </row>
    <row r="10" spans="1:9" x14ac:dyDescent="0.3">
      <c r="A10" t="s">
        <v>45</v>
      </c>
      <c r="B10" s="6">
        <v>45000</v>
      </c>
      <c r="C10" s="6"/>
      <c r="D10" s="6">
        <v>45000</v>
      </c>
      <c r="E10" s="27" t="str">
        <f>VLOOKUP(A10,'Chart of Accounts'!E:F,2,0)</f>
        <v>Expenses</v>
      </c>
      <c r="F10" t="str">
        <f>VLOOKUP(E10,'Chart of Accounts'!C:D,2,0)</f>
        <v>Income Statement</v>
      </c>
    </row>
    <row r="11" spans="1:9" x14ac:dyDescent="0.3">
      <c r="A11" t="s">
        <v>53</v>
      </c>
      <c r="B11" s="6">
        <v>35000</v>
      </c>
      <c r="C11" s="6"/>
      <c r="D11" s="6">
        <v>35000</v>
      </c>
      <c r="E11" s="27" t="str">
        <f>VLOOKUP(A11,'Chart of Accounts'!E:F,2,0)</f>
        <v>Expenses</v>
      </c>
      <c r="F11" t="str">
        <f>VLOOKUP(E11,'Chart of Accounts'!C:D,2,0)</f>
        <v>Income Statement</v>
      </c>
    </row>
    <row r="12" spans="1:9" x14ac:dyDescent="0.3">
      <c r="A12" t="s">
        <v>51</v>
      </c>
      <c r="B12" s="6">
        <v>110000</v>
      </c>
      <c r="C12" s="6"/>
      <c r="D12" s="6">
        <v>110000</v>
      </c>
      <c r="E12" s="27" t="str">
        <f>VLOOKUP(A12,'Chart of Accounts'!E:F,2,0)</f>
        <v>Expenses</v>
      </c>
      <c r="F12" t="str">
        <f>VLOOKUP(E12,'Chart of Accounts'!C:D,2,0)</f>
        <v>Income Statement</v>
      </c>
      <c r="I12" t="s">
        <v>65</v>
      </c>
    </row>
    <row r="13" spans="1:9" x14ac:dyDescent="0.3">
      <c r="A13" t="s">
        <v>41</v>
      </c>
      <c r="B13" s="6"/>
      <c r="C13" s="6">
        <v>750000</v>
      </c>
      <c r="D13" s="6">
        <v>-750000</v>
      </c>
      <c r="E13" s="46" t="str">
        <f>VLOOKUP(A13,'Chart of Accounts'!E:F,2,0)</f>
        <v>Current Liabilities</v>
      </c>
      <c r="F13" t="str">
        <f>VLOOKUP(E13,'Chart of Accounts'!C:D,2,0)</f>
        <v>Balance Sheet</v>
      </c>
    </row>
    <row r="14" spans="1:9" x14ac:dyDescent="0.3">
      <c r="A14" t="s">
        <v>66</v>
      </c>
      <c r="B14" s="6"/>
      <c r="C14" s="6">
        <v>1225000</v>
      </c>
      <c r="D14" s="6">
        <v>-1225000</v>
      </c>
      <c r="E14" s="27" t="str">
        <f>VLOOKUP(A14,'Chart of Accounts'!E:F,2,0)</f>
        <v>Revenue</v>
      </c>
      <c r="F14" t="str">
        <f>VLOOKUP(E14,'Chart of Accounts'!C:D,2,0)</f>
        <v>Income Statement</v>
      </c>
    </row>
    <row r="15" spans="1:9" x14ac:dyDescent="0.3">
      <c r="A15" t="s">
        <v>67</v>
      </c>
      <c r="B15" s="6">
        <v>490000</v>
      </c>
      <c r="C15" s="6"/>
      <c r="D15" s="6">
        <v>490000</v>
      </c>
      <c r="E15" s="27" t="str">
        <f>VLOOKUP(A15,'Chart of Accounts'!E:F,2,0)</f>
        <v>Expenses</v>
      </c>
      <c r="F15" t="str">
        <f>VLOOKUP(E15,'Chart of Accounts'!C:D,2,0)</f>
        <v>Income Statement</v>
      </c>
    </row>
    <row r="16" spans="1:9" x14ac:dyDescent="0.3">
      <c r="A16" t="s">
        <v>72</v>
      </c>
      <c r="B16" s="6">
        <v>142500</v>
      </c>
      <c r="C16" s="6"/>
      <c r="D16" s="6">
        <v>142500</v>
      </c>
      <c r="E16" s="27" t="str">
        <f>VLOOKUP(A16,'Chart of Accounts'!E:F,2,0)</f>
        <v>Expenses</v>
      </c>
      <c r="F16" t="str">
        <f>VLOOKUP(E16,'Chart of Accounts'!C:D,2,0)</f>
        <v>Income Statement</v>
      </c>
    </row>
    <row r="17" spans="1:6" x14ac:dyDescent="0.3">
      <c r="A17" t="s">
        <v>74</v>
      </c>
      <c r="B17" s="6"/>
      <c r="C17" s="6">
        <v>142500</v>
      </c>
      <c r="D17" s="6">
        <v>-142500</v>
      </c>
      <c r="E17" s="27" t="str">
        <f>VLOOKUP(A17,'Chart of Accounts'!E:F,2,0)</f>
        <v>Current Liabilities</v>
      </c>
      <c r="F17" t="str">
        <f>VLOOKUP(E17,'Chart of Accounts'!C:D,2,0)</f>
        <v>Balance Sheet</v>
      </c>
    </row>
    <row r="18" spans="1:6" x14ac:dyDescent="0.3">
      <c r="A18" t="s">
        <v>54</v>
      </c>
      <c r="B18" s="6">
        <v>10117500</v>
      </c>
      <c r="C18" s="6">
        <v>10117500</v>
      </c>
      <c r="D18" s="6">
        <v>0</v>
      </c>
    </row>
  </sheetData>
  <autoFilter ref="A2:F18" xr:uid="{69E82FCC-A0FB-4E2A-BB53-614B868532B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45AF0-BD08-4010-B2CA-6B2A13540490}">
  <sheetPr>
    <pageSetUpPr fitToPage="1"/>
  </sheetPr>
  <dimension ref="B1:F19"/>
  <sheetViews>
    <sheetView showGridLines="0" zoomScaleNormal="100" workbookViewId="0">
      <selection activeCell="E26" sqref="E26"/>
    </sheetView>
  </sheetViews>
  <sheetFormatPr defaultRowHeight="14.4" x14ac:dyDescent="0.3"/>
  <cols>
    <col min="1" max="1" width="1.33203125" customWidth="1"/>
    <col min="2" max="2" width="31.44140625" bestFit="1" customWidth="1"/>
    <col min="3" max="3" width="3" bestFit="1" customWidth="1"/>
    <col min="4" max="4" width="15.5546875" bestFit="1" customWidth="1"/>
    <col min="5" max="5" width="16.6640625" style="5" bestFit="1" customWidth="1"/>
  </cols>
  <sheetData>
    <row r="1" spans="2:6" ht="18" x14ac:dyDescent="0.35">
      <c r="B1" s="51" t="s">
        <v>0</v>
      </c>
      <c r="C1" s="51"/>
      <c r="D1" s="51"/>
      <c r="E1" s="51"/>
    </row>
    <row r="2" spans="2:6" ht="18" x14ac:dyDescent="0.35">
      <c r="B2" s="51" t="s">
        <v>1</v>
      </c>
      <c r="C2" s="51"/>
      <c r="D2" s="51"/>
      <c r="E2" s="51"/>
    </row>
    <row r="3" spans="2:6" x14ac:dyDescent="0.3">
      <c r="B3" s="54" t="s">
        <v>77</v>
      </c>
      <c r="C3" s="54"/>
      <c r="D3" s="54"/>
      <c r="E3" s="54"/>
    </row>
    <row r="4" spans="2:6" ht="28.8" x14ac:dyDescent="0.55000000000000004">
      <c r="B4" s="55" t="s">
        <v>10</v>
      </c>
      <c r="C4" s="55"/>
      <c r="D4" s="17" t="s">
        <v>60</v>
      </c>
      <c r="E4" s="19" t="s">
        <v>60</v>
      </c>
    </row>
    <row r="5" spans="2:6" x14ac:dyDescent="0.3">
      <c r="B5" t="s">
        <v>66</v>
      </c>
      <c r="E5" s="5">
        <f>-VLOOKUP(B5,'Trial Balance'!$A$3:$D$15,4,0)</f>
        <v>1225000</v>
      </c>
    </row>
    <row r="6" spans="2:6" x14ac:dyDescent="0.3">
      <c r="B6" t="s">
        <v>67</v>
      </c>
      <c r="E6" s="24">
        <f>VLOOKUP(B6,'Trial Balance'!$A$3:$D$15,4,0)</f>
        <v>490000</v>
      </c>
    </row>
    <row r="8" spans="2:6" x14ac:dyDescent="0.3">
      <c r="B8" s="15" t="s">
        <v>61</v>
      </c>
      <c r="C8" s="15"/>
      <c r="D8" s="15"/>
      <c r="E8" s="20">
        <f>E5-E6</f>
        <v>735000</v>
      </c>
    </row>
    <row r="9" spans="2:6" ht="25.8" x14ac:dyDescent="0.5">
      <c r="B9" s="16" t="s">
        <v>62</v>
      </c>
      <c r="C9" s="16"/>
      <c r="D9" s="16"/>
      <c r="E9" s="21"/>
    </row>
    <row r="10" spans="2:6" x14ac:dyDescent="0.3">
      <c r="B10" s="25" t="s">
        <v>45</v>
      </c>
      <c r="D10" s="24">
        <f>VLOOKUP(B10,'Trial Balance'!$A$3:$D$15,4,0)</f>
        <v>45000</v>
      </c>
    </row>
    <row r="11" spans="2:6" x14ac:dyDescent="0.3">
      <c r="B11" s="25" t="s">
        <v>53</v>
      </c>
      <c r="D11" s="24">
        <f>VLOOKUP(B11,'Trial Balance'!$A$3:$D$15,4,0)</f>
        <v>35000</v>
      </c>
      <c r="F11" s="14"/>
    </row>
    <row r="12" spans="2:6" x14ac:dyDescent="0.3">
      <c r="B12" s="25" t="s">
        <v>51</v>
      </c>
      <c r="D12" s="24">
        <f>VLOOKUP(B12,'Trial Balance'!$A$3:$D$15,4,0)</f>
        <v>110000</v>
      </c>
    </row>
    <row r="13" spans="2:6" x14ac:dyDescent="0.3">
      <c r="B13" s="25" t="s">
        <v>47</v>
      </c>
      <c r="D13" s="48">
        <f>VLOOKUP(B13,'Trial Balance'!$A$3:$D$15,4,0)</f>
        <v>70000</v>
      </c>
    </row>
    <row r="14" spans="2:6" x14ac:dyDescent="0.3">
      <c r="B14" s="25" t="s">
        <v>72</v>
      </c>
      <c r="D14" s="48">
        <f>VLOOKUP(B14,'Trial Balance'!$A$3:$D$17,4,0)</f>
        <v>142500</v>
      </c>
    </row>
    <row r="15" spans="2:6" x14ac:dyDescent="0.3">
      <c r="B15" s="25"/>
      <c r="D15" s="50"/>
      <c r="E15" s="5">
        <f>SUM(D10:D13)</f>
        <v>260000</v>
      </c>
    </row>
    <row r="16" spans="2:6" x14ac:dyDescent="0.3">
      <c r="B16" s="13" t="s">
        <v>63</v>
      </c>
      <c r="C16" s="11"/>
      <c r="D16" s="11"/>
      <c r="E16" s="22">
        <f>E8-E15</f>
        <v>475000</v>
      </c>
    </row>
    <row r="17" spans="2:5" ht="15" thickBot="1" x14ac:dyDescent="0.35">
      <c r="B17" s="25" t="s">
        <v>71</v>
      </c>
      <c r="C17">
        <v>30</v>
      </c>
      <c r="E17" s="5">
        <f>E16/100*C17</f>
        <v>142500</v>
      </c>
    </row>
    <row r="18" spans="2:5" ht="15.6" thickTop="1" thickBot="1" x14ac:dyDescent="0.35">
      <c r="B18" s="12" t="s">
        <v>64</v>
      </c>
      <c r="C18" s="12"/>
      <c r="D18" s="12"/>
      <c r="E18" s="23">
        <f>E16-E17</f>
        <v>332500</v>
      </c>
    </row>
    <row r="19" spans="2:5" ht="15" thickTop="1" x14ac:dyDescent="0.3"/>
  </sheetData>
  <mergeCells count="4">
    <mergeCell ref="B1:E1"/>
    <mergeCell ref="B2:E2"/>
    <mergeCell ref="B3:E3"/>
    <mergeCell ref="B4:C4"/>
  </mergeCells>
  <printOptions horizontalCentered="1" verticalCentered="1"/>
  <pageMargins left="0.70866141732283472" right="0.70866141732283472" top="0.74803149606299213" bottom="0.74803149606299213" header="0.31496062992125984" footer="0.31496062992125984"/>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3A66E-1F80-4268-A43D-1ECA0A8B951A}">
  <sheetPr>
    <pageSetUpPr fitToPage="1"/>
  </sheetPr>
  <dimension ref="B1:J34"/>
  <sheetViews>
    <sheetView showGridLines="0" tabSelected="1" zoomScale="72" zoomScaleNormal="72" workbookViewId="0">
      <selection activeCell="G17" sqref="G17"/>
    </sheetView>
  </sheetViews>
  <sheetFormatPr defaultRowHeight="14.4" x14ac:dyDescent="0.3"/>
  <cols>
    <col min="1" max="1" width="1.109375" customWidth="1"/>
    <col min="2" max="2" width="30.44140625" bestFit="1" customWidth="1"/>
    <col min="4" max="4" width="16.44140625" customWidth="1"/>
    <col min="5" max="5" width="16.6640625" style="5" bestFit="1" customWidth="1"/>
    <col min="6" max="6" width="1.44140625" bestFit="1" customWidth="1"/>
    <col min="10" max="10" width="1.44140625" bestFit="1" customWidth="1"/>
  </cols>
  <sheetData>
    <row r="1" spans="2:6" ht="18" x14ac:dyDescent="0.35">
      <c r="B1" s="51" t="s">
        <v>0</v>
      </c>
      <c r="C1" s="51"/>
      <c r="D1" s="51"/>
      <c r="E1" s="51"/>
    </row>
    <row r="2" spans="2:6" ht="18" x14ac:dyDescent="0.35">
      <c r="B2" s="51" t="s">
        <v>1</v>
      </c>
      <c r="C2" s="51"/>
      <c r="D2" s="51"/>
      <c r="E2" s="51"/>
    </row>
    <row r="3" spans="2:6" x14ac:dyDescent="0.3">
      <c r="B3" s="54" t="s">
        <v>78</v>
      </c>
      <c r="C3" s="54"/>
      <c r="D3" s="54"/>
      <c r="E3" s="54"/>
    </row>
    <row r="4" spans="2:6" ht="28.8" x14ac:dyDescent="0.55000000000000004">
      <c r="B4" s="55" t="s">
        <v>6</v>
      </c>
      <c r="C4" s="55"/>
      <c r="D4" s="17"/>
      <c r="E4" s="19" t="s">
        <v>60</v>
      </c>
    </row>
    <row r="5" spans="2:6" x14ac:dyDescent="0.3">
      <c r="B5" s="29" t="s">
        <v>11</v>
      </c>
      <c r="C5" s="30"/>
      <c r="D5" s="30"/>
      <c r="E5" s="31"/>
    </row>
    <row r="6" spans="2:6" x14ac:dyDescent="0.3">
      <c r="B6" s="18" t="s">
        <v>49</v>
      </c>
      <c r="E6" s="24">
        <f>VLOOKUP(B6,'Trial Balance'!$A$3:$D$17,4,0)</f>
        <v>250000</v>
      </c>
    </row>
    <row r="8" spans="2:6" ht="15" thickBot="1" x14ac:dyDescent="0.35">
      <c r="B8" s="32" t="s">
        <v>76</v>
      </c>
      <c r="C8" s="32"/>
      <c r="D8" s="32"/>
      <c r="E8" s="33">
        <f>E6</f>
        <v>250000</v>
      </c>
    </row>
    <row r="9" spans="2:6" ht="15" thickTop="1" x14ac:dyDescent="0.3">
      <c r="B9" s="15" t="s">
        <v>80</v>
      </c>
      <c r="C9" s="15"/>
      <c r="D9" s="15"/>
      <c r="E9" s="20"/>
    </row>
    <row r="10" spans="2:6" x14ac:dyDescent="0.3">
      <c r="B10" s="25" t="s">
        <v>35</v>
      </c>
      <c r="D10" s="24">
        <f>VLOOKUP(B10,'Trial Balance'!$A$3:$D$17,4,0)</f>
        <v>490000</v>
      </c>
      <c r="F10" t="s">
        <v>65</v>
      </c>
    </row>
    <row r="11" spans="2:6" x14ac:dyDescent="0.3">
      <c r="B11" s="25" t="s">
        <v>33</v>
      </c>
      <c r="D11" s="24">
        <f>VLOOKUP(B11,'Trial Balance'!$A$3:$D$17,4,0)</f>
        <v>3925000</v>
      </c>
    </row>
    <row r="12" spans="2:6" x14ac:dyDescent="0.3">
      <c r="B12" s="25" t="s">
        <v>43</v>
      </c>
      <c r="D12" s="24">
        <f>VLOOKUP(B12,'Trial Balance'!$A$3:$D$17,4,0)</f>
        <v>800000</v>
      </c>
    </row>
    <row r="13" spans="2:6" x14ac:dyDescent="0.3">
      <c r="B13" s="25" t="s">
        <v>40</v>
      </c>
      <c r="D13" s="38">
        <f>VLOOKUP(B13,'Trial Balance'!$A$3:$D$17,4,0)</f>
        <v>760000</v>
      </c>
    </row>
    <row r="14" spans="2:6" x14ac:dyDescent="0.3">
      <c r="B14" s="25"/>
      <c r="D14" s="24"/>
      <c r="E14" s="5">
        <f>E15</f>
        <v>5975000</v>
      </c>
    </row>
    <row r="15" spans="2:6" ht="15" thickBot="1" x14ac:dyDescent="0.35">
      <c r="B15" s="32" t="s">
        <v>81</v>
      </c>
      <c r="C15" s="32"/>
      <c r="D15" s="32"/>
      <c r="E15" s="33">
        <f>SUM(D10:D13)</f>
        <v>5975000</v>
      </c>
    </row>
    <row r="16" spans="2:6" ht="21.6" thickTop="1" x14ac:dyDescent="0.4">
      <c r="B16" s="35" t="s">
        <v>82</v>
      </c>
      <c r="C16" s="15"/>
      <c r="D16" s="15"/>
      <c r="E16" s="40">
        <f>E15+E8</f>
        <v>6225000</v>
      </c>
    </row>
    <row r="17" spans="2:10" ht="21" x14ac:dyDescent="0.4">
      <c r="B17" s="37"/>
      <c r="E17" s="34"/>
    </row>
    <row r="18" spans="2:10" ht="25.8" x14ac:dyDescent="0.5">
      <c r="B18" s="16" t="s">
        <v>83</v>
      </c>
      <c r="C18" s="16"/>
      <c r="D18" s="16"/>
      <c r="E18" s="21"/>
    </row>
    <row r="19" spans="2:10" x14ac:dyDescent="0.3">
      <c r="B19" s="28" t="s">
        <v>12</v>
      </c>
      <c r="C19" s="15"/>
      <c r="D19" s="36"/>
      <c r="E19" s="20"/>
    </row>
    <row r="20" spans="2:10" x14ac:dyDescent="0.3">
      <c r="E20" s="5">
        <f>SUM(D19:D19)</f>
        <v>0</v>
      </c>
      <c r="F20" s="14"/>
    </row>
    <row r="21" spans="2:10" ht="15" thickBot="1" x14ac:dyDescent="0.35">
      <c r="B21" s="42" t="s">
        <v>84</v>
      </c>
      <c r="C21" s="43"/>
      <c r="D21" s="43"/>
      <c r="E21" s="44">
        <f>E20</f>
        <v>0</v>
      </c>
    </row>
    <row r="22" spans="2:10" ht="15.6" thickTop="1" thickBot="1" x14ac:dyDescent="0.35">
      <c r="B22" s="12" t="s">
        <v>14</v>
      </c>
      <c r="C22" s="12"/>
      <c r="D22" s="12"/>
      <c r="E22" s="41"/>
    </row>
    <row r="23" spans="2:10" ht="15" thickTop="1" x14ac:dyDescent="0.3">
      <c r="B23" s="18" t="s">
        <v>41</v>
      </c>
      <c r="E23" s="24">
        <f>-VLOOKUP(B23,'Trial Balance'!$A$3:$D$17,4,0)</f>
        <v>750000</v>
      </c>
    </row>
    <row r="24" spans="2:10" x14ac:dyDescent="0.3">
      <c r="B24" s="18" t="s">
        <v>74</v>
      </c>
      <c r="E24" s="24">
        <f>-VLOOKUP(B24,'Trial Balance'!$A$3:$D$17,4,0)</f>
        <v>142500</v>
      </c>
    </row>
    <row r="26" spans="2:10" x14ac:dyDescent="0.3">
      <c r="B26" s="15" t="s">
        <v>85</v>
      </c>
      <c r="C26" s="15"/>
      <c r="D26" s="15"/>
      <c r="E26" s="20">
        <f>E23+E24</f>
        <v>892500</v>
      </c>
    </row>
    <row r="28" spans="2:10" x14ac:dyDescent="0.3">
      <c r="B28" s="28" t="s">
        <v>8</v>
      </c>
      <c r="C28" s="15"/>
      <c r="D28" s="15"/>
      <c r="E28" s="20">
        <f>E25</f>
        <v>0</v>
      </c>
      <c r="J28" t="s">
        <v>65</v>
      </c>
    </row>
    <row r="29" spans="2:10" x14ac:dyDescent="0.3">
      <c r="B29" s="18" t="s">
        <v>8</v>
      </c>
      <c r="E29" s="24">
        <f>-VLOOKUP(B29,'Trial Balance'!$A$3:$D$17,4,0)</f>
        <v>5000000</v>
      </c>
    </row>
    <row r="30" spans="2:10" x14ac:dyDescent="0.3">
      <c r="B30" t="s">
        <v>86</v>
      </c>
      <c r="E30" s="5">
        <f>'Income Statements'!E18</f>
        <v>332500</v>
      </c>
    </row>
    <row r="31" spans="2:10" ht="15" thickBot="1" x14ac:dyDescent="0.35">
      <c r="B31" s="32" t="s">
        <v>87</v>
      </c>
      <c r="C31" s="32"/>
      <c r="D31" s="32"/>
      <c r="E31" s="33">
        <f>SUM(E29:E30)</f>
        <v>5332500</v>
      </c>
    </row>
    <row r="32" spans="2:10" ht="16.2" thickTop="1" x14ac:dyDescent="0.3">
      <c r="B32" s="15" t="s">
        <v>88</v>
      </c>
      <c r="C32" s="15"/>
      <c r="D32" s="15"/>
      <c r="E32" s="39">
        <f>E26+E31</f>
        <v>6225000</v>
      </c>
    </row>
    <row r="34" spans="2:5" x14ac:dyDescent="0.3">
      <c r="B34" t="s">
        <v>89</v>
      </c>
      <c r="E34" s="49">
        <f>E16-E32</f>
        <v>0</v>
      </c>
    </row>
  </sheetData>
  <mergeCells count="4">
    <mergeCell ref="B1:E1"/>
    <mergeCell ref="B2:E2"/>
    <mergeCell ref="B3:E3"/>
    <mergeCell ref="B4:C4"/>
  </mergeCells>
  <printOptions horizontalCentered="1" verticalCentered="1"/>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Chart of Accounts</vt:lpstr>
      <vt:lpstr>General Entries</vt:lpstr>
      <vt:lpstr>Ledger</vt:lpstr>
      <vt:lpstr>Trial Balance</vt:lpstr>
      <vt:lpstr>Income Statements</vt:lpstr>
      <vt:lpstr>Balance Sheet</vt:lpstr>
      <vt:lpstr>'Balance Sheet'!Print_Area</vt:lpstr>
      <vt:lpstr>'Income Statements'!Print_Area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Dark Blue</dc:creator>
  <cp:lastModifiedBy>Dark Blue</cp:lastModifiedBy>
  <cp:lastPrinted>2023-11-25T10:24:37Z</cp:lastPrinted>
  <dcterms:created xsi:type="dcterms:W3CDTF">2023-11-24T16:15:06Z</dcterms:created>
  <dcterms:modified xsi:type="dcterms:W3CDTF">2023-11-25T10:35:31Z</dcterms:modified>
</cp:coreProperties>
</file>