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111111\Documents\D.A.R.E\Kotak Assured Savings Plan\"/>
    </mc:Choice>
  </mc:AlternateContent>
  <workbookProtection workbookAlgorithmName="SHA-512" workbookHashValue="pOaXxQIge2mzEYuOIjjmUNWiJmN1UfmipfzO7xtBZtJC+UjPN0jWMbtDsSG9QTcsnuluzqPW/YS4Mkhye8r1GQ==" workbookSaltValue="He53dBYXXenyVew2MT90yg==" workbookSpinCount="100000" lockStructure="1"/>
  <bookViews>
    <workbookView xWindow="0" yWindow="0" windowWidth="20490" windowHeight="6750"/>
  </bookViews>
  <sheets>
    <sheet name="Reckoner" sheetId="1" r:id="rId1"/>
    <sheet name="Rates" sheetId="2" state="hidden" r:id="rId2"/>
  </sheets>
  <externalReferences>
    <externalReference r:id="rId3"/>
  </externalReferences>
  <definedNames>
    <definedName name="_RND2">[1]Input!$Q$15</definedName>
    <definedName name="Age">Reckoner!#REF!</definedName>
    <definedName name="Ann_Prem">Reckoner!#REF!</definedName>
    <definedName name="Annualized_Premium">[1]Input!$R$24</definedName>
    <definedName name="Channel_Input">Rates!$J$4</definedName>
    <definedName name="Gender">Reckoner!#REF!</definedName>
    <definedName name="GSV_FACTORS">[1]Maturity!$A$20:$B$39</definedName>
    <definedName name="Guaranteed_Additions">Rates!$L$3:$Q$10</definedName>
    <definedName name="Loyalty_Additions">Rates!$P$13</definedName>
    <definedName name="Maturity">Rates!$L$3:$R$10</definedName>
    <definedName name="Mode">[1]Input!$H$20</definedName>
    <definedName name="PolTerm">Reckoner!#REF!</definedName>
    <definedName name="PPT">Reckoner!#REF!</definedName>
    <definedName name="Prem">[1]Input!$J$20</definedName>
    <definedName name="sa">Reckoner!#REF!</definedName>
    <definedName name="Str">Rates!$P$12</definedName>
    <definedName name="Sum_Assured_Rates">Rates!$A$2:$F$452</definedName>
  </definedNames>
  <calcPr calcId="162913" calcMode="autoNoTable" iterateDelta="1.0000000000000001E-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J8" i="1" s="1"/>
  <c r="I11" i="1" l="1"/>
  <c r="I9" i="1"/>
  <c r="J9" i="1" s="1"/>
  <c r="C14" i="1" l="1"/>
  <c r="H14" i="1" s="1"/>
  <c r="C8" i="1"/>
  <c r="H8" i="1" s="1"/>
  <c r="C9" i="1"/>
  <c r="C10" i="1"/>
  <c r="H10" i="1" s="1"/>
  <c r="C11" i="1"/>
  <c r="H11" i="1" s="1"/>
  <c r="C12" i="1"/>
  <c r="H12" i="1" s="1"/>
  <c r="C13" i="1"/>
  <c r="C15" i="1"/>
  <c r="I12" i="1"/>
  <c r="I13" i="1"/>
  <c r="I15" i="1"/>
  <c r="I10" i="1"/>
  <c r="B9" i="1"/>
  <c r="N9" i="1" s="1"/>
  <c r="B10" i="1"/>
  <c r="N10" i="1" s="1"/>
  <c r="B11" i="1"/>
  <c r="N11" i="1" s="1"/>
  <c r="B12" i="1"/>
  <c r="N12" i="1" s="1"/>
  <c r="B13" i="1"/>
  <c r="N13" i="1" s="1"/>
  <c r="B14" i="1"/>
  <c r="N14" i="1" s="1"/>
  <c r="B15" i="1"/>
  <c r="N15" i="1" s="1"/>
  <c r="B8" i="1"/>
  <c r="N8" i="1" s="1"/>
  <c r="H13" i="1"/>
  <c r="H15" i="1"/>
  <c r="I14" i="1" l="1"/>
  <c r="H9" i="1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B40" i="2"/>
  <c r="AC40" i="2"/>
  <c r="AD40" i="2"/>
  <c r="AE40" i="2"/>
  <c r="AF40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AA42" i="2"/>
  <c r="AB42" i="2"/>
  <c r="AC42" i="2"/>
  <c r="AD42" i="2"/>
  <c r="AE42" i="2"/>
  <c r="AF42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E43" i="2"/>
  <c r="AF43" i="2"/>
  <c r="L44" i="2"/>
  <c r="M44" i="2"/>
  <c r="N44" i="2"/>
  <c r="O44" i="2"/>
  <c r="P44" i="2"/>
  <c r="Q44" i="2"/>
  <c r="R44" i="2"/>
  <c r="S44" i="2"/>
  <c r="T44" i="2"/>
  <c r="U44" i="2"/>
  <c r="V44" i="2"/>
  <c r="W44" i="2"/>
  <c r="Y44" i="2"/>
  <c r="Z44" i="2"/>
  <c r="AA44" i="2"/>
  <c r="AB44" i="2"/>
  <c r="AC44" i="2"/>
  <c r="AD44" i="2"/>
  <c r="AE44" i="2"/>
  <c r="AF44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B45" i="2"/>
  <c r="AC45" i="2"/>
  <c r="AD45" i="2"/>
  <c r="AE45" i="2"/>
  <c r="AF45" i="2"/>
  <c r="L46" i="2"/>
  <c r="M46" i="2"/>
  <c r="N46" i="2"/>
  <c r="O46" i="2"/>
  <c r="P46" i="2"/>
  <c r="Q46" i="2"/>
  <c r="R46" i="2"/>
  <c r="S46" i="2"/>
  <c r="T46" i="2"/>
  <c r="U46" i="2"/>
  <c r="W46" i="2"/>
  <c r="X46" i="2"/>
  <c r="Y46" i="2"/>
  <c r="Z46" i="2"/>
  <c r="AA46" i="2"/>
  <c r="AB46" i="2"/>
  <c r="AC46" i="2"/>
  <c r="AD46" i="2"/>
  <c r="AE46" i="2"/>
  <c r="AF46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L39" i="2"/>
  <c r="L28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B29" i="2"/>
  <c r="AC29" i="2"/>
  <c r="AD29" i="2"/>
  <c r="AE29" i="2"/>
  <c r="AF29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AA31" i="2"/>
  <c r="AB31" i="2"/>
  <c r="AC31" i="2"/>
  <c r="AD31" i="2"/>
  <c r="AE31" i="2"/>
  <c r="AF31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E32" i="2"/>
  <c r="AF32" i="2"/>
  <c r="L33" i="2"/>
  <c r="M33" i="2"/>
  <c r="N33" i="2"/>
  <c r="O33" i="2"/>
  <c r="P33" i="2"/>
  <c r="Q33" i="2"/>
  <c r="R33" i="2"/>
  <c r="S33" i="2"/>
  <c r="T33" i="2"/>
  <c r="U33" i="2"/>
  <c r="V33" i="2"/>
  <c r="W33" i="2"/>
  <c r="Y33" i="2"/>
  <c r="Z33" i="2"/>
  <c r="AA33" i="2"/>
  <c r="AB33" i="2"/>
  <c r="AC33" i="2"/>
  <c r="AD33" i="2"/>
  <c r="AE33" i="2"/>
  <c r="AF33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B34" i="2"/>
  <c r="AC34" i="2"/>
  <c r="AD34" i="2"/>
  <c r="AE34" i="2"/>
  <c r="AF34" i="2"/>
  <c r="L35" i="2"/>
  <c r="M35" i="2"/>
  <c r="N35" i="2"/>
  <c r="O35" i="2"/>
  <c r="P35" i="2"/>
  <c r="Q35" i="2"/>
  <c r="R35" i="2"/>
  <c r="S35" i="2"/>
  <c r="T35" i="2"/>
  <c r="U35" i="2"/>
  <c r="W35" i="2"/>
  <c r="X35" i="2"/>
  <c r="Y35" i="2"/>
  <c r="Z35" i="2"/>
  <c r="AA35" i="2"/>
  <c r="AB35" i="2"/>
  <c r="AC35" i="2"/>
  <c r="AD35" i="2"/>
  <c r="AE35" i="2"/>
  <c r="AF35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J11" i="1" l="1"/>
  <c r="J14" i="1"/>
  <c r="J13" i="1"/>
  <c r="J15" i="1"/>
  <c r="L18" i="2"/>
  <c r="H18" i="2" s="1"/>
  <c r="G18" i="2" s="1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B18" i="2"/>
  <c r="AC18" i="2"/>
  <c r="AD18" i="2"/>
  <c r="AE18" i="2"/>
  <c r="AF18" i="2"/>
  <c r="L19" i="2"/>
  <c r="H19" i="2" s="1"/>
  <c r="G19" i="2" s="1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L20" i="2"/>
  <c r="H20" i="2" s="1"/>
  <c r="G20" i="2" s="1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AA20" i="2"/>
  <c r="AB20" i="2"/>
  <c r="AC20" i="2"/>
  <c r="AD20" i="2"/>
  <c r="AE20" i="2"/>
  <c r="AF20" i="2"/>
  <c r="L21" i="2"/>
  <c r="H21" i="2" s="1"/>
  <c r="G21" i="2" s="1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E21" i="2"/>
  <c r="AF21" i="2"/>
  <c r="L22" i="2"/>
  <c r="H22" i="2" s="1"/>
  <c r="G22" i="2" s="1"/>
  <c r="M22" i="2"/>
  <c r="N22" i="2"/>
  <c r="O22" i="2"/>
  <c r="P22" i="2"/>
  <c r="Q22" i="2"/>
  <c r="R22" i="2"/>
  <c r="S22" i="2"/>
  <c r="T22" i="2"/>
  <c r="U22" i="2"/>
  <c r="V22" i="2"/>
  <c r="W22" i="2"/>
  <c r="Y22" i="2"/>
  <c r="Z22" i="2"/>
  <c r="AA22" i="2"/>
  <c r="AB22" i="2"/>
  <c r="AC22" i="2"/>
  <c r="AD22" i="2"/>
  <c r="AE22" i="2"/>
  <c r="AF22" i="2"/>
  <c r="L23" i="2"/>
  <c r="H23" i="2" s="1"/>
  <c r="G23" i="2" s="1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B23" i="2"/>
  <c r="AC23" i="2"/>
  <c r="AD23" i="2"/>
  <c r="AE23" i="2"/>
  <c r="AF23" i="2"/>
  <c r="L24" i="2"/>
  <c r="H24" i="2" s="1"/>
  <c r="G24" i="2" s="1"/>
  <c r="M24" i="2"/>
  <c r="N24" i="2"/>
  <c r="O24" i="2"/>
  <c r="P24" i="2"/>
  <c r="Q24" i="2"/>
  <c r="R24" i="2"/>
  <c r="S24" i="2"/>
  <c r="T24" i="2"/>
  <c r="U24" i="2"/>
  <c r="W24" i="2"/>
  <c r="X24" i="2"/>
  <c r="Y24" i="2"/>
  <c r="Z24" i="2"/>
  <c r="AA24" i="2"/>
  <c r="AB24" i="2"/>
  <c r="AC24" i="2"/>
  <c r="AD24" i="2"/>
  <c r="AE24" i="2"/>
  <c r="AF24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L17" i="2"/>
  <c r="H17" i="2" s="1"/>
  <c r="G17" i="2" s="1"/>
  <c r="E9" i="1"/>
  <c r="E10" i="1"/>
  <c r="E11" i="1"/>
  <c r="E12" i="1"/>
  <c r="E13" i="1"/>
  <c r="E14" i="1"/>
  <c r="E15" i="1"/>
  <c r="E8" i="1"/>
  <c r="AA45" i="2" l="1"/>
  <c r="I45" i="2" s="1"/>
  <c r="AA34" i="2"/>
  <c r="I34" i="2" s="1"/>
  <c r="V46" i="2"/>
  <c r="I46" i="2" s="1"/>
  <c r="V35" i="2"/>
  <c r="I35" i="2" s="1"/>
  <c r="Z42" i="2"/>
  <c r="I42" i="2" s="1"/>
  <c r="Z31" i="2"/>
  <c r="I31" i="2" s="1"/>
  <c r="X44" i="2"/>
  <c r="I44" i="2" s="1"/>
  <c r="X33" i="2"/>
  <c r="I33" i="2" s="1"/>
  <c r="AA29" i="2"/>
  <c r="I29" i="2" s="1"/>
  <c r="AA40" i="2"/>
  <c r="I40" i="2" s="1"/>
  <c r="J10" i="1"/>
  <c r="J12" i="1"/>
  <c r="AF41" i="2" l="1"/>
  <c r="I41" i="2" s="1"/>
  <c r="AF30" i="2"/>
  <c r="I30" i="2" s="1"/>
  <c r="AF28" i="2"/>
  <c r="I28" i="2" s="1"/>
  <c r="AF39" i="2"/>
  <c r="I39" i="2" s="1"/>
  <c r="AD43" i="2"/>
  <c r="I43" i="2" s="1"/>
  <c r="AD32" i="2"/>
  <c r="I32" i="2" s="1"/>
  <c r="Y6" i="2"/>
  <c r="Y5" i="2"/>
  <c r="Y4" i="2"/>
  <c r="Y3" i="2"/>
  <c r="AA18" i="2"/>
  <c r="I18" i="2" s="1"/>
  <c r="K9" i="1" s="1"/>
  <c r="AF19" i="2"/>
  <c r="I19" i="2" s="1"/>
  <c r="K10" i="1" s="1"/>
  <c r="Z20" i="2"/>
  <c r="I20" i="2" s="1"/>
  <c r="K11" i="1" s="1"/>
  <c r="AD21" i="2"/>
  <c r="I21" i="2" s="1"/>
  <c r="K12" i="1" s="1"/>
  <c r="X22" i="2"/>
  <c r="I22" i="2" s="1"/>
  <c r="K13" i="1" s="1"/>
  <c r="AA23" i="2"/>
  <c r="I23" i="2" s="1"/>
  <c r="K14" i="1" s="1"/>
  <c r="V24" i="2"/>
  <c r="I24" i="2" s="1"/>
  <c r="K15" i="1" s="1"/>
  <c r="AF17" i="2"/>
  <c r="I17" i="2" s="1"/>
  <c r="M13" i="1" l="1"/>
  <c r="L13" i="1"/>
  <c r="L15" i="1"/>
  <c r="M15" i="1"/>
  <c r="M11" i="1"/>
  <c r="L11" i="1"/>
  <c r="L14" i="1"/>
  <c r="M14" i="1"/>
  <c r="M12" i="1"/>
  <c r="L12" i="1"/>
  <c r="L10" i="1"/>
  <c r="M10" i="1"/>
  <c r="L9" i="1"/>
  <c r="M9" i="1"/>
  <c r="K8" i="1"/>
  <c r="L10" i="2"/>
  <c r="L9" i="2"/>
  <c r="L8" i="2"/>
  <c r="L7" i="2"/>
  <c r="L6" i="2"/>
  <c r="L5" i="2"/>
  <c r="L4" i="2"/>
  <c r="L3" i="2"/>
  <c r="M8" i="1" l="1"/>
  <c r="L8" i="1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<sst xmlns="http://schemas.openxmlformats.org/spreadsheetml/2006/main" count="51" uniqueCount="36">
  <si>
    <t>INPUT</t>
  </si>
  <si>
    <t>PPT</t>
  </si>
  <si>
    <t>OUTPUT</t>
  </si>
  <si>
    <t>Annualized Premium</t>
  </si>
  <si>
    <t>Kotak Assured Savings Plan (UIN 107N081V04)
Ready Reckoner</t>
  </si>
  <si>
    <t>Age</t>
  </si>
  <si>
    <t>Index</t>
  </si>
  <si>
    <t>Term</t>
  </si>
  <si>
    <t>SA Rates - Offline</t>
  </si>
  <si>
    <t>SA rates - Online</t>
  </si>
  <si>
    <t>Channel Input</t>
  </si>
  <si>
    <t>Offline</t>
  </si>
  <si>
    <t>Guaranteed Yearly Additions</t>
  </si>
  <si>
    <t>Loyalty Addition</t>
  </si>
  <si>
    <t>Structure</t>
  </si>
  <si>
    <t>Guaranteed Minimum Death Benefit</t>
  </si>
  <si>
    <r>
      <t>(% of Total Annual</t>
    </r>
    <r>
      <rPr>
        <sz val="8"/>
        <rFont val="Times New Roman"/>
        <family val="1"/>
      </rPr>
      <t> </t>
    </r>
    <r>
      <rPr>
        <b/>
        <sz val="10"/>
        <rFont val="Times New Roman"/>
        <family val="1"/>
      </rPr>
      <t xml:space="preserve"> Premium Paid)</t>
    </r>
  </si>
  <si>
    <t>(% of Basic Sum Assured)</t>
  </si>
  <si>
    <t xml:space="preserve">Name </t>
  </si>
  <si>
    <t>PPT 
(in years)</t>
  </si>
  <si>
    <t>Policy Term 
(in years)</t>
  </si>
  <si>
    <t>Total Premiums paid
(in Rs)</t>
  </si>
  <si>
    <t>Basic Sum Assured
 (in Rs)</t>
  </si>
  <si>
    <t>Maturity Benefit 
(in Rs)</t>
  </si>
  <si>
    <t>Pre Tax IRR
@20% slab</t>
  </si>
  <si>
    <t>Pre Tax 
IRR
@30% slab</t>
  </si>
  <si>
    <t>GYA Multiplier</t>
  </si>
  <si>
    <t>PH IRR</t>
  </si>
  <si>
    <t>20% tax slab</t>
  </si>
  <si>
    <t>30% tax slab</t>
  </si>
  <si>
    <t>NET 
IRR</t>
  </si>
  <si>
    <t xml:space="preserve">Note: Annualized Premium is excluding GST &amp; rider premium
</t>
  </si>
  <si>
    <t>Maturity Age Validation</t>
  </si>
  <si>
    <t>Min premim for tied</t>
  </si>
  <si>
    <t>Total premium</t>
  </si>
  <si>
    <t>Customer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</si>
</sst>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000_);_(* \(#,##0.0000\);_(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name val="Rupee Foradian"/>
      <family val="2"/>
    </font>
    <font>
      <b/>
      <sz val="12"/>
      <color theme="0"/>
      <name val="Arial"/>
      <family val="2"/>
    </font>
    <font>
      <sz val="8"/>
      <color theme="0"/>
      <name val="Arial"/>
      <family val="2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4" fillId="4" borderId="2" xfId="0" applyFont="1" applyFill="1" applyBorder="1"/>
    <xf numFmtId="164" fontId="4" fillId="4" borderId="2" xfId="1" applyNumberFormat="1" applyFont="1" applyFill="1" applyBorder="1"/>
    <xf numFmtId="0" fontId="4" fillId="4" borderId="3" xfId="0" applyFont="1" applyFill="1" applyBorder="1"/>
    <xf numFmtId="164" fontId="4" fillId="4" borderId="3" xfId="1" applyNumberFormat="1" applyFont="1" applyFill="1" applyBorder="1"/>
    <xf numFmtId="0" fontId="0" fillId="5" borderId="2" xfId="0" applyFill="1" applyBorder="1"/>
    <xf numFmtId="0" fontId="0" fillId="6" borderId="2" xfId="0" applyFill="1" applyBorder="1"/>
    <xf numFmtId="0" fontId="7" fillId="0" borderId="2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10" fontId="7" fillId="0" borderId="8" xfId="0" applyNumberFormat="1" applyFont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9" fontId="7" fillId="7" borderId="8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10" fontId="7" fillId="0" borderId="9" xfId="0" applyNumberFormat="1" applyFont="1" applyBorder="1" applyAlignment="1">
      <alignment horizontal="center"/>
    </xf>
    <xf numFmtId="10" fontId="7" fillId="0" borderId="6" xfId="0" applyNumberFormat="1" applyFont="1" applyBorder="1" applyAlignment="1">
      <alignment horizontal="center"/>
    </xf>
    <xf numFmtId="9" fontId="7" fillId="7" borderId="9" xfId="0" applyNumberFormat="1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7" borderId="7" xfId="0" applyFont="1" applyFill="1" applyBorder="1" applyAlignment="1">
      <alignment horizontal="center"/>
    </xf>
    <xf numFmtId="0" fontId="8" fillId="7" borderId="10" xfId="0" applyFont="1" applyFill="1" applyBorder="1" applyAlignment="1" applyProtection="1">
      <alignment vertical="center"/>
      <protection hidden="1"/>
    </xf>
    <xf numFmtId="0" fontId="3" fillId="0" borderId="1" xfId="2" applyFont="1" applyFill="1" applyBorder="1" applyAlignment="1">
      <alignment horizontal="center" vertical="center"/>
    </xf>
    <xf numFmtId="0" fontId="0" fillId="0" borderId="1" xfId="0" applyBorder="1"/>
    <xf numFmtId="43" fontId="0" fillId="0" borderId="0" xfId="1" applyFont="1"/>
    <xf numFmtId="10" fontId="0" fillId="0" borderId="1" xfId="3" applyNumberFormat="1" applyFont="1" applyBorder="1"/>
    <xf numFmtId="43" fontId="0" fillId="0" borderId="1" xfId="1" applyFont="1" applyBorder="1"/>
    <xf numFmtId="0" fontId="2" fillId="8" borderId="1" xfId="0" applyFont="1" applyFill="1" applyBorder="1"/>
    <xf numFmtId="0" fontId="9" fillId="8" borderId="1" xfId="2" applyFont="1" applyFill="1" applyBorder="1" applyAlignment="1">
      <alignment horizontal="center" vertical="center" wrapText="1"/>
    </xf>
    <xf numFmtId="0" fontId="10" fillId="8" borderId="1" xfId="1" applyNumberFormat="1" applyFont="1" applyFill="1" applyBorder="1"/>
    <xf numFmtId="0" fontId="3" fillId="0" borderId="1" xfId="2" applyFont="1" applyFill="1" applyBorder="1" applyAlignment="1">
      <alignment horizontal="center" vertical="center"/>
    </xf>
    <xf numFmtId="43" fontId="0" fillId="0" borderId="0" xfId="0" applyNumberFormat="1"/>
    <xf numFmtId="0" fontId="0" fillId="0" borderId="0" xfId="0" applyProtection="1">
      <protection hidden="1"/>
    </xf>
    <xf numFmtId="0" fontId="11" fillId="2" borderId="1" xfId="2" applyFont="1" applyFill="1" applyBorder="1" applyAlignment="1" applyProtection="1">
      <alignment horizontal="center" vertical="center" wrapText="1"/>
      <protection hidden="1"/>
    </xf>
    <xf numFmtId="10" fontId="0" fillId="0" borderId="0" xfId="0" applyNumberFormat="1" applyProtection="1">
      <protection hidden="1"/>
    </xf>
    <xf numFmtId="0" fontId="2" fillId="0" borderId="0" xfId="0" applyFont="1" applyProtection="1">
      <protection hidden="1"/>
    </xf>
    <xf numFmtId="0" fontId="11" fillId="0" borderId="1" xfId="2" applyFont="1" applyFill="1" applyBorder="1" applyAlignment="1" applyProtection="1">
      <alignment horizontal="center" vertical="center"/>
      <protection hidden="1"/>
    </xf>
    <xf numFmtId="37" fontId="11" fillId="0" borderId="1" xfId="2" applyNumberFormat="1" applyFont="1" applyFill="1" applyBorder="1" applyAlignment="1" applyProtection="1">
      <alignment horizontal="center" vertical="center"/>
      <protection hidden="1"/>
    </xf>
    <xf numFmtId="10" fontId="11" fillId="0" borderId="1" xfId="2" applyNumberFormat="1" applyFont="1" applyFill="1" applyBorder="1" applyAlignment="1" applyProtection="1">
      <alignment horizontal="center" vertical="center"/>
      <protection hidden="1"/>
    </xf>
    <xf numFmtId="0" fontId="13" fillId="0" borderId="1" xfId="0" applyFont="1" applyBorder="1" applyProtection="1">
      <protection hidden="1"/>
    </xf>
    <xf numFmtId="0" fontId="0" fillId="0" borderId="0" xfId="0" applyBorder="1" applyProtection="1">
      <protection hidden="1"/>
    </xf>
    <xf numFmtId="0" fontId="11" fillId="0" borderId="0" xfId="0" applyFont="1" applyAlignment="1" applyProtection="1">
      <protection hidden="1"/>
    </xf>
    <xf numFmtId="0" fontId="11" fillId="0" borderId="11" xfId="0" applyFont="1" applyBorder="1" applyAlignment="1" applyProtection="1">
      <alignment vertical="center" wrapText="1"/>
      <protection hidden="1"/>
    </xf>
    <xf numFmtId="0" fontId="12" fillId="0" borderId="0" xfId="0" applyFont="1" applyProtection="1">
      <protection hidden="1"/>
    </xf>
    <xf numFmtId="0" fontId="0" fillId="0" borderId="0" xfId="0" applyAlignment="1" applyProtection="1">
      <alignment horizontal="left"/>
      <protection hidden="1"/>
    </xf>
    <xf numFmtId="0" fontId="11" fillId="3" borderId="1" xfId="0" applyFont="1" applyFill="1" applyBorder="1" applyAlignment="1" applyProtection="1">
      <alignment horizontal="center" vertical="center"/>
      <protection hidden="1"/>
    </xf>
    <xf numFmtId="0" fontId="11" fillId="2" borderId="1" xfId="2" applyFont="1" applyFill="1" applyBorder="1" applyAlignment="1" applyProtection="1">
      <alignment horizontal="left" vertical="center"/>
      <protection hidden="1"/>
    </xf>
    <xf numFmtId="0" fontId="11" fillId="2" borderId="1" xfId="0" applyFont="1" applyFill="1" applyBorder="1" applyAlignment="1" applyProtection="1">
      <alignment horizontal="center" vertical="center" wrapText="1"/>
      <protection hidden="1"/>
    </xf>
    <xf numFmtId="0" fontId="14" fillId="0" borderId="12" xfId="0" applyFont="1" applyFill="1" applyBorder="1" applyAlignment="1" applyProtection="1">
      <alignment horizontal="center" vertical="center" wrapText="1"/>
      <protection locked="0"/>
    </xf>
    <xf numFmtId="0" fontId="14" fillId="0" borderId="13" xfId="0" applyFont="1" applyFill="1" applyBorder="1" applyAlignment="1" applyProtection="1">
      <alignment horizontal="center" vertical="center" wrapText="1"/>
      <protection locked="0"/>
    </xf>
    <xf numFmtId="0" fontId="14" fillId="0" borderId="14" xfId="0" applyFont="1" applyFill="1" applyBorder="1" applyAlignment="1" applyProtection="1">
      <alignment horizontal="center" vertical="center" wrapText="1"/>
      <protection locked="0"/>
    </xf>
    <xf numFmtId="3" fontId="14" fillId="0" borderId="12" xfId="0" applyNumberFormat="1" applyFont="1" applyFill="1" applyBorder="1" applyAlignment="1" applyProtection="1">
      <alignment horizontal="center" vertical="center" wrapText="1"/>
      <protection locked="0"/>
    </xf>
    <xf numFmtId="3" fontId="14" fillId="0" borderId="13" xfId="0" applyNumberFormat="1" applyFont="1" applyFill="1" applyBorder="1" applyAlignment="1" applyProtection="1">
      <alignment horizontal="center" vertical="center" wrapText="1"/>
      <protection locked="0"/>
    </xf>
    <xf numFmtId="3" fontId="14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4">
    <cellStyle name="Comma" xfId="1" builtinId="3"/>
    <cellStyle name="Normal" xfId="0" builtinId="0"/>
    <cellStyle name="Normal 11" xfId="2"/>
    <cellStyle name="Percent" xfId="3" builtinId="5"/>
  </cellStyles>
  <dxfs count="4">
    <dxf>
      <font>
        <color theme="0"/>
      </font>
    </dxf>
    <dxf>
      <font>
        <color theme="0"/>
      </font>
    </dxf>
    <dxf>
      <font>
        <color auto="1"/>
      </font>
    </dxf>
    <dxf>
      <numFmt numFmtId="165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tur4\E\PRODUCT%20DEVELOPMENT\FILED%20PRODUCTS\TRADITIONAL\ASSURED%20SAVINGS%20PLAN\2022\Benefit%20Illustration\Kotak%20Assured%20Savings_May%2022_V1.0_UnProtected_Loaded_2022061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ifications"/>
      <sheetName val="Input"/>
      <sheetName val="Output"/>
      <sheetName val="Revised_Output"/>
      <sheetName val="RP"/>
      <sheetName val="Calc"/>
      <sheetName val="Maturity"/>
      <sheetName val="GSVFactors"/>
      <sheetName val="SSVFactors"/>
      <sheetName val="rates"/>
      <sheetName val="ADB_rates"/>
      <sheetName val="PDB rates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CIP Rates"/>
    </sheetNames>
    <sheetDataSet>
      <sheetData sheetId="0"/>
      <sheetData sheetId="1">
        <row r="15">
          <cell r="Q15">
            <v>4</v>
          </cell>
        </row>
        <row r="20">
          <cell r="H20" t="str">
            <v>Yearly</v>
          </cell>
          <cell r="J20">
            <v>125000</v>
          </cell>
        </row>
        <row r="24">
          <cell r="R24">
            <v>125000</v>
          </cell>
        </row>
      </sheetData>
      <sheetData sheetId="2"/>
      <sheetData sheetId="3"/>
      <sheetData sheetId="4"/>
      <sheetData sheetId="5"/>
      <sheetData sheetId="6">
        <row r="20">
          <cell r="A20">
            <v>1</v>
          </cell>
          <cell r="B20">
            <v>0</v>
          </cell>
        </row>
        <row r="21">
          <cell r="A21">
            <v>2</v>
          </cell>
          <cell r="B21">
            <v>0.3</v>
          </cell>
        </row>
        <row r="22">
          <cell r="A22">
            <v>3</v>
          </cell>
          <cell r="B22">
            <v>0.35</v>
          </cell>
        </row>
        <row r="23">
          <cell r="A23">
            <v>4</v>
          </cell>
          <cell r="B23">
            <v>0.5</v>
          </cell>
        </row>
        <row r="24">
          <cell r="A24">
            <v>5</v>
          </cell>
          <cell r="B24">
            <v>0.5</v>
          </cell>
        </row>
        <row r="25">
          <cell r="A25">
            <v>6</v>
          </cell>
          <cell r="B25">
            <v>0.5</v>
          </cell>
        </row>
        <row r="26">
          <cell r="A26">
            <v>7</v>
          </cell>
          <cell r="B26">
            <v>0.5</v>
          </cell>
        </row>
        <row r="27">
          <cell r="A27">
            <v>8</v>
          </cell>
          <cell r="B27">
            <v>0.51</v>
          </cell>
        </row>
        <row r="28">
          <cell r="A28">
            <v>9</v>
          </cell>
          <cell r="B28">
            <v>0.53</v>
          </cell>
        </row>
        <row r="29">
          <cell r="A29">
            <v>10</v>
          </cell>
          <cell r="B29">
            <v>0.56000000000000005</v>
          </cell>
        </row>
        <row r="30">
          <cell r="A30">
            <v>11</v>
          </cell>
          <cell r="B30">
            <v>0.59</v>
          </cell>
        </row>
        <row r="31">
          <cell r="A31">
            <v>12</v>
          </cell>
          <cell r="B31">
            <v>0.65</v>
          </cell>
        </row>
        <row r="32">
          <cell r="A32">
            <v>13</v>
          </cell>
          <cell r="B32">
            <v>0.75</v>
          </cell>
        </row>
        <row r="33">
          <cell r="A33">
            <v>14</v>
          </cell>
          <cell r="B33">
            <v>0.9</v>
          </cell>
        </row>
        <row r="34">
          <cell r="A34">
            <v>15</v>
          </cell>
          <cell r="B34">
            <v>0.9</v>
          </cell>
        </row>
        <row r="35">
          <cell r="A35" t="str">
            <v/>
          </cell>
          <cell r="B35" t="str">
            <v/>
          </cell>
        </row>
        <row r="36">
          <cell r="A36" t="str">
            <v/>
          </cell>
          <cell r="B36" t="str">
            <v/>
          </cell>
        </row>
        <row r="37">
          <cell r="A37" t="str">
            <v/>
          </cell>
          <cell r="B37" t="str">
            <v/>
          </cell>
        </row>
        <row r="38">
          <cell r="A38" t="str">
            <v/>
          </cell>
          <cell r="B38" t="str">
            <v/>
          </cell>
        </row>
        <row r="39">
          <cell r="A39" t="str">
            <v/>
          </cell>
          <cell r="B39" t="str">
            <v/>
          </cell>
        </row>
      </sheetData>
      <sheetData sheetId="7">
        <row r="3">
          <cell r="A3">
            <v>0</v>
          </cell>
        </row>
      </sheetData>
      <sheetData sheetId="8">
        <row r="3">
          <cell r="A3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showGridLines="0" tabSelected="1" topLeftCell="F1" zoomScale="91" zoomScaleNormal="91" workbookViewId="0">
      <selection activeCell="I3" sqref="I3:N3"/>
    </sheetView>
  </sheetViews>
  <sheetFormatPr defaultColWidth="17.28515625" defaultRowHeight="15"/>
  <cols>
    <col min="1" max="1" width="11.140625" style="32" hidden="1" customWidth="1"/>
    <col min="2" max="4" width="17.28515625" style="32" hidden="1" customWidth="1"/>
    <col min="5" max="5" width="9" style="32" hidden="1" customWidth="1"/>
    <col min="6" max="6" width="12.28515625" style="32" customWidth="1"/>
    <col min="7" max="7" width="13.42578125" style="32" customWidth="1"/>
    <col min="8" max="8" width="36.140625" style="32" customWidth="1"/>
    <col min="9" max="10" width="17.28515625" style="32"/>
    <col min="11" max="11" width="13.42578125" style="32" customWidth="1"/>
    <col min="12" max="12" width="12.42578125" style="32" customWidth="1"/>
    <col min="13" max="13" width="13.7109375" style="32" bestFit="1" customWidth="1"/>
    <col min="14" max="14" width="41.42578125" style="32" bestFit="1" customWidth="1"/>
    <col min="15" max="15" width="20.85546875" style="32" bestFit="1" customWidth="1"/>
    <col min="16" max="16" width="23" style="32" bestFit="1" customWidth="1"/>
    <col min="17" max="16384" width="17.28515625" style="32"/>
  </cols>
  <sheetData>
    <row r="1" spans="2:16" ht="34.5" customHeight="1">
      <c r="F1" s="47" t="s">
        <v>4</v>
      </c>
      <c r="G1" s="47"/>
      <c r="H1" s="47"/>
      <c r="I1" s="47"/>
      <c r="J1" s="47"/>
      <c r="K1" s="47"/>
      <c r="L1" s="47"/>
      <c r="M1" s="47"/>
      <c r="N1" s="47"/>
    </row>
    <row r="2" spans="2:16" ht="17.25">
      <c r="F2" s="45" t="s">
        <v>0</v>
      </c>
      <c r="G2" s="45"/>
      <c r="H2" s="45"/>
      <c r="I2" s="45"/>
      <c r="J2" s="45"/>
      <c r="K2" s="45"/>
      <c r="L2" s="45"/>
      <c r="M2" s="45"/>
      <c r="N2" s="45"/>
    </row>
    <row r="3" spans="2:16" ht="16.5" customHeight="1">
      <c r="F3" s="46" t="s">
        <v>18</v>
      </c>
      <c r="G3" s="46"/>
      <c r="H3" s="46"/>
      <c r="I3" s="48" t="s">
        <v>35</v>
      </c>
      <c r="J3" s="49"/>
      <c r="K3" s="49"/>
      <c r="L3" s="49"/>
      <c r="M3" s="49"/>
      <c r="N3" s="50"/>
    </row>
    <row r="4" spans="2:16" ht="16.5" customHeight="1">
      <c r="F4" s="46" t="s">
        <v>5</v>
      </c>
      <c r="G4" s="46"/>
      <c r="H4" s="46"/>
      <c r="I4" s="48">
        <v>8</v>
      </c>
      <c r="J4" s="49"/>
      <c r="K4" s="49"/>
      <c r="L4" s="49"/>
      <c r="M4" s="49"/>
      <c r="N4" s="50"/>
    </row>
    <row r="5" spans="2:16" ht="15.75" customHeight="1">
      <c r="F5" s="46" t="s">
        <v>3</v>
      </c>
      <c r="G5" s="46"/>
      <c r="H5" s="46"/>
      <c r="I5" s="51">
        <v>1000000</v>
      </c>
      <c r="J5" s="52"/>
      <c r="K5" s="52"/>
      <c r="L5" s="52"/>
      <c r="M5" s="52"/>
      <c r="N5" s="53"/>
    </row>
    <row r="6" spans="2:16" ht="15.75" customHeight="1">
      <c r="F6" s="45" t="s">
        <v>2</v>
      </c>
      <c r="G6" s="45"/>
      <c r="H6" s="45"/>
      <c r="I6" s="45"/>
      <c r="J6" s="45"/>
      <c r="K6" s="45"/>
      <c r="L6" s="45"/>
      <c r="M6" s="45"/>
      <c r="N6" s="45"/>
    </row>
    <row r="7" spans="2:16" ht="51.75">
      <c r="C7" s="32" t="s">
        <v>34</v>
      </c>
      <c r="D7" s="32" t="s">
        <v>33</v>
      </c>
      <c r="F7" s="33" t="s">
        <v>19</v>
      </c>
      <c r="G7" s="33" t="s">
        <v>20</v>
      </c>
      <c r="H7" s="33" t="s">
        <v>21</v>
      </c>
      <c r="I7" s="33" t="s">
        <v>22</v>
      </c>
      <c r="J7" s="33" t="s">
        <v>23</v>
      </c>
      <c r="K7" s="33" t="s">
        <v>30</v>
      </c>
      <c r="L7" s="33" t="s">
        <v>24</v>
      </c>
      <c r="M7" s="33" t="s">
        <v>25</v>
      </c>
      <c r="N7" s="33" t="s">
        <v>32</v>
      </c>
      <c r="O7" s="34"/>
      <c r="P7" s="34"/>
    </row>
    <row r="8" spans="2:16" ht="15" customHeight="1">
      <c r="B8" s="32">
        <f>G8+$I$4</f>
        <v>28</v>
      </c>
      <c r="C8" s="32">
        <f>D8*F8</f>
        <v>500000</v>
      </c>
      <c r="D8" s="32">
        <v>50000</v>
      </c>
      <c r="E8" s="35" t="str">
        <f>F8&amp;G8</f>
        <v>1020</v>
      </c>
      <c r="F8" s="36">
        <v>10</v>
      </c>
      <c r="G8" s="36">
        <v>20</v>
      </c>
      <c r="H8" s="37">
        <f>IF(F8*$I$5&lt;C8,"Min Premium should be 50,000",F8*$I$5)</f>
        <v>10000000</v>
      </c>
      <c r="I8" s="37">
        <f>IF(F8*$I$5&lt;C8,0,IFERROR(ROUND(VLOOKUP($I$4&amp;G8&amp;F8,Sum_Assured_Rates,5,0)*(1+IF($I$5&lt;30000,0%,IF($I$5&lt;75000,3%,IF($I$5&lt;200000,5%,IF($I$5&lt;1000000,7%,10.5%)))))*$I$5,0),0))</f>
        <v>16969817</v>
      </c>
      <c r="J8" s="37">
        <f>IF(I8=0,0,ROUND((VLOOKUP(G8&amp;F8,Rates!$L$3:$P$10,4,0)*VLOOKUP(Reckoner!F8,Rates!$X$3:$Y$6,2,0)*Reckoner!$I$5),0)+ROUND((VLOOKUP(G8&amp;F8,Rates!$L$3:$P$10,5,0)*I8),0)+Reckoner!I8)</f>
        <v>25863780</v>
      </c>
      <c r="K8" s="38">
        <f>IF(I8=0,0,Rates!I17)</f>
        <v>6.2198656672029839E-2</v>
      </c>
      <c r="L8" s="38">
        <f>IF(I8=0,0,K8*120%)</f>
        <v>7.463838800643581E-2</v>
      </c>
      <c r="M8" s="38">
        <f>IF(I8=0,0,K8*130%)</f>
        <v>8.0858253673638789E-2</v>
      </c>
      <c r="N8" s="39">
        <f t="shared" ref="N8:N15" si="0">IF(F8*$I$5&lt;C8,0,IF(B8&gt;75," Exceeds max maturity age 75 years",IF(B8&lt;18,"Min Maturity age should be 18 years",0)))</f>
        <v>0</v>
      </c>
    </row>
    <row r="9" spans="2:16" ht="15.75" customHeight="1">
      <c r="B9" s="32">
        <f t="shared" ref="B9:B15" si="1">G9+$I$4</f>
        <v>23</v>
      </c>
      <c r="C9" s="32">
        <f t="shared" ref="C9:C15" si="2">D9*F9</f>
        <v>500000</v>
      </c>
      <c r="D9" s="32">
        <v>50000</v>
      </c>
      <c r="E9" s="35" t="str">
        <f t="shared" ref="E9:E15" si="3">F9&amp;G9</f>
        <v>1015</v>
      </c>
      <c r="F9" s="36">
        <v>10</v>
      </c>
      <c r="G9" s="36">
        <v>15</v>
      </c>
      <c r="H9" s="37">
        <f>IF(F9*$I$5&lt;C9,"Min Premium should be 50,000",F9*$I$5)</f>
        <v>10000000</v>
      </c>
      <c r="I9" s="37">
        <f>IF(F9*$I$5&lt;C9,0,IFERROR(ROUND(VLOOKUP($I$4&amp;G9&amp;F9,Sum_Assured_Rates,5,0)*(1+IF($I$5&lt;30000,0%,IF($I$5&lt;75000,3%,IF($I$5&lt;200000,5%,IF($I$5&lt;1000000,7%,10.5%)))))*$I$5,0),0))</f>
        <v>10853973</v>
      </c>
      <c r="J9" s="37">
        <f>IF(I9=0,0,ROUND((VLOOKUP(G9&amp;F9,Rates!$L$3:$P$10,4,0)*VLOOKUP(Reckoner!F9,Rates!$X$3:$Y$6,2,0)*Reckoner!$I$5),0)+ROUND((VLOOKUP(G9&amp;F9,Rates!$L$3:$P$10,5,0)*I9),0)+Reckoner!I9)</f>
        <v>18524768</v>
      </c>
      <c r="K9" s="38">
        <f>IF(I9=0,0,Rates!I18)</f>
        <v>5.9105437608920175E-2</v>
      </c>
      <c r="L9" s="38">
        <f t="shared" ref="L9:L15" si="4">IF(I9=0,0,K9*120%)</f>
        <v>7.0926525130704202E-2</v>
      </c>
      <c r="M9" s="38">
        <f t="shared" ref="M9:M15" si="5">IF(I9=0,0,K9*130%)</f>
        <v>7.6837068891596236E-2</v>
      </c>
      <c r="N9" s="39">
        <f t="shared" si="0"/>
        <v>0</v>
      </c>
    </row>
    <row r="10" spans="2:16" ht="17.25">
      <c r="B10" s="32">
        <f t="shared" si="1"/>
        <v>28</v>
      </c>
      <c r="C10" s="32">
        <f t="shared" si="2"/>
        <v>686000</v>
      </c>
      <c r="D10" s="32">
        <v>98000</v>
      </c>
      <c r="E10" s="35" t="str">
        <f t="shared" si="3"/>
        <v>720</v>
      </c>
      <c r="F10" s="36">
        <v>7</v>
      </c>
      <c r="G10" s="36">
        <v>20</v>
      </c>
      <c r="H10" s="37">
        <f>IF(F10*$I$5&lt;C10,"Min Premium should be 98,000",F10*$I$5)</f>
        <v>7000000</v>
      </c>
      <c r="I10" s="37">
        <f>IF(F10*$I$5&lt;C10,0,IFERROR(ROUND(VLOOKUP($I$4&amp;G10&amp;F10,Sum_Assured_Rates,5,0)*(1+IF($I$5&lt;30000,0%,IF($I$5&lt;75000,3%,IF($I$5&lt;200000,5%,IF($I$5&lt;1000000,7%,10.5%)))))*$I$5,0),0))</f>
        <v>14800702</v>
      </c>
      <c r="J10" s="37">
        <f>IF(I10=0,0,ROUND((VLOOKUP(G10&amp;F10,Rates!$L$3:$P$10,4,0)*VLOOKUP(Reckoner!F10,Rates!$X$3:$Y$6,2,0)*Reckoner!$I$5),0)+ROUND((VLOOKUP(G10&amp;F10,Rates!$L$3:$P$10,5,0)*I10),0)+Reckoner!I10)</f>
        <v>19392800</v>
      </c>
      <c r="K10" s="38">
        <f>IF(I10=0,0,Rates!I19)</f>
        <v>6.1331721103240922E-2</v>
      </c>
      <c r="L10" s="38">
        <f t="shared" si="4"/>
        <v>7.35980653238891E-2</v>
      </c>
      <c r="M10" s="38">
        <f t="shared" si="5"/>
        <v>7.9731237434213204E-2</v>
      </c>
      <c r="N10" s="39">
        <f t="shared" si="0"/>
        <v>0</v>
      </c>
    </row>
    <row r="11" spans="2:16" ht="17.25">
      <c r="B11" s="32">
        <f t="shared" si="1"/>
        <v>22</v>
      </c>
      <c r="C11" s="32">
        <f t="shared" si="2"/>
        <v>686000</v>
      </c>
      <c r="D11" s="32">
        <v>98000</v>
      </c>
      <c r="E11" s="35" t="str">
        <f t="shared" si="3"/>
        <v>714</v>
      </c>
      <c r="F11" s="36">
        <v>7</v>
      </c>
      <c r="G11" s="36">
        <v>14</v>
      </c>
      <c r="H11" s="37">
        <f>IF(F11*$I$5&lt;C11,"Min Premium should be 98,000",F11*$I$5)</f>
        <v>7000000</v>
      </c>
      <c r="I11" s="37">
        <f>IF(F10*$I$5&lt;C11,0,IFERROR(ROUND(VLOOKUP($I$4&amp;G11&amp;F11,Sum_Assured_Rates,5,0)*(1+IF($I$5&lt;30000,0%,IF($I$5&lt;75000,3%,IF($I$5&lt;200000,5%,IF($I$5&lt;1000000,7%,10.5%)))))*$I$5,0),0))</f>
        <v>9424545</v>
      </c>
      <c r="J11" s="37">
        <f>IF(I11=0,0,ROUND((VLOOKUP(G11&amp;F11,Rates!$L$3:$P$10,4,0)*VLOOKUP(Reckoner!F11,Rates!$X$3:$Y$6,2,0)*Reckoner!$I$5),0)+ROUND((VLOOKUP(G11&amp;F11,Rates!$L$3:$P$10,5,0)*I11),0)+Reckoner!I11)</f>
        <v>13263981</v>
      </c>
      <c r="K11" s="38">
        <f>IF(I11=0,0,Rates!I20)</f>
        <v>5.9188911794593846E-2</v>
      </c>
      <c r="L11" s="38">
        <f t="shared" si="4"/>
        <v>7.1026694153512607E-2</v>
      </c>
      <c r="M11" s="38">
        <f t="shared" si="5"/>
        <v>7.6945585332972008E-2</v>
      </c>
      <c r="N11" s="39">
        <f t="shared" si="0"/>
        <v>0</v>
      </c>
    </row>
    <row r="12" spans="2:16" ht="17.25">
      <c r="B12" s="32">
        <f t="shared" si="1"/>
        <v>26</v>
      </c>
      <c r="C12" s="32">
        <f t="shared" si="2"/>
        <v>3000000</v>
      </c>
      <c r="D12" s="32">
        <v>500000</v>
      </c>
      <c r="E12" s="35" t="str">
        <f t="shared" si="3"/>
        <v>618</v>
      </c>
      <c r="F12" s="36">
        <v>6</v>
      </c>
      <c r="G12" s="36">
        <v>18</v>
      </c>
      <c r="H12" s="37">
        <f>IF(F12*$I$5&lt;C12,"Min Premium should be 500,000",F12*$I$5)</f>
        <v>6000000</v>
      </c>
      <c r="I12" s="37">
        <f>IF(F12*$I$5&lt;C13,0,IFERROR(ROUND(VLOOKUP($I$4&amp;G12&amp;F12,Sum_Assured_Rates,5,0)*(1+IF($I$5&lt;30000,0%,IF($I$5&lt;75000,3%,IF($I$5&lt;200000,5%,IF($I$5&lt;1000000,7%,10.5%)))))*$I$5,0),0))</f>
        <v>12148260</v>
      </c>
      <c r="J12" s="37">
        <f>IF(I12=0,0,ROUND((VLOOKUP(G12&amp;F12,Rates!$L$3:$P$10,4,0)*VLOOKUP(Reckoner!F12,Rates!$X$3:$Y$6,2,0)*Reckoner!$I$5),0)+ROUND((VLOOKUP(G12&amp;F12,Rates!$L$3:$P$10,5,0)*I12),0)+Reckoner!I12)</f>
        <v>15366051</v>
      </c>
      <c r="K12" s="38">
        <f>IF(I12=0,0,Rates!I21)</f>
        <v>6.2185937223456778E-2</v>
      </c>
      <c r="L12" s="38">
        <f t="shared" si="4"/>
        <v>7.4623124668148133E-2</v>
      </c>
      <c r="M12" s="38">
        <f t="shared" si="5"/>
        <v>8.0841718390493811E-2</v>
      </c>
      <c r="N12" s="39">
        <f t="shared" si="0"/>
        <v>0</v>
      </c>
    </row>
    <row r="13" spans="2:16" ht="17.25">
      <c r="B13" s="32">
        <f t="shared" si="1"/>
        <v>20</v>
      </c>
      <c r="C13" s="32">
        <f t="shared" si="2"/>
        <v>3000000</v>
      </c>
      <c r="D13" s="32">
        <v>500000</v>
      </c>
      <c r="E13" s="35" t="str">
        <f t="shared" si="3"/>
        <v>612</v>
      </c>
      <c r="F13" s="36">
        <v>6</v>
      </c>
      <c r="G13" s="36">
        <v>12</v>
      </c>
      <c r="H13" s="37">
        <f t="shared" ref="H13:H15" si="6">IF(F13*$I$5&lt;C13,"Min Premium should be 500,000",F13*$I$5)</f>
        <v>6000000</v>
      </c>
      <c r="I13" s="37">
        <f>IF(F10*$I$5&lt;C13,0,IFERROR(ROUND(VLOOKUP($I$4&amp;G13&amp;F13,Sum_Assured_Rates,5,0)*(1+IF($I$5&lt;30000,0%,IF($I$5&lt;75000,3%,IF($I$5&lt;200000,5%,IF($I$5&lt;1000000,7%,10.5%)))))*$I$5,0),0))</f>
        <v>7601185</v>
      </c>
      <c r="J13" s="37">
        <f>IF(I13=0,0,ROUND((VLOOKUP(G13&amp;F13,Rates!$L$3:$P$10,4,0)*VLOOKUP(Reckoner!F13,Rates!$X$3:$Y$6,2,0)*Reckoner!$I$5),0)+ROUND((VLOOKUP(G13&amp;F13,Rates!$L$3:$P$10,5,0)*I13),0)+Reckoner!I13)</f>
        <v>10273327</v>
      </c>
      <c r="K13" s="38">
        <f>IF(I13=0,0,Rates!I22)</f>
        <v>5.7731493778399479E-2</v>
      </c>
      <c r="L13" s="38">
        <f t="shared" si="4"/>
        <v>6.9277792534079369E-2</v>
      </c>
      <c r="M13" s="38">
        <f t="shared" si="5"/>
        <v>7.5050941911919328E-2</v>
      </c>
      <c r="N13" s="39">
        <f t="shared" si="0"/>
        <v>0</v>
      </c>
    </row>
    <row r="14" spans="2:16" ht="17.25">
      <c r="B14" s="32">
        <f t="shared" si="1"/>
        <v>23</v>
      </c>
      <c r="C14" s="32">
        <f t="shared" si="2"/>
        <v>2500000</v>
      </c>
      <c r="D14" s="32">
        <v>500000</v>
      </c>
      <c r="E14" s="35" t="str">
        <f t="shared" si="3"/>
        <v>515</v>
      </c>
      <c r="F14" s="36">
        <v>5</v>
      </c>
      <c r="G14" s="36">
        <v>15</v>
      </c>
      <c r="H14" s="37">
        <f t="shared" si="6"/>
        <v>5000000</v>
      </c>
      <c r="I14" s="37">
        <f>IF(F14*$I$5&lt;C14,0,IFERROR(ROUND(VLOOKUP($I$4&amp;G14&amp;F14,Sum_Assured_Rates,5,0)*(1+IF($I$5&lt;30000,0%,IF($I$5&lt;75000,3%,IF($I$5&lt;200000,5%,IF($I$5&lt;1000000,7%,10.5%)))))*$I$5,0),0))</f>
        <v>8701765</v>
      </c>
      <c r="J14" s="37">
        <f>IF(I14=0,0,ROUND((VLOOKUP(G14&amp;F14,Rates!$L$3:$P$10,4,0)*VLOOKUP(Reckoner!F14,Rates!$X$3:$Y$6,2,0)*Reckoner!$I$5),0)+ROUND((VLOOKUP(G14&amp;F14,Rates!$L$3:$P$10,5,0)*I14),0)+Reckoner!I14)</f>
        <v>10621942</v>
      </c>
      <c r="K14" s="38">
        <f>IF(I14=0,0,Rates!I23)</f>
        <v>5.9401737790218734E-2</v>
      </c>
      <c r="L14" s="38">
        <f t="shared" si="4"/>
        <v>7.1282085348262483E-2</v>
      </c>
      <c r="M14" s="38">
        <f t="shared" si="5"/>
        <v>7.7222259127284351E-2</v>
      </c>
      <c r="N14" s="39">
        <f t="shared" si="0"/>
        <v>0</v>
      </c>
    </row>
    <row r="15" spans="2:16" s="40" customFormat="1" ht="17.25">
      <c r="B15" s="32">
        <f t="shared" si="1"/>
        <v>18</v>
      </c>
      <c r="C15" s="32">
        <f t="shared" si="2"/>
        <v>2500000</v>
      </c>
      <c r="D15" s="32">
        <v>500000</v>
      </c>
      <c r="E15" s="35" t="str">
        <f t="shared" si="3"/>
        <v>510</v>
      </c>
      <c r="F15" s="36">
        <v>5</v>
      </c>
      <c r="G15" s="36">
        <v>10</v>
      </c>
      <c r="H15" s="37">
        <f t="shared" si="6"/>
        <v>5000000</v>
      </c>
      <c r="I15" s="37">
        <f>IF(F10*$I$5&lt;C15,0,IFERROR(ROUND(VLOOKUP($I$4&amp;G15&amp;F15,Sum_Assured_Rates,5,0)*(1+IF($I$5&lt;30000,0%,IF($I$5&lt;75000,3%,IF($I$5&lt;200000,5%,IF($I$5&lt;1000000,7%,10.5%)))))*$I$5,0),0))</f>
        <v>5983354</v>
      </c>
      <c r="J15" s="37">
        <f>IF(I15=0,0,ROUND((VLOOKUP(G15&amp;F15,Rates!$L$3:$P$10,4,0)*VLOOKUP(Reckoner!F15,Rates!$X$3:$Y$6,2,0)*Reckoner!$I$5),0)+ROUND((VLOOKUP(G15&amp;F15,Rates!$L$3:$P$10,5,0)*I15),0)+Reckoner!I15)</f>
        <v>7631689</v>
      </c>
      <c r="K15" s="38">
        <f>IF(I15=0,0,Rates!I24)</f>
        <v>5.3917732559062514E-2</v>
      </c>
      <c r="L15" s="38">
        <f t="shared" si="4"/>
        <v>6.4701279070875015E-2</v>
      </c>
      <c r="M15" s="38">
        <f t="shared" si="5"/>
        <v>7.0093052326781272E-2</v>
      </c>
      <c r="N15" s="39">
        <f t="shared" si="0"/>
        <v>0</v>
      </c>
    </row>
    <row r="16" spans="2:16" ht="15.75" customHeight="1">
      <c r="F16" s="41" t="s">
        <v>31</v>
      </c>
      <c r="G16" s="42"/>
      <c r="H16" s="42"/>
      <c r="I16" s="42"/>
      <c r="J16" s="42"/>
      <c r="K16" s="42"/>
      <c r="L16" s="42"/>
      <c r="M16" s="42"/>
      <c r="N16" s="43"/>
    </row>
    <row r="18" spans="6:6">
      <c r="F18" s="44"/>
    </row>
    <row r="19" spans="6:6">
      <c r="F19" s="44"/>
    </row>
    <row r="20" spans="6:6">
      <c r="F20" s="44"/>
    </row>
    <row r="21" spans="6:6">
      <c r="F21" s="44"/>
    </row>
    <row r="22" spans="6:6">
      <c r="F22" s="44"/>
    </row>
    <row r="23" spans="6:6">
      <c r="F23" s="44"/>
    </row>
  </sheetData>
  <sheetProtection algorithmName="SHA-512" hashValue="aYGwdu6bWF2+QO7tq+dfmuN5EOZpdWEab2pDBS3daLoqVX3UzW6heC9XCoOgaii9cRyyKPkaXl7fe/4mFWMctQ==" saltValue="/pJz0Q43SuGgGqSN1Ck25A==" spinCount="100000" sheet="1" selectLockedCells="1"/>
  <protectedRanges>
    <protectedRange sqref="I3:N5" name="Range1"/>
  </protectedRanges>
  <mergeCells count="9">
    <mergeCell ref="F6:N6"/>
    <mergeCell ref="F3:H3"/>
    <mergeCell ref="F4:H4"/>
    <mergeCell ref="F5:H5"/>
    <mergeCell ref="F1:N1"/>
    <mergeCell ref="F2:N2"/>
    <mergeCell ref="I3:N3"/>
    <mergeCell ref="I4:N4"/>
    <mergeCell ref="I5:N5"/>
  </mergeCells>
  <conditionalFormatting sqref="I8:M15">
    <cfRule type="cellIs" dxfId="3" priority="9" operator="equal">
      <formula>0</formula>
    </cfRule>
  </conditionalFormatting>
  <conditionalFormatting sqref="N8:N15">
    <cfRule type="containsText" dxfId="2" priority="2" operator="containsText" text="age">
      <formula>NOT(ISERROR(SEARCH("age",N8)))</formula>
    </cfRule>
    <cfRule type="cellIs" dxfId="1" priority="3" operator="equal">
      <formula>0</formula>
    </cfRule>
  </conditionalFormatting>
  <conditionalFormatting sqref="N10:N11">
    <cfRule type="cellIs" dxfId="0" priority="1" operator="lessThan">
      <formula>$D$10</formula>
    </cfRule>
  </conditionalFormatting>
  <dataValidations count="1">
    <dataValidation type="whole" allowBlank="1" showInputMessage="1" showErrorMessage="1" errorTitle="Entry age" error="Entry ages allowed from 3 to 60 years only_x000a__x000a_" sqref="I4">
      <formula1>3</formula1>
      <formula2>60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2"/>
  <sheetViews>
    <sheetView topLeftCell="F22" workbookViewId="0">
      <selection activeCell="G1" sqref="G1"/>
    </sheetView>
  </sheetViews>
  <sheetFormatPr defaultRowHeight="15"/>
  <cols>
    <col min="5" max="5" width="15.5703125" customWidth="1"/>
    <col min="6" max="6" width="21.140625" customWidth="1"/>
    <col min="7" max="7" width="21.140625" bestFit="1" customWidth="1"/>
    <col min="8" max="8" width="15" bestFit="1" customWidth="1"/>
    <col min="9" max="9" width="13.5703125" bestFit="1" customWidth="1"/>
    <col min="10" max="10" width="7.28515625" customWidth="1"/>
    <col min="12" max="13" width="14" bestFit="1" customWidth="1"/>
    <col min="14" max="14" width="16.85546875" customWidth="1"/>
    <col min="15" max="15" width="29.42578125" bestFit="1" customWidth="1"/>
    <col min="16" max="16" width="22.42578125" customWidth="1"/>
    <col min="17" max="17" width="17" customWidth="1"/>
    <col min="18" max="18" width="30" bestFit="1" customWidth="1"/>
    <col min="19" max="21" width="12.28515625" bestFit="1" customWidth="1"/>
    <col min="22" max="22" width="13.28515625" bestFit="1" customWidth="1"/>
    <col min="23" max="23" width="9.28515625" bestFit="1" customWidth="1"/>
    <col min="24" max="24" width="13.28515625" bestFit="1" customWidth="1"/>
    <col min="25" max="25" width="9.28515625" bestFit="1" customWidth="1"/>
    <col min="26" max="27" width="13.28515625" bestFit="1" customWidth="1"/>
    <col min="28" max="29" width="9.28515625" bestFit="1" customWidth="1"/>
    <col min="30" max="30" width="13.28515625" bestFit="1" customWidth="1"/>
    <col min="31" max="31" width="9.28515625" bestFit="1" customWidth="1"/>
    <col min="32" max="32" width="14.28515625" bestFit="1" customWidth="1"/>
  </cols>
  <sheetData>
    <row r="1" spans="1:32" ht="15.75" thickBot="1">
      <c r="A1" s="1" t="s">
        <v>6</v>
      </c>
      <c r="B1" s="1" t="s">
        <v>5</v>
      </c>
      <c r="C1" s="1" t="s">
        <v>7</v>
      </c>
      <c r="D1" s="1" t="s">
        <v>1</v>
      </c>
      <c r="E1" s="1" t="s">
        <v>8</v>
      </c>
      <c r="F1" s="2" t="s">
        <v>9</v>
      </c>
      <c r="L1" s="54" t="s">
        <v>6</v>
      </c>
      <c r="M1" s="54" t="s">
        <v>7</v>
      </c>
      <c r="N1" s="54" t="s">
        <v>1</v>
      </c>
      <c r="O1" s="17" t="s">
        <v>12</v>
      </c>
      <c r="P1" s="17" t="s">
        <v>13</v>
      </c>
      <c r="Q1" s="54" t="s">
        <v>14</v>
      </c>
      <c r="R1" s="18" t="s">
        <v>15</v>
      </c>
    </row>
    <row r="2" spans="1:32" ht="15.75" thickBot="1">
      <c r="A2" s="3" t="str">
        <f>B2&amp;C2&amp;D2</f>
        <v>3105</v>
      </c>
      <c r="B2" s="3">
        <v>3</v>
      </c>
      <c r="C2" s="3">
        <v>10</v>
      </c>
      <c r="D2" s="3">
        <v>5</v>
      </c>
      <c r="E2" s="4">
        <v>0</v>
      </c>
      <c r="F2" s="4">
        <v>0</v>
      </c>
      <c r="L2" s="55"/>
      <c r="M2" s="55"/>
      <c r="N2" s="55"/>
      <c r="O2" s="19" t="s">
        <v>16</v>
      </c>
      <c r="P2" s="19" t="s">
        <v>17</v>
      </c>
      <c r="Q2" s="56"/>
      <c r="R2" s="20" t="s">
        <v>17</v>
      </c>
      <c r="X2" s="23" t="s">
        <v>1</v>
      </c>
      <c r="Y2" s="23" t="s">
        <v>26</v>
      </c>
    </row>
    <row r="3" spans="1:32" ht="15.75" thickBot="1">
      <c r="A3" s="3" t="str">
        <f t="shared" ref="A3:A66" si="0">B3&amp;C3&amp;D3</f>
        <v>4105</v>
      </c>
      <c r="B3" s="3">
        <v>4</v>
      </c>
      <c r="C3" s="3">
        <v>10</v>
      </c>
      <c r="D3" s="3">
        <v>5</v>
      </c>
      <c r="E3" s="4">
        <v>0</v>
      </c>
      <c r="F3" s="4">
        <v>0</v>
      </c>
      <c r="L3" s="7" t="str">
        <f>M3&amp;N3</f>
        <v>105</v>
      </c>
      <c r="M3" s="7">
        <v>10</v>
      </c>
      <c r="N3" s="8">
        <v>5</v>
      </c>
      <c r="O3" s="9">
        <v>7.0000000000000007E-2</v>
      </c>
      <c r="P3" s="10">
        <v>0.1</v>
      </c>
      <c r="Q3" s="8">
        <v>1</v>
      </c>
      <c r="R3" s="11">
        <v>1.1000000000000001</v>
      </c>
      <c r="X3" s="23">
        <v>5</v>
      </c>
      <c r="Y3" s="23">
        <f>(1+2+3+4+5)</f>
        <v>15</v>
      </c>
    </row>
    <row r="4" spans="1:32" ht="15.75" thickBot="1">
      <c r="A4" s="3" t="str">
        <f t="shared" si="0"/>
        <v>5105</v>
      </c>
      <c r="B4" s="3">
        <v>5</v>
      </c>
      <c r="C4" s="3">
        <v>10</v>
      </c>
      <c r="D4" s="3">
        <v>5</v>
      </c>
      <c r="E4" s="4">
        <v>0</v>
      </c>
      <c r="F4" s="4">
        <v>0</v>
      </c>
      <c r="I4" s="5" t="s">
        <v>10</v>
      </c>
      <c r="J4" s="6" t="s">
        <v>11</v>
      </c>
      <c r="L4" s="12" t="str">
        <f t="shared" ref="L4:L10" si="1">M4&amp;N4</f>
        <v>155</v>
      </c>
      <c r="M4" s="12">
        <v>15</v>
      </c>
      <c r="N4" s="13">
        <v>5</v>
      </c>
      <c r="O4" s="14">
        <v>7.0000000000000007E-2</v>
      </c>
      <c r="P4" s="15">
        <v>0.1</v>
      </c>
      <c r="Q4" s="13">
        <v>2</v>
      </c>
      <c r="R4" s="16">
        <v>1.1000000000000001</v>
      </c>
      <c r="X4" s="23">
        <v>6</v>
      </c>
      <c r="Y4" s="23">
        <f>(1+2+3+4+5+7)</f>
        <v>22</v>
      </c>
    </row>
    <row r="5" spans="1:32" ht="15.75" thickBot="1">
      <c r="A5" s="3" t="str">
        <f t="shared" si="0"/>
        <v>6105</v>
      </c>
      <c r="B5" s="3">
        <v>6</v>
      </c>
      <c r="C5" s="3">
        <v>10</v>
      </c>
      <c r="D5" s="3">
        <v>5</v>
      </c>
      <c r="E5" s="4">
        <v>0</v>
      </c>
      <c r="F5" s="4">
        <v>0</v>
      </c>
      <c r="L5" s="12" t="str">
        <f t="shared" si="1"/>
        <v>126</v>
      </c>
      <c r="M5" s="12">
        <v>12</v>
      </c>
      <c r="N5" s="13">
        <v>6</v>
      </c>
      <c r="O5" s="14">
        <v>0.08</v>
      </c>
      <c r="P5" s="15">
        <v>0.12</v>
      </c>
      <c r="Q5" s="13">
        <v>3</v>
      </c>
      <c r="R5" s="16">
        <v>1.1200000000000001</v>
      </c>
      <c r="X5" s="23">
        <v>7</v>
      </c>
      <c r="Y5" s="23">
        <f>(1+2+3+4+5+6+7)</f>
        <v>28</v>
      </c>
    </row>
    <row r="6" spans="1:32" ht="15.75" thickBot="1">
      <c r="A6" s="3" t="str">
        <f t="shared" si="0"/>
        <v>7105</v>
      </c>
      <c r="B6" s="3">
        <v>7</v>
      </c>
      <c r="C6" s="3">
        <v>10</v>
      </c>
      <c r="D6" s="3">
        <v>5</v>
      </c>
      <c r="E6" s="4">
        <v>0</v>
      </c>
      <c r="F6" s="4">
        <v>0</v>
      </c>
      <c r="L6" s="12" t="str">
        <f t="shared" si="1"/>
        <v>186</v>
      </c>
      <c r="M6" s="12">
        <v>18</v>
      </c>
      <c r="N6" s="13">
        <v>6</v>
      </c>
      <c r="O6" s="14">
        <v>0.08</v>
      </c>
      <c r="P6" s="15">
        <v>0.12</v>
      </c>
      <c r="Q6" s="13">
        <v>4</v>
      </c>
      <c r="R6" s="16">
        <v>1.1200000000000001</v>
      </c>
      <c r="X6" s="23">
        <v>10</v>
      </c>
      <c r="Y6" s="23">
        <f>(1+2+3+4+5+6+7+8+9+10)</f>
        <v>55</v>
      </c>
    </row>
    <row r="7" spans="1:32" ht="15.75" thickBot="1">
      <c r="A7" s="3" t="str">
        <f t="shared" si="0"/>
        <v>8105</v>
      </c>
      <c r="B7" s="3">
        <v>8</v>
      </c>
      <c r="C7" s="3">
        <v>10</v>
      </c>
      <c r="D7" s="3">
        <v>5</v>
      </c>
      <c r="E7" s="4">
        <v>5.4147999999999996</v>
      </c>
      <c r="F7" s="4">
        <v>5.6855000000000002</v>
      </c>
      <c r="I7" s="21" t="s">
        <v>7</v>
      </c>
      <c r="L7" s="12" t="str">
        <f t="shared" si="1"/>
        <v>147</v>
      </c>
      <c r="M7" s="12">
        <v>14</v>
      </c>
      <c r="N7" s="13">
        <v>7</v>
      </c>
      <c r="O7" s="14">
        <v>0.09</v>
      </c>
      <c r="P7" s="15">
        <v>0.14000000000000001</v>
      </c>
      <c r="Q7" s="13">
        <v>5</v>
      </c>
      <c r="R7" s="16">
        <v>1.1399999999999999</v>
      </c>
    </row>
    <row r="8" spans="1:32" ht="15.75" thickBot="1">
      <c r="A8" s="3" t="str">
        <f t="shared" si="0"/>
        <v>9105</v>
      </c>
      <c r="B8" s="3">
        <v>9</v>
      </c>
      <c r="C8" s="3">
        <v>10</v>
      </c>
      <c r="D8" s="3">
        <v>5</v>
      </c>
      <c r="E8" s="4">
        <v>5.4084000000000003</v>
      </c>
      <c r="F8" s="4">
        <v>5.6787999999999998</v>
      </c>
      <c r="I8" s="21">
        <v>10</v>
      </c>
      <c r="L8" s="12" t="str">
        <f t="shared" si="1"/>
        <v>207</v>
      </c>
      <c r="M8" s="12">
        <v>20</v>
      </c>
      <c r="N8" s="13">
        <v>7</v>
      </c>
      <c r="O8" s="14">
        <v>0.09</v>
      </c>
      <c r="P8" s="15">
        <v>0.14000000000000001</v>
      </c>
      <c r="Q8" s="13">
        <v>6</v>
      </c>
      <c r="R8" s="16">
        <v>1.1399999999999999</v>
      </c>
    </row>
    <row r="9" spans="1:32" ht="15.75" thickBot="1">
      <c r="A9" s="3" t="str">
        <f t="shared" si="0"/>
        <v>10105</v>
      </c>
      <c r="B9" s="3">
        <v>10</v>
      </c>
      <c r="C9" s="3">
        <v>10</v>
      </c>
      <c r="D9" s="3">
        <v>5</v>
      </c>
      <c r="E9" s="4">
        <v>5.4015000000000004</v>
      </c>
      <c r="F9" s="4">
        <v>5.6715999999999998</v>
      </c>
      <c r="I9" s="21">
        <v>12</v>
      </c>
      <c r="L9" s="12" t="str">
        <f t="shared" si="1"/>
        <v>1510</v>
      </c>
      <c r="M9" s="12">
        <v>15</v>
      </c>
      <c r="N9" s="13">
        <v>10</v>
      </c>
      <c r="O9" s="14">
        <v>0.1</v>
      </c>
      <c r="P9" s="15">
        <v>0.2</v>
      </c>
      <c r="Q9" s="13">
        <v>7</v>
      </c>
      <c r="R9" s="16">
        <v>1.2</v>
      </c>
    </row>
    <row r="10" spans="1:32" ht="15.75" thickBot="1">
      <c r="A10" s="3" t="str">
        <f t="shared" si="0"/>
        <v>11105</v>
      </c>
      <c r="B10" s="3">
        <v>11</v>
      </c>
      <c r="C10" s="3">
        <v>10</v>
      </c>
      <c r="D10" s="3">
        <v>5</v>
      </c>
      <c r="E10" s="4">
        <v>5.3944000000000001</v>
      </c>
      <c r="F10" s="4">
        <v>5.6641000000000004</v>
      </c>
      <c r="I10" s="21">
        <v>14</v>
      </c>
      <c r="L10" s="12" t="str">
        <f t="shared" si="1"/>
        <v>2010</v>
      </c>
      <c r="M10" s="12">
        <v>20</v>
      </c>
      <c r="N10" s="13">
        <v>10</v>
      </c>
      <c r="O10" s="14">
        <v>0.1</v>
      </c>
      <c r="P10" s="15">
        <v>0.2</v>
      </c>
      <c r="Q10" s="13">
        <v>8</v>
      </c>
      <c r="R10" s="16">
        <v>1.2</v>
      </c>
    </row>
    <row r="11" spans="1:32">
      <c r="A11" s="3" t="str">
        <f t="shared" si="0"/>
        <v>12105</v>
      </c>
      <c r="B11" s="3">
        <v>12</v>
      </c>
      <c r="C11" s="3">
        <v>10</v>
      </c>
      <c r="D11" s="3">
        <v>5</v>
      </c>
      <c r="E11" s="4">
        <v>5.3875000000000002</v>
      </c>
      <c r="F11" s="4">
        <v>5.6569000000000003</v>
      </c>
      <c r="I11" s="21">
        <v>15</v>
      </c>
    </row>
    <row r="12" spans="1:32">
      <c r="A12" s="3" t="str">
        <f t="shared" si="0"/>
        <v>13105</v>
      </c>
      <c r="B12" s="3">
        <v>13</v>
      </c>
      <c r="C12" s="3">
        <v>10</v>
      </c>
      <c r="D12" s="3">
        <v>5</v>
      </c>
      <c r="E12" s="4">
        <v>5.3811</v>
      </c>
      <c r="F12" s="4">
        <v>5.6501999999999999</v>
      </c>
      <c r="I12" s="21">
        <v>18</v>
      </c>
    </row>
    <row r="13" spans="1:32">
      <c r="A13" s="3" t="str">
        <f t="shared" si="0"/>
        <v>14105</v>
      </c>
      <c r="B13" s="3">
        <v>14</v>
      </c>
      <c r="C13" s="3">
        <v>10</v>
      </c>
      <c r="D13" s="3">
        <v>5</v>
      </c>
      <c r="E13" s="4">
        <v>5.3754</v>
      </c>
      <c r="F13" s="4">
        <v>5.6441999999999997</v>
      </c>
      <c r="I13" s="21">
        <v>20</v>
      </c>
    </row>
    <row r="14" spans="1:32">
      <c r="A14" s="3" t="str">
        <f t="shared" si="0"/>
        <v>15105</v>
      </c>
      <c r="B14" s="3">
        <v>15</v>
      </c>
      <c r="C14" s="3">
        <v>10</v>
      </c>
      <c r="D14" s="3">
        <v>5</v>
      </c>
      <c r="E14" s="4">
        <v>5.3708</v>
      </c>
      <c r="F14" s="4">
        <v>5.6393000000000004</v>
      </c>
    </row>
    <row r="15" spans="1:32">
      <c r="A15" s="3" t="str">
        <f t="shared" si="0"/>
        <v>16105</v>
      </c>
      <c r="B15" s="3">
        <v>16</v>
      </c>
      <c r="C15" s="3">
        <v>10</v>
      </c>
      <c r="D15" s="3">
        <v>5</v>
      </c>
      <c r="E15" s="4">
        <v>5.3672000000000004</v>
      </c>
      <c r="F15" s="4">
        <v>5.6356000000000002</v>
      </c>
    </row>
    <row r="16" spans="1:32" ht="63">
      <c r="A16" s="3" t="str">
        <f t="shared" si="0"/>
        <v>17105</v>
      </c>
      <c r="B16" s="3">
        <v>17</v>
      </c>
      <c r="C16" s="3">
        <v>10</v>
      </c>
      <c r="D16" s="3">
        <v>5</v>
      </c>
      <c r="E16" s="4">
        <v>5.3644999999999996</v>
      </c>
      <c r="F16" s="4">
        <v>5.6326999999999998</v>
      </c>
      <c r="I16" s="27" t="s">
        <v>27</v>
      </c>
      <c r="J16" s="28" t="s">
        <v>19</v>
      </c>
      <c r="K16" s="28" t="s">
        <v>20</v>
      </c>
      <c r="L16" s="29">
        <v>0</v>
      </c>
      <c r="M16" s="29">
        <v>1</v>
      </c>
      <c r="N16" s="29">
        <v>2</v>
      </c>
      <c r="O16" s="29">
        <v>3</v>
      </c>
      <c r="P16" s="29">
        <v>4</v>
      </c>
      <c r="Q16" s="29">
        <v>5</v>
      </c>
      <c r="R16" s="29">
        <v>6</v>
      </c>
      <c r="S16" s="29">
        <v>7</v>
      </c>
      <c r="T16" s="29">
        <v>8</v>
      </c>
      <c r="U16" s="29">
        <v>9</v>
      </c>
      <c r="V16" s="29">
        <v>10</v>
      </c>
      <c r="W16" s="29">
        <v>11</v>
      </c>
      <c r="X16" s="29">
        <v>12</v>
      </c>
      <c r="Y16" s="29">
        <v>13</v>
      </c>
      <c r="Z16" s="29">
        <v>14</v>
      </c>
      <c r="AA16" s="29">
        <v>15</v>
      </c>
      <c r="AB16" s="29">
        <v>16</v>
      </c>
      <c r="AC16" s="29">
        <v>17</v>
      </c>
      <c r="AD16" s="29">
        <v>18</v>
      </c>
      <c r="AE16" s="29">
        <v>19</v>
      </c>
      <c r="AF16" s="29">
        <v>20</v>
      </c>
    </row>
    <row r="17" spans="1:32" ht="15.75">
      <c r="A17" s="3" t="str">
        <f t="shared" si="0"/>
        <v>18105</v>
      </c>
      <c r="B17" s="3">
        <v>18</v>
      </c>
      <c r="C17" s="3">
        <v>10</v>
      </c>
      <c r="D17" s="3">
        <v>5</v>
      </c>
      <c r="E17" s="4">
        <v>5.3627000000000002</v>
      </c>
      <c r="F17" s="4">
        <v>5.6307999999999998</v>
      </c>
      <c r="G17">
        <f>IF(H17&lt;500000,"Min Premium should be 50,000", 0)</f>
        <v>0</v>
      </c>
      <c r="H17" s="31">
        <f>-J17*L17</f>
        <v>10000000</v>
      </c>
      <c r="I17" s="25">
        <f>IRR(L17:AF17)</f>
        <v>6.2198656672029839E-2</v>
      </c>
      <c r="J17" s="22">
        <v>10</v>
      </c>
      <c r="K17" s="22">
        <v>20</v>
      </c>
      <c r="L17" s="26">
        <f>IF(L$16=$K17,VLOOKUP($J17&amp;$K17,Reckoner!$E$8:$J$15,6,0),IF(L$16&lt;$J17,-Reckoner!$I$5,0))</f>
        <v>-1000000</v>
      </c>
      <c r="M17" s="26">
        <f>IF(M$16=$K17,VLOOKUP($J17&amp;$K17,Reckoner!$E$8:$J$15,6,0),IF(M$16&lt;$J17,-Reckoner!$I$5,0))</f>
        <v>-1000000</v>
      </c>
      <c r="N17" s="26">
        <f>IF(N$16=$K17,VLOOKUP($J17&amp;$K17,Reckoner!$E$8:$J$15,6,0),IF(N$16&lt;$J17,-Reckoner!$I$5,0))</f>
        <v>-1000000</v>
      </c>
      <c r="O17" s="26">
        <f>IF(O$16=$K17,VLOOKUP($J17&amp;$K17,Reckoner!$E$8:$J$15,6,0),IF(O$16&lt;$J17,-Reckoner!$I$5,0))</f>
        <v>-1000000</v>
      </c>
      <c r="P17" s="26">
        <f>IF(P$16=$K17,VLOOKUP($J17&amp;$K17,Reckoner!$E$8:$J$15,6,0),IF(P$16&lt;$J17,-Reckoner!$I$5,0))</f>
        <v>-1000000</v>
      </c>
      <c r="Q17" s="26">
        <f>IF(Q$16=$K17,VLOOKUP($J17&amp;$K17,Reckoner!$E$8:$J$15,6,0),IF(Q$16&lt;$J17,-Reckoner!$I$5,0))</f>
        <v>-1000000</v>
      </c>
      <c r="R17" s="26">
        <f>IF(R$16=$K17,VLOOKUP($J17&amp;$K17,Reckoner!$E$8:$J$15,6,0),IF(R$16&lt;$J17,-Reckoner!$I$5,0))</f>
        <v>-1000000</v>
      </c>
      <c r="S17" s="26">
        <f>IF(S$16=$K17,VLOOKUP($J17&amp;$K17,Reckoner!$E$8:$J$15,6,0),IF(S$16&lt;$J17,-Reckoner!$I$5,0))</f>
        <v>-1000000</v>
      </c>
      <c r="T17" s="26">
        <f>IF(T$16=$K17,VLOOKUP($J17&amp;$K17,Reckoner!$E$8:$J$15,6,0),IF(T$16&lt;$J17,-Reckoner!$I$5,0))</f>
        <v>-1000000</v>
      </c>
      <c r="U17" s="26">
        <f>IF(U$16=$K17,VLOOKUP($J17&amp;$K17,Reckoner!$E$8:$J$15,6,0),IF(U$16&lt;$J17,-Reckoner!$I$5,0))</f>
        <v>-1000000</v>
      </c>
      <c r="V17" s="26">
        <f>IF(V$16=$K17,VLOOKUP($J17&amp;$K17,Reckoner!$E$8:$J$15,6,0),IF(V$16&lt;$J17,-Reckoner!$I$5,0))</f>
        <v>0</v>
      </c>
      <c r="W17" s="26">
        <f>IF(W$16=$K17,VLOOKUP($J17&amp;$K17,Reckoner!$E$8:$J$15,6,0),IF(W$16&lt;$J17,-Reckoner!$I$5,0))</f>
        <v>0</v>
      </c>
      <c r="X17" s="26">
        <f>IF(X$16=$K17,VLOOKUP($J17&amp;$K17,Reckoner!$E$8:$J$15,6,0),IF(X$16&lt;$J17,-Reckoner!$I$5,0))</f>
        <v>0</v>
      </c>
      <c r="Y17" s="26">
        <f>IF(Y$16=$K17,VLOOKUP($J17&amp;$K17,Reckoner!$E$8:$J$15,6,0),IF(Y$16&lt;$J17,-Reckoner!$I$5,0))</f>
        <v>0</v>
      </c>
      <c r="Z17" s="26">
        <f>IF(Z$16=$K17,VLOOKUP($J17&amp;$K17,Reckoner!$E$8:$J$15,6,0),IF(Z$16&lt;$J17,-Reckoner!$I$5,0))</f>
        <v>0</v>
      </c>
      <c r="AA17" s="26">
        <f>IF(AA$16=$K17,VLOOKUP($J17&amp;$K17,Reckoner!$E$8:$J$15,6,0),IF(AA$16&lt;$J17,-Reckoner!$I$5,0))</f>
        <v>0</v>
      </c>
      <c r="AB17" s="26">
        <f>IF(AB$16=$K17,VLOOKUP($J17&amp;$K17,Reckoner!$E$8:$J$15,6,0),IF(AB$16&lt;$J17,-Reckoner!$I$5,0))</f>
        <v>0</v>
      </c>
      <c r="AC17" s="26">
        <f>IF(AC$16=$K17,VLOOKUP($J17&amp;$K17,Reckoner!$E$8:$J$15,6,0),IF(AC$16&lt;$J17,-Reckoner!$I$5,0))</f>
        <v>0</v>
      </c>
      <c r="AD17" s="26">
        <f>IF(AD$16=$K17,VLOOKUP($J17&amp;$K17,Reckoner!$E$8:$J$15,6,0),IF(AD$16&lt;$J17,-Reckoner!$I$5,0))</f>
        <v>0</v>
      </c>
      <c r="AE17" s="26">
        <f>IF(AE$16=$K17,VLOOKUP($J17&amp;$K17,Reckoner!$E$8:$J$15,6,0),IF(AE$16&lt;$J17,-Reckoner!$I$5,0))</f>
        <v>0</v>
      </c>
      <c r="AF17" s="26">
        <f>IF(AF$16=$K17,VLOOKUP($J17&amp;$K17,Reckoner!$E$8:$J$15,6,0),IF(AF$16&lt;$J17,-Reckoner!$I$5,0))</f>
        <v>25863780</v>
      </c>
    </row>
    <row r="18" spans="1:32" ht="15.75">
      <c r="A18" s="3" t="str">
        <f t="shared" si="0"/>
        <v>19105</v>
      </c>
      <c r="B18" s="3">
        <v>19</v>
      </c>
      <c r="C18" s="3">
        <v>10</v>
      </c>
      <c r="D18" s="3">
        <v>5</v>
      </c>
      <c r="E18" s="4">
        <v>5.3615000000000004</v>
      </c>
      <c r="F18" s="4">
        <v>5.6295999999999999</v>
      </c>
      <c r="G18">
        <f t="shared" ref="G18:G24" si="2">IF(H18&lt;500000,"Min Premium should be 50,000", 0)</f>
        <v>0</v>
      </c>
      <c r="H18" s="31">
        <f t="shared" ref="H18:H24" si="3">-J18*L18</f>
        <v>10000000</v>
      </c>
      <c r="I18" s="25">
        <f>IRR(L18:AF18)</f>
        <v>5.9105437608920175E-2</v>
      </c>
      <c r="J18" s="22">
        <v>10</v>
      </c>
      <c r="K18" s="22">
        <v>15</v>
      </c>
      <c r="L18" s="26">
        <f>IF(L$16=$K18,VLOOKUP($J18&amp;$K18,Reckoner!$E$8:$J$15,6,0),IF(L$16&lt;$J18,-Reckoner!$I$5,0))</f>
        <v>-1000000</v>
      </c>
      <c r="M18" s="26">
        <f>IF(M$16=$K18,VLOOKUP($J18&amp;$K18,Reckoner!$E$8:$J$15,6,0),IF(M$16&lt;$J18,-Reckoner!$I$5,0))</f>
        <v>-1000000</v>
      </c>
      <c r="N18" s="26">
        <f>IF(N$16=$K18,VLOOKUP($J18&amp;$K18,Reckoner!$E$8:$J$15,6,0),IF(N$16&lt;$J18,-Reckoner!$I$5,0))</f>
        <v>-1000000</v>
      </c>
      <c r="O18" s="26">
        <f>IF(O$16=$K18,VLOOKUP($J18&amp;$K18,Reckoner!$E$8:$J$15,6,0),IF(O$16&lt;$J18,-Reckoner!$I$5,0))</f>
        <v>-1000000</v>
      </c>
      <c r="P18" s="26">
        <f>IF(P$16=$K18,VLOOKUP($J18&amp;$K18,Reckoner!$E$8:$J$15,6,0),IF(P$16&lt;$J18,-Reckoner!$I$5,0))</f>
        <v>-1000000</v>
      </c>
      <c r="Q18" s="26">
        <f>IF(Q$16=$K18,VLOOKUP($J18&amp;$K18,Reckoner!$E$8:$J$15,6,0),IF(Q$16&lt;$J18,-Reckoner!$I$5,0))</f>
        <v>-1000000</v>
      </c>
      <c r="R18" s="26">
        <f>IF(R$16=$K18,VLOOKUP($J18&amp;$K18,Reckoner!$E$8:$J$15,6,0),IF(R$16&lt;$J18,-Reckoner!$I$5,0))</f>
        <v>-1000000</v>
      </c>
      <c r="S18" s="26">
        <f>IF(S$16=$K18,VLOOKUP($J18&amp;$K18,Reckoner!$E$8:$J$15,6,0),IF(S$16&lt;$J18,-Reckoner!$I$5,0))</f>
        <v>-1000000</v>
      </c>
      <c r="T18" s="26">
        <f>IF(T$16=$K18,VLOOKUP($J18&amp;$K18,Reckoner!$E$8:$J$15,6,0),IF(T$16&lt;$J18,-Reckoner!$I$5,0))</f>
        <v>-1000000</v>
      </c>
      <c r="U18" s="26">
        <f>IF(U$16=$K18,VLOOKUP($J18&amp;$K18,Reckoner!$E$8:$J$15,6,0),IF(U$16&lt;$J18,-Reckoner!$I$5,0))</f>
        <v>-1000000</v>
      </c>
      <c r="V18" s="26">
        <f>IF(V$16=$K18,VLOOKUP($J18&amp;$K18,Reckoner!$E$8:$J$15,6,0),IF(V$16&lt;$J18,-Reckoner!$I$5,0))</f>
        <v>0</v>
      </c>
      <c r="W18" s="26">
        <f>IF(W$16=$K18,VLOOKUP($J18&amp;$K18,Reckoner!$E$8:$J$15,6,0),IF(W$16&lt;$J18,-Reckoner!$I$5,0))</f>
        <v>0</v>
      </c>
      <c r="X18" s="26">
        <f>IF(X$16=$K18,VLOOKUP($J18&amp;$K18,Reckoner!$E$8:$J$15,6,0),IF(X$16&lt;$J18,-Reckoner!$I$5,0))</f>
        <v>0</v>
      </c>
      <c r="Y18" s="26">
        <f>IF(Y$16=$K18,VLOOKUP($J18&amp;$K18,Reckoner!$E$8:$J$15,6,0),IF(Y$16&lt;$J18,-Reckoner!$I$5,0))</f>
        <v>0</v>
      </c>
      <c r="Z18" s="26">
        <f>IF(Z$16=$K18,VLOOKUP($J18&amp;$K18,Reckoner!$E$8:$J$15,6,0),IF(Z$16&lt;$J18,-Reckoner!$I$5,0))</f>
        <v>0</v>
      </c>
      <c r="AA18" s="26">
        <f>IF(AA$16=$K18,VLOOKUP($J18&amp;$K18,Reckoner!$E$8:$J$15,6,0),IF(AA$16&lt;$J18,-Reckoner!$I$5,0))</f>
        <v>18524768</v>
      </c>
      <c r="AB18" s="26">
        <f>IF(AB$16=$K18,VLOOKUP($J18&amp;$K18,Reckoner!$E$8:$J$15,6,0),IF(AB$16&lt;$J18,-Reckoner!$I$5,0))</f>
        <v>0</v>
      </c>
      <c r="AC18" s="26">
        <f>IF(AC$16=$K18,VLOOKUP($J18&amp;$K18,Reckoner!$E$8:$J$15,6,0),IF(AC$16&lt;$J18,-Reckoner!$I$5,0))</f>
        <v>0</v>
      </c>
      <c r="AD18" s="26">
        <f>IF(AD$16=$K18,VLOOKUP($J18&amp;$K18,Reckoner!$E$8:$J$15,6,0),IF(AD$16&lt;$J18,-Reckoner!$I$5,0))</f>
        <v>0</v>
      </c>
      <c r="AE18" s="26">
        <f>IF(AE$16=$K18,VLOOKUP($J18&amp;$K18,Reckoner!$E$8:$J$15,6,0),IF(AE$16&lt;$J18,-Reckoner!$I$5,0))</f>
        <v>0</v>
      </c>
      <c r="AF18" s="26">
        <f>IF(AF$16=$K18,VLOOKUP($J18&amp;$K18,Reckoner!$E$8:$J$15,6,0),IF(AF$16&lt;$J18,-Reckoner!$I$5,0))</f>
        <v>0</v>
      </c>
    </row>
    <row r="19" spans="1:32" ht="15.75">
      <c r="A19" s="3" t="str">
        <f t="shared" si="0"/>
        <v>20105</v>
      </c>
      <c r="B19" s="3">
        <v>20</v>
      </c>
      <c r="C19" s="3">
        <v>10</v>
      </c>
      <c r="D19" s="3">
        <v>5</v>
      </c>
      <c r="E19" s="4">
        <v>5.3609</v>
      </c>
      <c r="F19" s="4">
        <v>5.6288999999999998</v>
      </c>
      <c r="G19">
        <f t="shared" si="2"/>
        <v>0</v>
      </c>
      <c r="H19" s="31">
        <f t="shared" si="3"/>
        <v>7000000</v>
      </c>
      <c r="I19" s="25">
        <f>IRR(L19:AF19)</f>
        <v>6.1331721103240922E-2</v>
      </c>
      <c r="J19" s="22">
        <v>7</v>
      </c>
      <c r="K19" s="22">
        <v>20</v>
      </c>
      <c r="L19" s="26">
        <f>IF(L$16=$K19,VLOOKUP($J19&amp;$K19,Reckoner!$E$8:$J$15,6,0),IF(L$16&lt;$J19,-Reckoner!$I$5,0))</f>
        <v>-1000000</v>
      </c>
      <c r="M19" s="26">
        <f>IF(M$16=$K19,VLOOKUP($J19&amp;$K19,Reckoner!$E$8:$J$15,6,0),IF(M$16&lt;$J19,-Reckoner!$I$5,0))</f>
        <v>-1000000</v>
      </c>
      <c r="N19" s="26">
        <f>IF(N$16=$K19,VLOOKUP($J19&amp;$K19,Reckoner!$E$8:$J$15,6,0),IF(N$16&lt;$J19,-Reckoner!$I$5,0))</f>
        <v>-1000000</v>
      </c>
      <c r="O19" s="26">
        <f>IF(O$16=$K19,VLOOKUP($J19&amp;$K19,Reckoner!$E$8:$J$15,6,0),IF(O$16&lt;$J19,-Reckoner!$I$5,0))</f>
        <v>-1000000</v>
      </c>
      <c r="P19" s="26">
        <f>IF(P$16=$K19,VLOOKUP($J19&amp;$K19,Reckoner!$E$8:$J$15,6,0),IF(P$16&lt;$J19,-Reckoner!$I$5,0))</f>
        <v>-1000000</v>
      </c>
      <c r="Q19" s="26">
        <f>IF(Q$16=$K19,VLOOKUP($J19&amp;$K19,Reckoner!$E$8:$J$15,6,0),IF(Q$16&lt;$J19,-Reckoner!$I$5,0))</f>
        <v>-1000000</v>
      </c>
      <c r="R19" s="26">
        <f>IF(R$16=$K19,VLOOKUP($J19&amp;$K19,Reckoner!$E$8:$J$15,6,0),IF(R$16&lt;$J19,-Reckoner!$I$5,0))</f>
        <v>-1000000</v>
      </c>
      <c r="S19" s="26">
        <f>IF(S$16=$K19,VLOOKUP($J19&amp;$K19,Reckoner!$E$8:$J$15,6,0),IF(S$16&lt;$J19,-Reckoner!$I$5,0))</f>
        <v>0</v>
      </c>
      <c r="T19" s="26">
        <f>IF(T$16=$K19,VLOOKUP($J19&amp;$K19,Reckoner!$E$8:$J$15,6,0),IF(T$16&lt;$J19,-Reckoner!$I$5,0))</f>
        <v>0</v>
      </c>
      <c r="U19" s="26">
        <f>IF(U$16=$K19,VLOOKUP($J19&amp;$K19,Reckoner!$E$8:$J$15,6,0),IF(U$16&lt;$J19,-Reckoner!$I$5,0))</f>
        <v>0</v>
      </c>
      <c r="V19" s="26">
        <f>IF(V$16=$K19,VLOOKUP($J19&amp;$K19,Reckoner!$E$8:$J$15,6,0),IF(V$16&lt;$J19,-Reckoner!$I$5,0))</f>
        <v>0</v>
      </c>
      <c r="W19" s="26">
        <f>IF(W$16=$K19,VLOOKUP($J19&amp;$K19,Reckoner!$E$8:$J$15,6,0),IF(W$16&lt;$J19,-Reckoner!$I$5,0))</f>
        <v>0</v>
      </c>
      <c r="X19" s="26">
        <f>IF(X$16=$K19,VLOOKUP($J19&amp;$K19,Reckoner!$E$8:$J$15,6,0),IF(X$16&lt;$J19,-Reckoner!$I$5,0))</f>
        <v>0</v>
      </c>
      <c r="Y19" s="26">
        <f>IF(Y$16=$K19,VLOOKUP($J19&amp;$K19,Reckoner!$E$8:$J$15,6,0),IF(Y$16&lt;$J19,-Reckoner!$I$5,0))</f>
        <v>0</v>
      </c>
      <c r="Z19" s="26">
        <f>IF(Z$16=$K19,VLOOKUP($J19&amp;$K19,Reckoner!$E$8:$J$15,6,0),IF(Z$16&lt;$J19,-Reckoner!$I$5,0))</f>
        <v>0</v>
      </c>
      <c r="AA19" s="26">
        <f>IF(AA$16=$K19,VLOOKUP($J19&amp;$K19,Reckoner!$E$8:$J$15,6,0),IF(AA$16&lt;$J19,-Reckoner!$I$5,0))</f>
        <v>0</v>
      </c>
      <c r="AB19" s="26">
        <f>IF(AB$16=$K19,VLOOKUP($J19&amp;$K19,Reckoner!$E$8:$J$15,6,0),IF(AB$16&lt;$J19,-Reckoner!$I$5,0))</f>
        <v>0</v>
      </c>
      <c r="AC19" s="26">
        <f>IF(AC$16=$K19,VLOOKUP($J19&amp;$K19,Reckoner!$E$8:$J$15,6,0),IF(AC$16&lt;$J19,-Reckoner!$I$5,0))</f>
        <v>0</v>
      </c>
      <c r="AD19" s="26">
        <f>IF(AD$16=$K19,VLOOKUP($J19&amp;$K19,Reckoner!$E$8:$J$15,6,0),IF(AD$16&lt;$J19,-Reckoner!$I$5,0))</f>
        <v>0</v>
      </c>
      <c r="AE19" s="26">
        <f>IF(AE$16=$K19,VLOOKUP($J19&amp;$K19,Reckoner!$E$8:$J$15,6,0),IF(AE$16&lt;$J19,-Reckoner!$I$5,0))</f>
        <v>0</v>
      </c>
      <c r="AF19" s="26">
        <f>IF(AF$16=$K19,VLOOKUP($J19&amp;$K19,Reckoner!$E$8:$J$15,6,0),IF(AF$16&lt;$J19,-Reckoner!$I$5,0))</f>
        <v>19392800</v>
      </c>
    </row>
    <row r="20" spans="1:32" ht="15.75">
      <c r="A20" s="3" t="str">
        <f t="shared" si="0"/>
        <v>21105</v>
      </c>
      <c r="B20" s="3">
        <v>21</v>
      </c>
      <c r="C20" s="3">
        <v>10</v>
      </c>
      <c r="D20" s="3">
        <v>5</v>
      </c>
      <c r="E20" s="4">
        <v>5.3604000000000003</v>
      </c>
      <c r="F20" s="4">
        <v>5.6284000000000001</v>
      </c>
      <c r="G20">
        <f t="shared" si="2"/>
        <v>0</v>
      </c>
      <c r="H20" s="31">
        <f t="shared" si="3"/>
        <v>7000000</v>
      </c>
      <c r="I20" s="25">
        <f t="shared" ref="I20:I24" si="4">IRR(L20:AF20)</f>
        <v>5.9188911794593846E-2</v>
      </c>
      <c r="J20" s="22">
        <v>7</v>
      </c>
      <c r="K20" s="22">
        <v>14</v>
      </c>
      <c r="L20" s="26">
        <f>IF(L$16=$K20,VLOOKUP($J20&amp;$K20,Reckoner!$E$8:$J$15,6,0),IF(L$16&lt;$J20,-Reckoner!$I$5,0))</f>
        <v>-1000000</v>
      </c>
      <c r="M20" s="26">
        <f>IF(M$16=$K20,VLOOKUP($J20&amp;$K20,Reckoner!$E$8:$J$15,6,0),IF(M$16&lt;$J20,-Reckoner!$I$5,0))</f>
        <v>-1000000</v>
      </c>
      <c r="N20" s="26">
        <f>IF(N$16=$K20,VLOOKUP($J20&amp;$K20,Reckoner!$E$8:$J$15,6,0),IF(N$16&lt;$J20,-Reckoner!$I$5,0))</f>
        <v>-1000000</v>
      </c>
      <c r="O20" s="26">
        <f>IF(O$16=$K20,VLOOKUP($J20&amp;$K20,Reckoner!$E$8:$J$15,6,0),IF(O$16&lt;$J20,-Reckoner!$I$5,0))</f>
        <v>-1000000</v>
      </c>
      <c r="P20" s="26">
        <f>IF(P$16=$K20,VLOOKUP($J20&amp;$K20,Reckoner!$E$8:$J$15,6,0),IF(P$16&lt;$J20,-Reckoner!$I$5,0))</f>
        <v>-1000000</v>
      </c>
      <c r="Q20" s="26">
        <f>IF(Q$16=$K20,VLOOKUP($J20&amp;$K20,Reckoner!$E$8:$J$15,6,0),IF(Q$16&lt;$J20,-Reckoner!$I$5,0))</f>
        <v>-1000000</v>
      </c>
      <c r="R20" s="26">
        <f>IF(R$16=$K20,VLOOKUP($J20&amp;$K20,Reckoner!$E$8:$J$15,6,0),IF(R$16&lt;$J20,-Reckoner!$I$5,0))</f>
        <v>-1000000</v>
      </c>
      <c r="S20" s="26">
        <f>IF(S$16=$K20,VLOOKUP($J20&amp;$K20,Reckoner!$E$8:$J$15,6,0),IF(S$16&lt;$J20,-Reckoner!$I$5,0))</f>
        <v>0</v>
      </c>
      <c r="T20" s="26">
        <f>IF(T$16=$K20,VLOOKUP($J20&amp;$K20,Reckoner!$E$8:$J$15,6,0),IF(T$16&lt;$J20,-Reckoner!$I$5,0))</f>
        <v>0</v>
      </c>
      <c r="U20" s="26">
        <f>IF(U$16=$K20,VLOOKUP($J20&amp;$K20,Reckoner!$E$8:$J$15,6,0),IF(U$16&lt;$J20,-Reckoner!$I$5,0))</f>
        <v>0</v>
      </c>
      <c r="V20" s="26">
        <f>IF(V$16=$K20,VLOOKUP($J20&amp;$K20,Reckoner!$E$8:$J$15,6,0),IF(V$16&lt;$J20,-Reckoner!$I$5,0))</f>
        <v>0</v>
      </c>
      <c r="W20" s="26">
        <f>IF(W$16=$K20,VLOOKUP($J20&amp;$K20,Reckoner!$E$8:$J$15,6,0),IF(W$16&lt;$J20,-Reckoner!$I$5,0))</f>
        <v>0</v>
      </c>
      <c r="X20" s="26">
        <f>IF(X$16=$K20,VLOOKUP($J20&amp;$K20,Reckoner!$E$8:$J$15,6,0),IF(X$16&lt;$J20,-Reckoner!$I$5,0))</f>
        <v>0</v>
      </c>
      <c r="Y20" s="26">
        <f>IF(Y$16=$K20,VLOOKUP($J20&amp;$K20,Reckoner!$E$8:$J$15,6,0),IF(Y$16&lt;$J20,-Reckoner!$I$5,0))</f>
        <v>0</v>
      </c>
      <c r="Z20" s="26">
        <f>IF(Z$16=$K20,VLOOKUP($J20&amp;$K20,Reckoner!$E$8:$J$15,6,0),IF(Z$16&lt;$J20,-Reckoner!$I$5,0))</f>
        <v>13263981</v>
      </c>
      <c r="AA20" s="26">
        <f>IF(AA$16=$K20,VLOOKUP($J20&amp;$K20,Reckoner!$E$8:$J$15,6,0),IF(AA$16&lt;$J20,-Reckoner!$I$5,0))</f>
        <v>0</v>
      </c>
      <c r="AB20" s="26">
        <f>IF(AB$16=$K20,VLOOKUP($J20&amp;$K20,Reckoner!$E$8:$J$15,6,0),IF(AB$16&lt;$J20,-Reckoner!$I$5,0))</f>
        <v>0</v>
      </c>
      <c r="AC20" s="26">
        <f>IF(AC$16=$K20,VLOOKUP($J20&amp;$K20,Reckoner!$E$8:$J$15,6,0),IF(AC$16&lt;$J20,-Reckoner!$I$5,0))</f>
        <v>0</v>
      </c>
      <c r="AD20" s="26">
        <f>IF(AD$16=$K20,VLOOKUP($J20&amp;$K20,Reckoner!$E$8:$J$15,6,0),IF(AD$16&lt;$J20,-Reckoner!$I$5,0))</f>
        <v>0</v>
      </c>
      <c r="AE20" s="26">
        <f>IF(AE$16=$K20,VLOOKUP($J20&amp;$K20,Reckoner!$E$8:$J$15,6,0),IF(AE$16&lt;$J20,-Reckoner!$I$5,0))</f>
        <v>0</v>
      </c>
      <c r="AF20" s="26">
        <f>IF(AF$16=$K20,VLOOKUP($J20&amp;$K20,Reckoner!$E$8:$J$15,6,0),IF(AF$16&lt;$J20,-Reckoner!$I$5,0))</f>
        <v>0</v>
      </c>
    </row>
    <row r="21" spans="1:32" ht="15.75">
      <c r="A21" s="3" t="str">
        <f t="shared" si="0"/>
        <v>22105</v>
      </c>
      <c r="B21" s="3">
        <v>22</v>
      </c>
      <c r="C21" s="3">
        <v>10</v>
      </c>
      <c r="D21" s="3">
        <v>5</v>
      </c>
      <c r="E21" s="4">
        <v>5.3601000000000001</v>
      </c>
      <c r="F21" s="4">
        <v>5.6280999999999999</v>
      </c>
      <c r="G21">
        <f t="shared" si="2"/>
        <v>0</v>
      </c>
      <c r="H21" s="31">
        <f t="shared" si="3"/>
        <v>6000000</v>
      </c>
      <c r="I21" s="25">
        <f t="shared" si="4"/>
        <v>6.2185937223456778E-2</v>
      </c>
      <c r="J21" s="22">
        <v>6</v>
      </c>
      <c r="K21" s="22">
        <v>18</v>
      </c>
      <c r="L21" s="26">
        <f>IF(L$16=$K21,VLOOKUP($J21&amp;$K21,Reckoner!$E$8:$J$15,6,0),IF(L$16&lt;$J21,-Reckoner!$I$5,0))</f>
        <v>-1000000</v>
      </c>
      <c r="M21" s="26">
        <f>IF(M$16=$K21,VLOOKUP($J21&amp;$K21,Reckoner!$E$8:$J$15,6,0),IF(M$16&lt;$J21,-Reckoner!$I$5,0))</f>
        <v>-1000000</v>
      </c>
      <c r="N21" s="26">
        <f>IF(N$16=$K21,VLOOKUP($J21&amp;$K21,Reckoner!$E$8:$J$15,6,0),IF(N$16&lt;$J21,-Reckoner!$I$5,0))</f>
        <v>-1000000</v>
      </c>
      <c r="O21" s="26">
        <f>IF(O$16=$K21,VLOOKUP($J21&amp;$K21,Reckoner!$E$8:$J$15,6,0),IF(O$16&lt;$J21,-Reckoner!$I$5,0))</f>
        <v>-1000000</v>
      </c>
      <c r="P21" s="26">
        <f>IF(P$16=$K21,VLOOKUP($J21&amp;$K21,Reckoner!$E$8:$J$15,6,0),IF(P$16&lt;$J21,-Reckoner!$I$5,0))</f>
        <v>-1000000</v>
      </c>
      <c r="Q21" s="26">
        <f>IF(Q$16=$K21,VLOOKUP($J21&amp;$K21,Reckoner!$E$8:$J$15,6,0),IF(Q$16&lt;$J21,-Reckoner!$I$5,0))</f>
        <v>-1000000</v>
      </c>
      <c r="R21" s="26">
        <f>IF(R$16=$K21,VLOOKUP($J21&amp;$K21,Reckoner!$E$8:$J$15,6,0),IF(R$16&lt;$J21,-Reckoner!$I$5,0))</f>
        <v>0</v>
      </c>
      <c r="S21" s="26">
        <f>IF(S$16=$K21,VLOOKUP($J21&amp;$K21,Reckoner!$E$8:$J$15,6,0),IF(S$16&lt;$J21,-Reckoner!$I$5,0))</f>
        <v>0</v>
      </c>
      <c r="T21" s="26">
        <f>IF(T$16=$K21,VLOOKUP($J21&amp;$K21,Reckoner!$E$8:$J$15,6,0),IF(T$16&lt;$J21,-Reckoner!$I$5,0))</f>
        <v>0</v>
      </c>
      <c r="U21" s="26">
        <f>IF(U$16=$K21,VLOOKUP($J21&amp;$K21,Reckoner!$E$8:$J$15,6,0),IF(U$16&lt;$J21,-Reckoner!$I$5,0))</f>
        <v>0</v>
      </c>
      <c r="V21" s="26">
        <f>IF(V$16=$K21,VLOOKUP($J21&amp;$K21,Reckoner!$E$8:$J$15,6,0),IF(V$16&lt;$J21,-Reckoner!$I$5,0))</f>
        <v>0</v>
      </c>
      <c r="W21" s="26">
        <f>IF(W$16=$K21,VLOOKUP($J21&amp;$K21,Reckoner!$E$8:$J$15,6,0),IF(W$16&lt;$J21,-Reckoner!$I$5,0))</f>
        <v>0</v>
      </c>
      <c r="X21" s="26">
        <f>IF(X$16=$K21,VLOOKUP($J21&amp;$K21,Reckoner!$E$8:$J$15,6,0),IF(X$16&lt;$J21,-Reckoner!$I$5,0))</f>
        <v>0</v>
      </c>
      <c r="Y21" s="26">
        <f>IF(Y$16=$K21,VLOOKUP($J21&amp;$K21,Reckoner!$E$8:$J$15,6,0),IF(Y$16&lt;$J21,-Reckoner!$I$5,0))</f>
        <v>0</v>
      </c>
      <c r="Z21" s="26">
        <f>IF(Z$16=$K21,VLOOKUP($J21&amp;$K21,Reckoner!$E$8:$J$15,6,0),IF(Z$16&lt;$J21,-Reckoner!$I$5,0))</f>
        <v>0</v>
      </c>
      <c r="AA21" s="26">
        <f>IF(AA$16=$K21,VLOOKUP($J21&amp;$K21,Reckoner!$E$8:$J$15,6,0),IF(AA$16&lt;$J21,-Reckoner!$I$5,0))</f>
        <v>0</v>
      </c>
      <c r="AB21" s="26">
        <f>IF(AB$16=$K21,VLOOKUP($J21&amp;$K21,Reckoner!$E$8:$J$15,6,0),IF(AB$16&lt;$J21,-Reckoner!$I$5,0))</f>
        <v>0</v>
      </c>
      <c r="AC21" s="26">
        <f>IF(AC$16=$K21,VLOOKUP($J21&amp;$K21,Reckoner!$E$8:$J$15,6,0),IF(AC$16&lt;$J21,-Reckoner!$I$5,0))</f>
        <v>0</v>
      </c>
      <c r="AD21" s="26">
        <f>IF(AD$16=$K21,VLOOKUP($J21&amp;$K21,Reckoner!$E$8:$J$15,6,0),IF(AD$16&lt;$J21,-Reckoner!$I$5,0))</f>
        <v>15366051</v>
      </c>
      <c r="AE21" s="26">
        <f>IF(AE$16=$K21,VLOOKUP($J21&amp;$K21,Reckoner!$E$8:$J$15,6,0),IF(AE$16&lt;$J21,-Reckoner!$I$5,0))</f>
        <v>0</v>
      </c>
      <c r="AF21" s="26">
        <f>IF(AF$16=$K21,VLOOKUP($J21&amp;$K21,Reckoner!$E$8:$J$15,6,0),IF(AF$16&lt;$J21,-Reckoner!$I$5,0))</f>
        <v>0</v>
      </c>
    </row>
    <row r="22" spans="1:32" ht="15.75">
      <c r="A22" s="3" t="str">
        <f t="shared" si="0"/>
        <v>23105</v>
      </c>
      <c r="B22" s="3">
        <v>23</v>
      </c>
      <c r="C22" s="3">
        <v>10</v>
      </c>
      <c r="D22" s="3">
        <v>5</v>
      </c>
      <c r="E22" s="4">
        <v>5.3596000000000004</v>
      </c>
      <c r="F22" s="4">
        <v>5.6276000000000002</v>
      </c>
      <c r="G22">
        <f t="shared" si="2"/>
        <v>0</v>
      </c>
      <c r="H22" s="31">
        <f t="shared" si="3"/>
        <v>6000000</v>
      </c>
      <c r="I22" s="25">
        <f t="shared" si="4"/>
        <v>5.7731493778399479E-2</v>
      </c>
      <c r="J22" s="22">
        <v>6</v>
      </c>
      <c r="K22" s="22">
        <v>12</v>
      </c>
      <c r="L22" s="26">
        <f>IF(L$16=$K22,VLOOKUP($J22&amp;$K22,Reckoner!$E$8:$J$15,6,0),IF(L$16&lt;$J22,-Reckoner!$I$5,0))</f>
        <v>-1000000</v>
      </c>
      <c r="M22" s="26">
        <f>IF(M$16=$K22,VLOOKUP($J22&amp;$K22,Reckoner!$E$8:$J$15,6,0),IF(M$16&lt;$J22,-Reckoner!$I$5,0))</f>
        <v>-1000000</v>
      </c>
      <c r="N22" s="26">
        <f>IF(N$16=$K22,VLOOKUP($J22&amp;$K22,Reckoner!$E$8:$J$15,6,0),IF(N$16&lt;$J22,-Reckoner!$I$5,0))</f>
        <v>-1000000</v>
      </c>
      <c r="O22" s="26">
        <f>IF(O$16=$K22,VLOOKUP($J22&amp;$K22,Reckoner!$E$8:$J$15,6,0),IF(O$16&lt;$J22,-Reckoner!$I$5,0))</f>
        <v>-1000000</v>
      </c>
      <c r="P22" s="26">
        <f>IF(P$16=$K22,VLOOKUP($J22&amp;$K22,Reckoner!$E$8:$J$15,6,0),IF(P$16&lt;$J22,-Reckoner!$I$5,0))</f>
        <v>-1000000</v>
      </c>
      <c r="Q22" s="26">
        <f>IF(Q$16=$K22,VLOOKUP($J22&amp;$K22,Reckoner!$E$8:$J$15,6,0),IF(Q$16&lt;$J22,-Reckoner!$I$5,0))</f>
        <v>-1000000</v>
      </c>
      <c r="R22" s="26">
        <f>IF(R$16=$K22,VLOOKUP($J22&amp;$K22,Reckoner!$E$8:$J$15,6,0),IF(R$16&lt;$J22,-Reckoner!$I$5,0))</f>
        <v>0</v>
      </c>
      <c r="S22" s="26">
        <f>IF(S$16=$K22,VLOOKUP($J22&amp;$K22,Reckoner!$E$8:$J$15,6,0),IF(S$16&lt;$J22,-Reckoner!$I$5,0))</f>
        <v>0</v>
      </c>
      <c r="T22" s="26">
        <f>IF(T$16=$K22,VLOOKUP($J22&amp;$K22,Reckoner!$E$8:$J$15,6,0),IF(T$16&lt;$J22,-Reckoner!$I$5,0))</f>
        <v>0</v>
      </c>
      <c r="U22" s="26">
        <f>IF(U$16=$K22,VLOOKUP($J22&amp;$K22,Reckoner!$E$8:$J$15,6,0),IF(U$16&lt;$J22,-Reckoner!$I$5,0))</f>
        <v>0</v>
      </c>
      <c r="V22" s="26">
        <f>IF(V$16=$K22,VLOOKUP($J22&amp;$K22,Reckoner!$E$8:$J$15,6,0),IF(V$16&lt;$J22,-Reckoner!$I$5,0))</f>
        <v>0</v>
      </c>
      <c r="W22" s="26">
        <f>IF(W$16=$K22,VLOOKUP($J22&amp;$K22,Reckoner!$E$8:$J$15,6,0),IF(W$16&lt;$J22,-Reckoner!$I$5,0))</f>
        <v>0</v>
      </c>
      <c r="X22" s="26">
        <f>IF(X$16=$K22,VLOOKUP($J22&amp;$K22,Reckoner!$E$8:$J$15,6,0),IF(X$16&lt;$J22,-Reckoner!$I$5,0))</f>
        <v>10273327</v>
      </c>
      <c r="Y22" s="26">
        <f>IF(Y$16=$K22,VLOOKUP($J22&amp;$K22,Reckoner!$E$8:$J$15,6,0),IF(Y$16&lt;$J22,-Reckoner!$I$5,0))</f>
        <v>0</v>
      </c>
      <c r="Z22" s="26">
        <f>IF(Z$16=$K22,VLOOKUP($J22&amp;$K22,Reckoner!$E$8:$J$15,6,0),IF(Z$16&lt;$J22,-Reckoner!$I$5,0))</f>
        <v>0</v>
      </c>
      <c r="AA22" s="26">
        <f>IF(AA$16=$K22,VLOOKUP($J22&amp;$K22,Reckoner!$E$8:$J$15,6,0),IF(AA$16&lt;$J22,-Reckoner!$I$5,0))</f>
        <v>0</v>
      </c>
      <c r="AB22" s="26">
        <f>IF(AB$16=$K22,VLOOKUP($J22&amp;$K22,Reckoner!$E$8:$J$15,6,0),IF(AB$16&lt;$J22,-Reckoner!$I$5,0))</f>
        <v>0</v>
      </c>
      <c r="AC22" s="26">
        <f>IF(AC$16=$K22,VLOOKUP($J22&amp;$K22,Reckoner!$E$8:$J$15,6,0),IF(AC$16&lt;$J22,-Reckoner!$I$5,0))</f>
        <v>0</v>
      </c>
      <c r="AD22" s="26">
        <f>IF(AD$16=$K22,VLOOKUP($J22&amp;$K22,Reckoner!$E$8:$J$15,6,0),IF(AD$16&lt;$J22,-Reckoner!$I$5,0))</f>
        <v>0</v>
      </c>
      <c r="AE22" s="26">
        <f>IF(AE$16=$K22,VLOOKUP($J22&amp;$K22,Reckoner!$E$8:$J$15,6,0),IF(AE$16&lt;$J22,-Reckoner!$I$5,0))</f>
        <v>0</v>
      </c>
      <c r="AF22" s="26">
        <f>IF(AF$16=$K22,VLOOKUP($J22&amp;$K22,Reckoner!$E$8:$J$15,6,0),IF(AF$16&lt;$J22,-Reckoner!$I$5,0))</f>
        <v>0</v>
      </c>
    </row>
    <row r="23" spans="1:32" ht="15.75">
      <c r="A23" s="3" t="str">
        <f t="shared" si="0"/>
        <v>24105</v>
      </c>
      <c r="B23" s="3">
        <v>24</v>
      </c>
      <c r="C23" s="3">
        <v>10</v>
      </c>
      <c r="D23" s="3">
        <v>5</v>
      </c>
      <c r="E23" s="4">
        <v>5.3589000000000002</v>
      </c>
      <c r="F23" s="4">
        <v>5.6268000000000002</v>
      </c>
      <c r="G23">
        <f t="shared" si="2"/>
        <v>0</v>
      </c>
      <c r="H23" s="31">
        <f t="shared" si="3"/>
        <v>5000000</v>
      </c>
      <c r="I23" s="25">
        <f t="shared" si="4"/>
        <v>5.9401737790218734E-2</v>
      </c>
      <c r="J23" s="22">
        <v>5</v>
      </c>
      <c r="K23" s="22">
        <v>15</v>
      </c>
      <c r="L23" s="26">
        <f>IF(L$16=$K23,VLOOKUP($J23&amp;$K23,Reckoner!$E$8:$J$15,6,0),IF(L$16&lt;$J23,-Reckoner!$I$5,0))</f>
        <v>-1000000</v>
      </c>
      <c r="M23" s="26">
        <f>IF(M$16=$K23,VLOOKUP($J23&amp;$K23,Reckoner!$E$8:$J$15,6,0),IF(M$16&lt;$J23,-Reckoner!$I$5,0))</f>
        <v>-1000000</v>
      </c>
      <c r="N23" s="26">
        <f>IF(N$16=$K23,VLOOKUP($J23&amp;$K23,Reckoner!$E$8:$J$15,6,0),IF(N$16&lt;$J23,-Reckoner!$I$5,0))</f>
        <v>-1000000</v>
      </c>
      <c r="O23" s="26">
        <f>IF(O$16=$K23,VLOOKUP($J23&amp;$K23,Reckoner!$E$8:$J$15,6,0),IF(O$16&lt;$J23,-Reckoner!$I$5,0))</f>
        <v>-1000000</v>
      </c>
      <c r="P23" s="26">
        <f>IF(P$16=$K23,VLOOKUP($J23&amp;$K23,Reckoner!$E$8:$J$15,6,0),IF(P$16&lt;$J23,-Reckoner!$I$5,0))</f>
        <v>-1000000</v>
      </c>
      <c r="Q23" s="26">
        <f>IF(Q$16=$K23,VLOOKUP($J23&amp;$K23,Reckoner!$E$8:$J$15,6,0),IF(Q$16&lt;$J23,-Reckoner!$I$5,0))</f>
        <v>0</v>
      </c>
      <c r="R23" s="26">
        <f>IF(R$16=$K23,VLOOKUP($J23&amp;$K23,Reckoner!$E$8:$J$15,6,0),IF(R$16&lt;$J23,-Reckoner!$I$5,0))</f>
        <v>0</v>
      </c>
      <c r="S23" s="26">
        <f>IF(S$16=$K23,VLOOKUP($J23&amp;$K23,Reckoner!$E$8:$J$15,6,0),IF(S$16&lt;$J23,-Reckoner!$I$5,0))</f>
        <v>0</v>
      </c>
      <c r="T23" s="26">
        <f>IF(T$16=$K23,VLOOKUP($J23&amp;$K23,Reckoner!$E$8:$J$15,6,0),IF(T$16&lt;$J23,-Reckoner!$I$5,0))</f>
        <v>0</v>
      </c>
      <c r="U23" s="26">
        <f>IF(U$16=$K23,VLOOKUP($J23&amp;$K23,Reckoner!$E$8:$J$15,6,0),IF(U$16&lt;$J23,-Reckoner!$I$5,0))</f>
        <v>0</v>
      </c>
      <c r="V23" s="26">
        <f>IF(V$16=$K23,VLOOKUP($J23&amp;$K23,Reckoner!$E$8:$J$15,6,0),IF(V$16&lt;$J23,-Reckoner!$I$5,0))</f>
        <v>0</v>
      </c>
      <c r="W23" s="26">
        <f>IF(W$16=$K23,VLOOKUP($J23&amp;$K23,Reckoner!$E$8:$J$15,6,0),IF(W$16&lt;$J23,-Reckoner!$I$5,0))</f>
        <v>0</v>
      </c>
      <c r="X23" s="26">
        <f>IF(X$16=$K23,VLOOKUP($J23&amp;$K23,Reckoner!$E$8:$J$15,6,0),IF(X$16&lt;$J23,-Reckoner!$I$5,0))</f>
        <v>0</v>
      </c>
      <c r="Y23" s="26">
        <f>IF(Y$16=$K23,VLOOKUP($J23&amp;$K23,Reckoner!$E$8:$J$15,6,0),IF(Y$16&lt;$J23,-Reckoner!$I$5,0))</f>
        <v>0</v>
      </c>
      <c r="Z23" s="26">
        <f>IF(Z$16=$K23,VLOOKUP($J23&amp;$K23,Reckoner!$E$8:$J$15,6,0),IF(Z$16&lt;$J23,-Reckoner!$I$5,0))</f>
        <v>0</v>
      </c>
      <c r="AA23" s="26">
        <f>IF(AA$16=$K23,VLOOKUP($J23&amp;$K23,Reckoner!$E$8:$J$15,6,0),IF(AA$16&lt;$J23,-Reckoner!$I$5,0))</f>
        <v>10621942</v>
      </c>
      <c r="AB23" s="26">
        <f>IF(AB$16=$K23,VLOOKUP($J23&amp;$K23,Reckoner!$E$8:$J$15,6,0),IF(AB$16&lt;$J23,-Reckoner!$I$5,0))</f>
        <v>0</v>
      </c>
      <c r="AC23" s="26">
        <f>IF(AC$16=$K23,VLOOKUP($J23&amp;$K23,Reckoner!$E$8:$J$15,6,0),IF(AC$16&lt;$J23,-Reckoner!$I$5,0))</f>
        <v>0</v>
      </c>
      <c r="AD23" s="26">
        <f>IF(AD$16=$K23,VLOOKUP($J23&amp;$K23,Reckoner!$E$8:$J$15,6,0),IF(AD$16&lt;$J23,-Reckoner!$I$5,0))</f>
        <v>0</v>
      </c>
      <c r="AE23" s="26">
        <f>IF(AE$16=$K23,VLOOKUP($J23&amp;$K23,Reckoner!$E$8:$J$15,6,0),IF(AE$16&lt;$J23,-Reckoner!$I$5,0))</f>
        <v>0</v>
      </c>
      <c r="AF23" s="26">
        <f>IF(AF$16=$K23,VLOOKUP($J23&amp;$K23,Reckoner!$E$8:$J$15,6,0),IF(AF$16&lt;$J23,-Reckoner!$I$5,0))</f>
        <v>0</v>
      </c>
    </row>
    <row r="24" spans="1:32" ht="15" customHeight="1">
      <c r="A24" s="3" t="str">
        <f t="shared" si="0"/>
        <v>25105</v>
      </c>
      <c r="B24" s="3">
        <v>25</v>
      </c>
      <c r="C24" s="3">
        <v>10</v>
      </c>
      <c r="D24" s="3">
        <v>5</v>
      </c>
      <c r="E24" s="4">
        <v>5.3577000000000004</v>
      </c>
      <c r="F24" s="4">
        <v>5.6256000000000004</v>
      </c>
      <c r="G24">
        <f t="shared" si="2"/>
        <v>0</v>
      </c>
      <c r="H24" s="31">
        <f t="shared" si="3"/>
        <v>5000000</v>
      </c>
      <c r="I24" s="25">
        <f t="shared" si="4"/>
        <v>5.3917732559062514E-2</v>
      </c>
      <c r="J24" s="22">
        <v>5</v>
      </c>
      <c r="K24" s="22">
        <v>10</v>
      </c>
      <c r="L24" s="26">
        <f>IF(L$16=$K24,VLOOKUP($J24&amp;$K24,Reckoner!$E$8:$J$15,6,0),IF(L$16&lt;$J24,-Reckoner!$I$5,0))</f>
        <v>-1000000</v>
      </c>
      <c r="M24" s="26">
        <f>IF(M$16=$K24,VLOOKUP($J24&amp;$K24,Reckoner!$E$8:$J$15,6,0),IF(M$16&lt;$J24,-Reckoner!$I$5,0))</f>
        <v>-1000000</v>
      </c>
      <c r="N24" s="26">
        <f>IF(N$16=$K24,VLOOKUP($J24&amp;$K24,Reckoner!$E$8:$J$15,6,0),IF(N$16&lt;$J24,-Reckoner!$I$5,0))</f>
        <v>-1000000</v>
      </c>
      <c r="O24" s="26">
        <f>IF(O$16=$K24,VLOOKUP($J24&amp;$K24,Reckoner!$E$8:$J$15,6,0),IF(O$16&lt;$J24,-Reckoner!$I$5,0))</f>
        <v>-1000000</v>
      </c>
      <c r="P24" s="26">
        <f>IF(P$16=$K24,VLOOKUP($J24&amp;$K24,Reckoner!$E$8:$J$15,6,0),IF(P$16&lt;$J24,-Reckoner!$I$5,0))</f>
        <v>-1000000</v>
      </c>
      <c r="Q24" s="26">
        <f>IF(Q$16=$K24,VLOOKUP($J24&amp;$K24,Reckoner!$E$8:$J$15,6,0),IF(Q$16&lt;$J24,-Reckoner!$I$5,0))</f>
        <v>0</v>
      </c>
      <c r="R24" s="26">
        <f>IF(R$16=$K24,VLOOKUP($J24&amp;$K24,Reckoner!$E$8:$J$15,6,0),IF(R$16&lt;$J24,-Reckoner!$I$5,0))</f>
        <v>0</v>
      </c>
      <c r="S24" s="26">
        <f>IF(S$16=$K24,VLOOKUP($J24&amp;$K24,Reckoner!$E$8:$J$15,6,0),IF(S$16&lt;$J24,-Reckoner!$I$5,0))</f>
        <v>0</v>
      </c>
      <c r="T24" s="26">
        <f>IF(T$16=$K24,VLOOKUP($J24&amp;$K24,Reckoner!$E$8:$J$15,6,0),IF(T$16&lt;$J24,-Reckoner!$I$5,0))</f>
        <v>0</v>
      </c>
      <c r="U24" s="26">
        <f>IF(U$16=$K24,VLOOKUP($J24&amp;$K24,Reckoner!$E$8:$J$15,6,0),IF(U$16&lt;$J24,-Reckoner!$I$5,0))</f>
        <v>0</v>
      </c>
      <c r="V24" s="26">
        <f>IF(V$16=$K24,VLOOKUP($J24&amp;$K24,Reckoner!$E$8:$J$15,6,0),IF(V$16&lt;$J24,-Reckoner!$I$5,0))</f>
        <v>7631689</v>
      </c>
      <c r="W24" s="26">
        <f>IF(W$16=$K24,VLOOKUP($J24&amp;$K24,Reckoner!$E$8:$J$15,6,0),IF(W$16&lt;$J24,-Reckoner!$I$5,0))</f>
        <v>0</v>
      </c>
      <c r="X24" s="26">
        <f>IF(X$16=$K24,VLOOKUP($J24&amp;$K24,Reckoner!$E$8:$J$15,6,0),IF(X$16&lt;$J24,-Reckoner!$I$5,0))</f>
        <v>0</v>
      </c>
      <c r="Y24" s="26">
        <f>IF(Y$16=$K24,VLOOKUP($J24&amp;$K24,Reckoner!$E$8:$J$15,6,0),IF(Y$16&lt;$J24,-Reckoner!$I$5,0))</f>
        <v>0</v>
      </c>
      <c r="Z24" s="26">
        <f>IF(Z$16=$K24,VLOOKUP($J24&amp;$K24,Reckoner!$E$8:$J$15,6,0),IF(Z$16&lt;$J24,-Reckoner!$I$5,0))</f>
        <v>0</v>
      </c>
      <c r="AA24" s="26">
        <f>IF(AA$16=$K24,VLOOKUP($J24&amp;$K24,Reckoner!$E$8:$J$15,6,0),IF(AA$16&lt;$J24,-Reckoner!$I$5,0))</f>
        <v>0</v>
      </c>
      <c r="AB24" s="26">
        <f>IF(AB$16=$K24,VLOOKUP($J24&amp;$K24,Reckoner!$E$8:$J$15,6,0),IF(AB$16&lt;$J24,-Reckoner!$I$5,0))</f>
        <v>0</v>
      </c>
      <c r="AC24" s="26">
        <f>IF(AC$16=$K24,VLOOKUP($J24&amp;$K24,Reckoner!$E$8:$J$15,6,0),IF(AC$16&lt;$J24,-Reckoner!$I$5,0))</f>
        <v>0</v>
      </c>
      <c r="AD24" s="26">
        <f>IF(AD$16=$K24,VLOOKUP($J24&amp;$K24,Reckoner!$E$8:$J$15,6,0),IF(AD$16&lt;$J24,-Reckoner!$I$5,0))</f>
        <v>0</v>
      </c>
      <c r="AE24" s="26">
        <f>IF(AE$16=$K24,VLOOKUP($J24&amp;$K24,Reckoner!$E$8:$J$15,6,0),IF(AE$16&lt;$J24,-Reckoner!$I$5,0))</f>
        <v>0</v>
      </c>
      <c r="AF24" s="26">
        <f>IF(AF$16=$K24,VLOOKUP($J24&amp;$K24,Reckoner!$E$8:$J$15,6,0),IF(AF$16&lt;$J24,-Reckoner!$I$5,0))</f>
        <v>0</v>
      </c>
    </row>
    <row r="25" spans="1:32">
      <c r="A25" s="3" t="str">
        <f t="shared" si="0"/>
        <v>26105</v>
      </c>
      <c r="B25" s="3">
        <v>26</v>
      </c>
      <c r="C25" s="3">
        <v>10</v>
      </c>
      <c r="D25" s="3">
        <v>5</v>
      </c>
      <c r="E25" s="4">
        <v>5.3560999999999996</v>
      </c>
      <c r="F25" s="4">
        <v>5.6238999999999999</v>
      </c>
      <c r="L25" s="24"/>
    </row>
    <row r="26" spans="1:32">
      <c r="A26" s="3" t="str">
        <f t="shared" si="0"/>
        <v>27105</v>
      </c>
      <c r="B26" s="3">
        <v>27</v>
      </c>
      <c r="C26" s="3">
        <v>10</v>
      </c>
      <c r="D26" s="3">
        <v>5</v>
      </c>
      <c r="E26" s="4">
        <v>5.3539000000000003</v>
      </c>
      <c r="F26" s="4">
        <v>5.6215999999999999</v>
      </c>
      <c r="I26" t="s">
        <v>28</v>
      </c>
    </row>
    <row r="27" spans="1:32" ht="63">
      <c r="A27" s="3" t="str">
        <f t="shared" si="0"/>
        <v>28105</v>
      </c>
      <c r="B27" s="3">
        <v>28</v>
      </c>
      <c r="C27" s="3">
        <v>10</v>
      </c>
      <c r="D27" s="3">
        <v>5</v>
      </c>
      <c r="E27" s="4">
        <v>5.351</v>
      </c>
      <c r="F27" s="4">
        <v>5.6185999999999998</v>
      </c>
      <c r="I27" s="27" t="s">
        <v>27</v>
      </c>
      <c r="J27" s="28" t="s">
        <v>19</v>
      </c>
      <c r="K27" s="28" t="s">
        <v>20</v>
      </c>
      <c r="L27" s="29">
        <v>0</v>
      </c>
      <c r="M27" s="29">
        <v>1</v>
      </c>
      <c r="N27" s="29">
        <v>2</v>
      </c>
      <c r="O27" s="29">
        <v>3</v>
      </c>
      <c r="P27" s="29">
        <v>4</v>
      </c>
      <c r="Q27" s="29">
        <v>5</v>
      </c>
      <c r="R27" s="29">
        <v>6</v>
      </c>
      <c r="S27" s="29">
        <v>7</v>
      </c>
      <c r="T27" s="29">
        <v>8</v>
      </c>
      <c r="U27" s="29">
        <v>9</v>
      </c>
      <c r="V27" s="29">
        <v>10</v>
      </c>
      <c r="W27" s="29">
        <v>11</v>
      </c>
      <c r="X27" s="29">
        <v>12</v>
      </c>
      <c r="Y27" s="29">
        <v>13</v>
      </c>
      <c r="Z27" s="29">
        <v>14</v>
      </c>
      <c r="AA27" s="29">
        <v>15</v>
      </c>
      <c r="AB27" s="29">
        <v>16</v>
      </c>
      <c r="AC27" s="29">
        <v>17</v>
      </c>
      <c r="AD27" s="29">
        <v>18</v>
      </c>
      <c r="AE27" s="29">
        <v>19</v>
      </c>
      <c r="AF27" s="29">
        <v>20</v>
      </c>
    </row>
    <row r="28" spans="1:32" ht="15.75">
      <c r="A28" s="3" t="str">
        <f t="shared" si="0"/>
        <v>29105</v>
      </c>
      <c r="B28" s="3">
        <v>29</v>
      </c>
      <c r="C28" s="3">
        <v>10</v>
      </c>
      <c r="D28" s="3">
        <v>5</v>
      </c>
      <c r="E28" s="4">
        <v>5.3474000000000004</v>
      </c>
      <c r="F28" s="4">
        <v>5.6147999999999998</v>
      </c>
      <c r="I28" s="25">
        <f>IRR(L28:AF28)</f>
        <v>4.7430664013160317E-2</v>
      </c>
      <c r="J28" s="30">
        <v>10</v>
      </c>
      <c r="K28" s="30">
        <v>20</v>
      </c>
      <c r="L28" s="26">
        <f>IF(L$16=$K28,VLOOKUP($J28&amp;$K28,Reckoner!$E$8:$J$15,6,0)*80%,IF(L$16&lt;$J28,-Reckoner!$I$5,0))</f>
        <v>-1000000</v>
      </c>
      <c r="M28" s="26">
        <f>IF(M$16=$K28,VLOOKUP($J28&amp;$K28,Reckoner!$E$8:$J$15,6,0)*80%,IF(M$16&lt;$J28,-Reckoner!$I$5,0))</f>
        <v>-1000000</v>
      </c>
      <c r="N28" s="26">
        <f>IF(N$16=$K28,VLOOKUP($J28&amp;$K28,Reckoner!$E$8:$J$15,6,0)*80%,IF(N$16&lt;$J28,-Reckoner!$I$5,0))</f>
        <v>-1000000</v>
      </c>
      <c r="O28" s="26">
        <f>IF(O$16=$K28,VLOOKUP($J28&amp;$K28,Reckoner!$E$8:$J$15,6,0)*80%,IF(O$16&lt;$J28,-Reckoner!$I$5,0))</f>
        <v>-1000000</v>
      </c>
      <c r="P28" s="26">
        <f>IF(P$16=$K28,VLOOKUP($J28&amp;$K28,Reckoner!$E$8:$J$15,6,0)*80%,IF(P$16&lt;$J28,-Reckoner!$I$5,0))</f>
        <v>-1000000</v>
      </c>
      <c r="Q28" s="26">
        <f>IF(Q$16=$K28,VLOOKUP($J28&amp;$K28,Reckoner!$E$8:$J$15,6,0)*80%,IF(Q$16&lt;$J28,-Reckoner!$I$5,0))</f>
        <v>-1000000</v>
      </c>
      <c r="R28" s="26">
        <f>IF(R$16=$K28,VLOOKUP($J28&amp;$K28,Reckoner!$E$8:$J$15,6,0)*80%,IF(R$16&lt;$J28,-Reckoner!$I$5,0))</f>
        <v>-1000000</v>
      </c>
      <c r="S28" s="26">
        <f>IF(S$16=$K28,VLOOKUP($J28&amp;$K28,Reckoner!$E$8:$J$15,6,0)*80%,IF(S$16&lt;$J28,-Reckoner!$I$5,0))</f>
        <v>-1000000</v>
      </c>
      <c r="T28" s="26">
        <f>IF(T$16=$K28,VLOOKUP($J28&amp;$K28,Reckoner!$E$8:$J$15,6,0)*80%,IF(T$16&lt;$J28,-Reckoner!$I$5,0))</f>
        <v>-1000000</v>
      </c>
      <c r="U28" s="26">
        <f>IF(U$16=$K28,VLOOKUP($J28&amp;$K28,Reckoner!$E$8:$J$15,6,0)*80%,IF(U$16&lt;$J28,-Reckoner!$I$5,0))</f>
        <v>-1000000</v>
      </c>
      <c r="V28" s="26">
        <f>IF(V$16=$K28,VLOOKUP($J28&amp;$K28,Reckoner!$E$8:$J$15,6,0)*80%,IF(V$16&lt;$J28,-Reckoner!$I$5,0))</f>
        <v>0</v>
      </c>
      <c r="W28" s="26">
        <f>IF(W$16=$K28,VLOOKUP($J28&amp;$K28,Reckoner!$E$8:$J$15,6,0)*80%,IF(W$16&lt;$J28,-Reckoner!$I$5,0))</f>
        <v>0</v>
      </c>
      <c r="X28" s="26">
        <f>IF(X$16=$K28,VLOOKUP($J28&amp;$K28,Reckoner!$E$8:$J$15,6,0)*80%,IF(X$16&lt;$J28,-Reckoner!$I$5,0))</f>
        <v>0</v>
      </c>
      <c r="Y28" s="26">
        <f>IF(Y$16=$K28,VLOOKUP($J28&amp;$K28,Reckoner!$E$8:$J$15,6,0)*80%,IF(Y$16&lt;$J28,-Reckoner!$I$5,0))</f>
        <v>0</v>
      </c>
      <c r="Z28" s="26">
        <f>IF(Z$16=$K28,VLOOKUP($J28&amp;$K28,Reckoner!$E$8:$J$15,6,0)*80%,IF(Z$16&lt;$J28,-Reckoner!$I$5,0))</f>
        <v>0</v>
      </c>
      <c r="AA28" s="26">
        <f>IF(AA$16=$K28,VLOOKUP($J28&amp;$K28,Reckoner!$E$8:$J$15,6,0)*80%,IF(AA$16&lt;$J28,-Reckoner!$I$5,0))</f>
        <v>0</v>
      </c>
      <c r="AB28" s="26">
        <f>IF(AB$16=$K28,VLOOKUP($J28&amp;$K28,Reckoner!$E$8:$J$15,6,0)*80%,IF(AB$16&lt;$J28,-Reckoner!$I$5,0))</f>
        <v>0</v>
      </c>
      <c r="AC28" s="26">
        <f>IF(AC$16=$K28,VLOOKUP($J28&amp;$K28,Reckoner!$E$8:$J$15,6,0)*80%,IF(AC$16&lt;$J28,-Reckoner!$I$5,0))</f>
        <v>0</v>
      </c>
      <c r="AD28" s="26">
        <f>IF(AD$16=$K28,VLOOKUP($J28&amp;$K28,Reckoner!$E$8:$J$15,6,0)*80%,IF(AD$16&lt;$J28,-Reckoner!$I$5,0))</f>
        <v>0</v>
      </c>
      <c r="AE28" s="26">
        <f>IF(AE$16=$K28,VLOOKUP($J28&amp;$K28,Reckoner!$E$8:$J$15,6,0)*80%,IF(AE$16&lt;$J28,-Reckoner!$I$5,0))</f>
        <v>0</v>
      </c>
      <c r="AF28" s="26">
        <f>IF(AF$16=$K28,VLOOKUP($J28&amp;$K28,Reckoner!$E$8:$J$15,6,0)*80%,IF(AF$16&lt;$J28,-Reckoner!$I$5,0))</f>
        <v>20691024</v>
      </c>
    </row>
    <row r="29" spans="1:32" ht="15.75">
      <c r="A29" s="3" t="str">
        <f t="shared" si="0"/>
        <v>30105</v>
      </c>
      <c r="B29" s="3">
        <v>30</v>
      </c>
      <c r="C29" s="3">
        <v>10</v>
      </c>
      <c r="D29" s="3">
        <v>5</v>
      </c>
      <c r="E29" s="4">
        <v>5.3429000000000002</v>
      </c>
      <c r="F29" s="4">
        <v>5.61</v>
      </c>
      <c r="I29" s="25">
        <f>IRR(L29:AF29)</f>
        <v>3.7619968943245485E-2</v>
      </c>
      <c r="J29" s="30">
        <v>10</v>
      </c>
      <c r="K29" s="30">
        <v>15</v>
      </c>
      <c r="L29" s="26">
        <f>IF(L$16=$K29,VLOOKUP($J29&amp;$K29,Reckoner!$E$8:$J$15,6,0)*80%,IF(L$16&lt;$J29,-Reckoner!$I$5,0))</f>
        <v>-1000000</v>
      </c>
      <c r="M29" s="26">
        <f>IF(M$16=$K29,VLOOKUP($J29&amp;$K29,Reckoner!$E$8:$J$15,6,0)*80%,IF(M$16&lt;$J29,-Reckoner!$I$5,0))</f>
        <v>-1000000</v>
      </c>
      <c r="N29" s="26">
        <f>IF(N$16=$K29,VLOOKUP($J29&amp;$K29,Reckoner!$E$8:$J$15,6,0)*80%,IF(N$16&lt;$J29,-Reckoner!$I$5,0))</f>
        <v>-1000000</v>
      </c>
      <c r="O29" s="26">
        <f>IF(O$16=$K29,VLOOKUP($J29&amp;$K29,Reckoner!$E$8:$J$15,6,0)*80%,IF(O$16&lt;$J29,-Reckoner!$I$5,0))</f>
        <v>-1000000</v>
      </c>
      <c r="P29" s="26">
        <f>IF(P$16=$K29,VLOOKUP($J29&amp;$K29,Reckoner!$E$8:$J$15,6,0)*80%,IF(P$16&lt;$J29,-Reckoner!$I$5,0))</f>
        <v>-1000000</v>
      </c>
      <c r="Q29" s="26">
        <f>IF(Q$16=$K29,VLOOKUP($J29&amp;$K29,Reckoner!$E$8:$J$15,6,0)*80%,IF(Q$16&lt;$J29,-Reckoner!$I$5,0))</f>
        <v>-1000000</v>
      </c>
      <c r="R29" s="26">
        <f>IF(R$16=$K29,VLOOKUP($J29&amp;$K29,Reckoner!$E$8:$J$15,6,0)*80%,IF(R$16&lt;$J29,-Reckoner!$I$5,0))</f>
        <v>-1000000</v>
      </c>
      <c r="S29" s="26">
        <f>IF(S$16=$K29,VLOOKUP($J29&amp;$K29,Reckoner!$E$8:$J$15,6,0)*80%,IF(S$16&lt;$J29,-Reckoner!$I$5,0))</f>
        <v>-1000000</v>
      </c>
      <c r="T29" s="26">
        <f>IF(T$16=$K29,VLOOKUP($J29&amp;$K29,Reckoner!$E$8:$J$15,6,0)*80%,IF(T$16&lt;$J29,-Reckoner!$I$5,0))</f>
        <v>-1000000</v>
      </c>
      <c r="U29" s="26">
        <f>IF(U$16=$K29,VLOOKUP($J29&amp;$K29,Reckoner!$E$8:$J$15,6,0)*80%,IF(U$16&lt;$J29,-Reckoner!$I$5,0))</f>
        <v>-1000000</v>
      </c>
      <c r="V29" s="26">
        <f>IF(V$16=$K29,VLOOKUP($J29&amp;$K29,Reckoner!$E$8:$J$15,6,0)*80%,IF(V$16&lt;$J29,-Reckoner!$I$5,0))</f>
        <v>0</v>
      </c>
      <c r="W29" s="26">
        <f>IF(W$16=$K29,VLOOKUP($J29&amp;$K29,Reckoner!$E$8:$J$15,6,0)*80%,IF(W$16&lt;$J29,-Reckoner!$I$5,0))</f>
        <v>0</v>
      </c>
      <c r="X29" s="26">
        <f>IF(X$16=$K29,VLOOKUP($J29&amp;$K29,Reckoner!$E$8:$J$15,6,0)*80%,IF(X$16&lt;$J29,-Reckoner!$I$5,0))</f>
        <v>0</v>
      </c>
      <c r="Y29" s="26">
        <f>IF(Y$16=$K29,VLOOKUP($J29&amp;$K29,Reckoner!$E$8:$J$15,6,0)*80%,IF(Y$16&lt;$J29,-Reckoner!$I$5,0))</f>
        <v>0</v>
      </c>
      <c r="Z29" s="26">
        <f>IF(Z$16=$K29,VLOOKUP($J29&amp;$K29,Reckoner!$E$8:$J$15,6,0)*80%,IF(Z$16&lt;$J29,-Reckoner!$I$5,0))</f>
        <v>0</v>
      </c>
      <c r="AA29" s="26">
        <f>IF(AA$16=$K29,VLOOKUP($J29&amp;$K29,Reckoner!$E$8:$J$15,6,0)*80%,IF(AA$16&lt;$J29,-Reckoner!$I$5,0))</f>
        <v>14819814.4</v>
      </c>
      <c r="AB29" s="26">
        <f>IF(AB$16=$K29,VLOOKUP($J29&amp;$K29,Reckoner!$E$8:$J$15,6,0)*80%,IF(AB$16&lt;$J29,-Reckoner!$I$5,0))</f>
        <v>0</v>
      </c>
      <c r="AC29" s="26">
        <f>IF(AC$16=$K29,VLOOKUP($J29&amp;$K29,Reckoner!$E$8:$J$15,6,0)*80%,IF(AC$16&lt;$J29,-Reckoner!$I$5,0))</f>
        <v>0</v>
      </c>
      <c r="AD29" s="26">
        <f>IF(AD$16=$K29,VLOOKUP($J29&amp;$K29,Reckoner!$E$8:$J$15,6,0)*80%,IF(AD$16&lt;$J29,-Reckoner!$I$5,0))</f>
        <v>0</v>
      </c>
      <c r="AE29" s="26">
        <f>IF(AE$16=$K29,VLOOKUP($J29&amp;$K29,Reckoner!$E$8:$J$15,6,0)*80%,IF(AE$16&lt;$J29,-Reckoner!$I$5,0))</f>
        <v>0</v>
      </c>
      <c r="AF29" s="26">
        <f>IF(AF$16=$K29,VLOOKUP($J29&amp;$K29,Reckoner!$E$8:$J$15,6,0)*80%,IF(AF$16&lt;$J29,-Reckoner!$I$5,0))</f>
        <v>0</v>
      </c>
    </row>
    <row r="30" spans="1:32" ht="15.75">
      <c r="A30" s="3" t="str">
        <f t="shared" si="0"/>
        <v>31105</v>
      </c>
      <c r="B30" s="3">
        <v>31</v>
      </c>
      <c r="C30" s="3">
        <v>10</v>
      </c>
      <c r="D30" s="3">
        <v>5</v>
      </c>
      <c r="E30" s="4">
        <v>5.3376000000000001</v>
      </c>
      <c r="F30" s="4">
        <v>5.6044999999999998</v>
      </c>
      <c r="I30" s="25">
        <f>IRR(L30:AF30)</f>
        <v>4.7660717701408783E-2</v>
      </c>
      <c r="J30" s="30">
        <v>7</v>
      </c>
      <c r="K30" s="30">
        <v>20</v>
      </c>
      <c r="L30" s="26">
        <f>IF(L$16=$K30,VLOOKUP($J30&amp;$K30,Reckoner!$E$8:$J$15,6,0)*80%,IF(L$16&lt;$J30,-Reckoner!$I$5,0))</f>
        <v>-1000000</v>
      </c>
      <c r="M30" s="26">
        <f>IF(M$16=$K30,VLOOKUP($J30&amp;$K30,Reckoner!$E$8:$J$15,6,0)*80%,IF(M$16&lt;$J30,-Reckoner!$I$5,0))</f>
        <v>-1000000</v>
      </c>
      <c r="N30" s="26">
        <f>IF(N$16=$K30,VLOOKUP($J30&amp;$K30,Reckoner!$E$8:$J$15,6,0)*80%,IF(N$16&lt;$J30,-Reckoner!$I$5,0))</f>
        <v>-1000000</v>
      </c>
      <c r="O30" s="26">
        <f>IF(O$16=$K30,VLOOKUP($J30&amp;$K30,Reckoner!$E$8:$J$15,6,0)*80%,IF(O$16&lt;$J30,-Reckoner!$I$5,0))</f>
        <v>-1000000</v>
      </c>
      <c r="P30" s="26">
        <f>IF(P$16=$K30,VLOOKUP($J30&amp;$K30,Reckoner!$E$8:$J$15,6,0)*80%,IF(P$16&lt;$J30,-Reckoner!$I$5,0))</f>
        <v>-1000000</v>
      </c>
      <c r="Q30" s="26">
        <f>IF(Q$16=$K30,VLOOKUP($J30&amp;$K30,Reckoner!$E$8:$J$15,6,0)*80%,IF(Q$16&lt;$J30,-Reckoner!$I$5,0))</f>
        <v>-1000000</v>
      </c>
      <c r="R30" s="26">
        <f>IF(R$16=$K30,VLOOKUP($J30&amp;$K30,Reckoner!$E$8:$J$15,6,0)*80%,IF(R$16&lt;$J30,-Reckoner!$I$5,0))</f>
        <v>-1000000</v>
      </c>
      <c r="S30" s="26">
        <f>IF(S$16=$K30,VLOOKUP($J30&amp;$K30,Reckoner!$E$8:$J$15,6,0)*80%,IF(S$16&lt;$J30,-Reckoner!$I$5,0))</f>
        <v>0</v>
      </c>
      <c r="T30" s="26">
        <f>IF(T$16=$K30,VLOOKUP($J30&amp;$K30,Reckoner!$E$8:$J$15,6,0)*80%,IF(T$16&lt;$J30,-Reckoner!$I$5,0))</f>
        <v>0</v>
      </c>
      <c r="U30" s="26">
        <f>IF(U$16=$K30,VLOOKUP($J30&amp;$K30,Reckoner!$E$8:$J$15,6,0)*80%,IF(U$16&lt;$J30,-Reckoner!$I$5,0))</f>
        <v>0</v>
      </c>
      <c r="V30" s="26">
        <f>IF(V$16=$K30,VLOOKUP($J30&amp;$K30,Reckoner!$E$8:$J$15,6,0)*80%,IF(V$16&lt;$J30,-Reckoner!$I$5,0))</f>
        <v>0</v>
      </c>
      <c r="W30" s="26">
        <f>IF(W$16=$K30,VLOOKUP($J30&amp;$K30,Reckoner!$E$8:$J$15,6,0)*80%,IF(W$16&lt;$J30,-Reckoner!$I$5,0))</f>
        <v>0</v>
      </c>
      <c r="X30" s="26">
        <f>IF(X$16=$K30,VLOOKUP($J30&amp;$K30,Reckoner!$E$8:$J$15,6,0)*80%,IF(X$16&lt;$J30,-Reckoner!$I$5,0))</f>
        <v>0</v>
      </c>
      <c r="Y30" s="26">
        <f>IF(Y$16=$K30,VLOOKUP($J30&amp;$K30,Reckoner!$E$8:$J$15,6,0)*80%,IF(Y$16&lt;$J30,-Reckoner!$I$5,0))</f>
        <v>0</v>
      </c>
      <c r="Z30" s="26">
        <f>IF(Z$16=$K30,VLOOKUP($J30&amp;$K30,Reckoner!$E$8:$J$15,6,0)*80%,IF(Z$16&lt;$J30,-Reckoner!$I$5,0))</f>
        <v>0</v>
      </c>
      <c r="AA30" s="26">
        <f>IF(AA$16=$K30,VLOOKUP($J30&amp;$K30,Reckoner!$E$8:$J$15,6,0)*80%,IF(AA$16&lt;$J30,-Reckoner!$I$5,0))</f>
        <v>0</v>
      </c>
      <c r="AB30" s="26">
        <f>IF(AB$16=$K30,VLOOKUP($J30&amp;$K30,Reckoner!$E$8:$J$15,6,0)*80%,IF(AB$16&lt;$J30,-Reckoner!$I$5,0))</f>
        <v>0</v>
      </c>
      <c r="AC30" s="26">
        <f>IF(AC$16=$K30,VLOOKUP($J30&amp;$K30,Reckoner!$E$8:$J$15,6,0)*80%,IF(AC$16&lt;$J30,-Reckoner!$I$5,0))</f>
        <v>0</v>
      </c>
      <c r="AD30" s="26">
        <f>IF(AD$16=$K30,VLOOKUP($J30&amp;$K30,Reckoner!$E$8:$J$15,6,0)*80%,IF(AD$16&lt;$J30,-Reckoner!$I$5,0))</f>
        <v>0</v>
      </c>
      <c r="AE30" s="26">
        <f>IF(AE$16=$K30,VLOOKUP($J30&amp;$K30,Reckoner!$E$8:$J$15,6,0)*80%,IF(AE$16&lt;$J30,-Reckoner!$I$5,0))</f>
        <v>0</v>
      </c>
      <c r="AF30" s="26">
        <f>IF(AF$16=$K30,VLOOKUP($J30&amp;$K30,Reckoner!$E$8:$J$15,6,0)*80%,IF(AF$16&lt;$J30,-Reckoner!$I$5,0))</f>
        <v>15514240</v>
      </c>
    </row>
    <row r="31" spans="1:32" ht="15.75">
      <c r="A31" s="3" t="str">
        <f t="shared" si="0"/>
        <v>32105</v>
      </c>
      <c r="B31" s="3">
        <v>32</v>
      </c>
      <c r="C31" s="3">
        <v>10</v>
      </c>
      <c r="D31" s="3">
        <v>5</v>
      </c>
      <c r="E31" s="4">
        <v>5.3312999999999997</v>
      </c>
      <c r="F31" s="4">
        <v>5.5979000000000001</v>
      </c>
      <c r="I31" s="25">
        <f t="shared" ref="I31:I35" si="5">IRR(L31:AF31)</f>
        <v>3.8276025074574838E-2</v>
      </c>
      <c r="J31" s="30">
        <v>7</v>
      </c>
      <c r="K31" s="30">
        <v>14</v>
      </c>
      <c r="L31" s="26">
        <f>IF(L$16=$K31,VLOOKUP($J31&amp;$K31,Reckoner!$E$8:$J$15,6,0)*80%,IF(L$16&lt;$J31,-Reckoner!$I$5,0))</f>
        <v>-1000000</v>
      </c>
      <c r="M31" s="26">
        <f>IF(M$16=$K31,VLOOKUP($J31&amp;$K31,Reckoner!$E$8:$J$15,6,0)*80%,IF(M$16&lt;$J31,-Reckoner!$I$5,0))</f>
        <v>-1000000</v>
      </c>
      <c r="N31" s="26">
        <f>IF(N$16=$K31,VLOOKUP($J31&amp;$K31,Reckoner!$E$8:$J$15,6,0)*80%,IF(N$16&lt;$J31,-Reckoner!$I$5,0))</f>
        <v>-1000000</v>
      </c>
      <c r="O31" s="26">
        <f>IF(O$16=$K31,VLOOKUP($J31&amp;$K31,Reckoner!$E$8:$J$15,6,0)*80%,IF(O$16&lt;$J31,-Reckoner!$I$5,0))</f>
        <v>-1000000</v>
      </c>
      <c r="P31" s="26">
        <f>IF(P$16=$K31,VLOOKUP($J31&amp;$K31,Reckoner!$E$8:$J$15,6,0)*80%,IF(P$16&lt;$J31,-Reckoner!$I$5,0))</f>
        <v>-1000000</v>
      </c>
      <c r="Q31" s="26">
        <f>IF(Q$16=$K31,VLOOKUP($J31&amp;$K31,Reckoner!$E$8:$J$15,6,0)*80%,IF(Q$16&lt;$J31,-Reckoner!$I$5,0))</f>
        <v>-1000000</v>
      </c>
      <c r="R31" s="26">
        <f>IF(R$16=$K31,VLOOKUP($J31&amp;$K31,Reckoner!$E$8:$J$15,6,0)*80%,IF(R$16&lt;$J31,-Reckoner!$I$5,0))</f>
        <v>-1000000</v>
      </c>
      <c r="S31" s="26">
        <f>IF(S$16=$K31,VLOOKUP($J31&amp;$K31,Reckoner!$E$8:$J$15,6,0)*80%,IF(S$16&lt;$J31,-Reckoner!$I$5,0))</f>
        <v>0</v>
      </c>
      <c r="T31" s="26">
        <f>IF(T$16=$K31,VLOOKUP($J31&amp;$K31,Reckoner!$E$8:$J$15,6,0)*80%,IF(T$16&lt;$J31,-Reckoner!$I$5,0))</f>
        <v>0</v>
      </c>
      <c r="U31" s="26">
        <f>IF(U$16=$K31,VLOOKUP($J31&amp;$K31,Reckoner!$E$8:$J$15,6,0)*80%,IF(U$16&lt;$J31,-Reckoner!$I$5,0))</f>
        <v>0</v>
      </c>
      <c r="V31" s="26">
        <f>IF(V$16=$K31,VLOOKUP($J31&amp;$K31,Reckoner!$E$8:$J$15,6,0)*80%,IF(V$16&lt;$J31,-Reckoner!$I$5,0))</f>
        <v>0</v>
      </c>
      <c r="W31" s="26">
        <f>IF(W$16=$K31,VLOOKUP($J31&amp;$K31,Reckoner!$E$8:$J$15,6,0)*80%,IF(W$16&lt;$J31,-Reckoner!$I$5,0))</f>
        <v>0</v>
      </c>
      <c r="X31" s="26">
        <f>IF(X$16=$K31,VLOOKUP($J31&amp;$K31,Reckoner!$E$8:$J$15,6,0)*80%,IF(X$16&lt;$J31,-Reckoner!$I$5,0))</f>
        <v>0</v>
      </c>
      <c r="Y31" s="26">
        <f>IF(Y$16=$K31,VLOOKUP($J31&amp;$K31,Reckoner!$E$8:$J$15,6,0)*80%,IF(Y$16&lt;$J31,-Reckoner!$I$5,0))</f>
        <v>0</v>
      </c>
      <c r="Z31" s="26">
        <f>IF(Z$16=$K31,VLOOKUP($J31&amp;$K31,Reckoner!$E$8:$J$15,6,0)*80%,IF(Z$16&lt;$J31,-Reckoner!$I$5,0))</f>
        <v>10611184.800000001</v>
      </c>
      <c r="AA31" s="26">
        <f>IF(AA$16=$K31,VLOOKUP($J31&amp;$K31,Reckoner!$E$8:$J$15,6,0)*80%,IF(AA$16&lt;$J31,-Reckoner!$I$5,0))</f>
        <v>0</v>
      </c>
      <c r="AB31" s="26">
        <f>IF(AB$16=$K31,VLOOKUP($J31&amp;$K31,Reckoner!$E$8:$J$15,6,0)*80%,IF(AB$16&lt;$J31,-Reckoner!$I$5,0))</f>
        <v>0</v>
      </c>
      <c r="AC31" s="26">
        <f>IF(AC$16=$K31,VLOOKUP($J31&amp;$K31,Reckoner!$E$8:$J$15,6,0)*80%,IF(AC$16&lt;$J31,-Reckoner!$I$5,0))</f>
        <v>0</v>
      </c>
      <c r="AD31" s="26">
        <f>IF(AD$16=$K31,VLOOKUP($J31&amp;$K31,Reckoner!$E$8:$J$15,6,0)*80%,IF(AD$16&lt;$J31,-Reckoner!$I$5,0))</f>
        <v>0</v>
      </c>
      <c r="AE31" s="26">
        <f>IF(AE$16=$K31,VLOOKUP($J31&amp;$K31,Reckoner!$E$8:$J$15,6,0)*80%,IF(AE$16&lt;$J31,-Reckoner!$I$5,0))</f>
        <v>0</v>
      </c>
      <c r="AF31" s="26">
        <f>IF(AF$16=$K31,VLOOKUP($J31&amp;$K31,Reckoner!$E$8:$J$15,6,0)*80%,IF(AF$16&lt;$J31,-Reckoner!$I$5,0))</f>
        <v>0</v>
      </c>
    </row>
    <row r="32" spans="1:32" ht="15.75">
      <c r="A32" s="3" t="str">
        <f t="shared" si="0"/>
        <v>33105</v>
      </c>
      <c r="B32" s="3">
        <v>33</v>
      </c>
      <c r="C32" s="3">
        <v>10</v>
      </c>
      <c r="D32" s="3">
        <v>5</v>
      </c>
      <c r="E32" s="4">
        <v>5.3239999999999998</v>
      </c>
      <c r="F32" s="4">
        <v>5.5902000000000003</v>
      </c>
      <c r="I32" s="25">
        <f t="shared" si="5"/>
        <v>4.7153024514009712E-2</v>
      </c>
      <c r="J32" s="30">
        <v>6</v>
      </c>
      <c r="K32" s="30">
        <v>18</v>
      </c>
      <c r="L32" s="26">
        <f>IF(L$16=$K32,VLOOKUP($J32&amp;$K32,Reckoner!$E$8:$J$15,6,0)*80%,IF(L$16&lt;$J32,-Reckoner!$I$5,0))</f>
        <v>-1000000</v>
      </c>
      <c r="M32" s="26">
        <f>IF(M$16=$K32,VLOOKUP($J32&amp;$K32,Reckoner!$E$8:$J$15,6,0)*80%,IF(M$16&lt;$J32,-Reckoner!$I$5,0))</f>
        <v>-1000000</v>
      </c>
      <c r="N32" s="26">
        <f>IF(N$16=$K32,VLOOKUP($J32&amp;$K32,Reckoner!$E$8:$J$15,6,0)*80%,IF(N$16&lt;$J32,-Reckoner!$I$5,0))</f>
        <v>-1000000</v>
      </c>
      <c r="O32" s="26">
        <f>IF(O$16=$K32,VLOOKUP($J32&amp;$K32,Reckoner!$E$8:$J$15,6,0)*80%,IF(O$16&lt;$J32,-Reckoner!$I$5,0))</f>
        <v>-1000000</v>
      </c>
      <c r="P32" s="26">
        <f>IF(P$16=$K32,VLOOKUP($J32&amp;$K32,Reckoner!$E$8:$J$15,6,0)*80%,IF(P$16&lt;$J32,-Reckoner!$I$5,0))</f>
        <v>-1000000</v>
      </c>
      <c r="Q32" s="26">
        <f>IF(Q$16=$K32,VLOOKUP($J32&amp;$K32,Reckoner!$E$8:$J$15,6,0)*80%,IF(Q$16&lt;$J32,-Reckoner!$I$5,0))</f>
        <v>-1000000</v>
      </c>
      <c r="R32" s="26">
        <f>IF(R$16=$K32,VLOOKUP($J32&amp;$K32,Reckoner!$E$8:$J$15,6,0)*80%,IF(R$16&lt;$J32,-Reckoner!$I$5,0))</f>
        <v>0</v>
      </c>
      <c r="S32" s="26">
        <f>IF(S$16=$K32,VLOOKUP($J32&amp;$K32,Reckoner!$E$8:$J$15,6,0)*80%,IF(S$16&lt;$J32,-Reckoner!$I$5,0))</f>
        <v>0</v>
      </c>
      <c r="T32" s="26">
        <f>IF(T$16=$K32,VLOOKUP($J32&amp;$K32,Reckoner!$E$8:$J$15,6,0)*80%,IF(T$16&lt;$J32,-Reckoner!$I$5,0))</f>
        <v>0</v>
      </c>
      <c r="U32" s="26">
        <f>IF(U$16=$K32,VLOOKUP($J32&amp;$K32,Reckoner!$E$8:$J$15,6,0)*80%,IF(U$16&lt;$J32,-Reckoner!$I$5,0))</f>
        <v>0</v>
      </c>
      <c r="V32" s="26">
        <f>IF(V$16=$K32,VLOOKUP($J32&amp;$K32,Reckoner!$E$8:$J$15,6,0)*80%,IF(V$16&lt;$J32,-Reckoner!$I$5,0))</f>
        <v>0</v>
      </c>
      <c r="W32" s="26">
        <f>IF(W$16=$K32,VLOOKUP($J32&amp;$K32,Reckoner!$E$8:$J$15,6,0)*80%,IF(W$16&lt;$J32,-Reckoner!$I$5,0))</f>
        <v>0</v>
      </c>
      <c r="X32" s="26">
        <f>IF(X$16=$K32,VLOOKUP($J32&amp;$K32,Reckoner!$E$8:$J$15,6,0)*80%,IF(X$16&lt;$J32,-Reckoner!$I$5,0))</f>
        <v>0</v>
      </c>
      <c r="Y32" s="26">
        <f>IF(Y$16=$K32,VLOOKUP($J32&amp;$K32,Reckoner!$E$8:$J$15,6,0)*80%,IF(Y$16&lt;$J32,-Reckoner!$I$5,0))</f>
        <v>0</v>
      </c>
      <c r="Z32" s="26">
        <f>IF(Z$16=$K32,VLOOKUP($J32&amp;$K32,Reckoner!$E$8:$J$15,6,0)*80%,IF(Z$16&lt;$J32,-Reckoner!$I$5,0))</f>
        <v>0</v>
      </c>
      <c r="AA32" s="26">
        <f>IF(AA$16=$K32,VLOOKUP($J32&amp;$K32,Reckoner!$E$8:$J$15,6,0)*80%,IF(AA$16&lt;$J32,-Reckoner!$I$5,0))</f>
        <v>0</v>
      </c>
      <c r="AB32" s="26">
        <f>IF(AB$16=$K32,VLOOKUP($J32&amp;$K32,Reckoner!$E$8:$J$15,6,0)*80%,IF(AB$16&lt;$J32,-Reckoner!$I$5,0))</f>
        <v>0</v>
      </c>
      <c r="AC32" s="26">
        <f>IF(AC$16=$K32,VLOOKUP($J32&amp;$K32,Reckoner!$E$8:$J$15,6,0)*80%,IF(AC$16&lt;$J32,-Reckoner!$I$5,0))</f>
        <v>0</v>
      </c>
      <c r="AD32" s="26">
        <f>IF(AD$16=$K32,VLOOKUP($J32&amp;$K32,Reckoner!$E$8:$J$15,6,0)*80%,IF(AD$16&lt;$J32,-Reckoner!$I$5,0))</f>
        <v>12292840.800000001</v>
      </c>
      <c r="AE32" s="26">
        <f>IF(AE$16=$K32,VLOOKUP($J32&amp;$K32,Reckoner!$E$8:$J$15,6,0)*80%,IF(AE$16&lt;$J32,-Reckoner!$I$5,0))</f>
        <v>0</v>
      </c>
      <c r="AF32" s="26">
        <f>IF(AF$16=$K32,VLOOKUP($J32&amp;$K32,Reckoner!$E$8:$J$15,6,0)*80%,IF(AF$16&lt;$J32,-Reckoner!$I$5,0))</f>
        <v>0</v>
      </c>
    </row>
    <row r="33" spans="1:32" ht="15.75">
      <c r="A33" s="3" t="str">
        <f t="shared" si="0"/>
        <v>34105</v>
      </c>
      <c r="B33" s="3">
        <v>34</v>
      </c>
      <c r="C33" s="3">
        <v>10</v>
      </c>
      <c r="D33" s="3">
        <v>5</v>
      </c>
      <c r="E33" s="4">
        <v>5.3156999999999996</v>
      </c>
      <c r="F33" s="4">
        <v>5.5815000000000001</v>
      </c>
      <c r="I33" s="25">
        <f t="shared" si="5"/>
        <v>3.3503183716894203E-2</v>
      </c>
      <c r="J33" s="30">
        <v>6</v>
      </c>
      <c r="K33" s="30">
        <v>12</v>
      </c>
      <c r="L33" s="26">
        <f>IF(L$16=$K33,VLOOKUP($J33&amp;$K33,Reckoner!$E$8:$J$15,6,0)*80%,IF(L$16&lt;$J33,-Reckoner!$I$5,0))</f>
        <v>-1000000</v>
      </c>
      <c r="M33" s="26">
        <f>IF(M$16=$K33,VLOOKUP($J33&amp;$K33,Reckoner!$E$8:$J$15,6,0)*80%,IF(M$16&lt;$J33,-Reckoner!$I$5,0))</f>
        <v>-1000000</v>
      </c>
      <c r="N33" s="26">
        <f>IF(N$16=$K33,VLOOKUP($J33&amp;$K33,Reckoner!$E$8:$J$15,6,0)*80%,IF(N$16&lt;$J33,-Reckoner!$I$5,0))</f>
        <v>-1000000</v>
      </c>
      <c r="O33" s="26">
        <f>IF(O$16=$K33,VLOOKUP($J33&amp;$K33,Reckoner!$E$8:$J$15,6,0)*80%,IF(O$16&lt;$J33,-Reckoner!$I$5,0))</f>
        <v>-1000000</v>
      </c>
      <c r="P33" s="26">
        <f>IF(P$16=$K33,VLOOKUP($J33&amp;$K33,Reckoner!$E$8:$J$15,6,0)*80%,IF(P$16&lt;$J33,-Reckoner!$I$5,0))</f>
        <v>-1000000</v>
      </c>
      <c r="Q33" s="26">
        <f>IF(Q$16=$K33,VLOOKUP($J33&amp;$K33,Reckoner!$E$8:$J$15,6,0)*80%,IF(Q$16&lt;$J33,-Reckoner!$I$5,0))</f>
        <v>-1000000</v>
      </c>
      <c r="R33" s="26">
        <f>IF(R$16=$K33,VLOOKUP($J33&amp;$K33,Reckoner!$E$8:$J$15,6,0)*80%,IF(R$16&lt;$J33,-Reckoner!$I$5,0))</f>
        <v>0</v>
      </c>
      <c r="S33" s="26">
        <f>IF(S$16=$K33,VLOOKUP($J33&amp;$K33,Reckoner!$E$8:$J$15,6,0)*80%,IF(S$16&lt;$J33,-Reckoner!$I$5,0))</f>
        <v>0</v>
      </c>
      <c r="T33" s="26">
        <f>IF(T$16=$K33,VLOOKUP($J33&amp;$K33,Reckoner!$E$8:$J$15,6,0)*80%,IF(T$16&lt;$J33,-Reckoner!$I$5,0))</f>
        <v>0</v>
      </c>
      <c r="U33" s="26">
        <f>IF(U$16=$K33,VLOOKUP($J33&amp;$K33,Reckoner!$E$8:$J$15,6,0)*80%,IF(U$16&lt;$J33,-Reckoner!$I$5,0))</f>
        <v>0</v>
      </c>
      <c r="V33" s="26">
        <f>IF(V$16=$K33,VLOOKUP($J33&amp;$K33,Reckoner!$E$8:$J$15,6,0)*80%,IF(V$16&lt;$J33,-Reckoner!$I$5,0))</f>
        <v>0</v>
      </c>
      <c r="W33" s="26">
        <f>IF(W$16=$K33,VLOOKUP($J33&amp;$K33,Reckoner!$E$8:$J$15,6,0)*80%,IF(W$16&lt;$J33,-Reckoner!$I$5,0))</f>
        <v>0</v>
      </c>
      <c r="X33" s="26">
        <f>IF(X$16=$K33,VLOOKUP($J33&amp;$K33,Reckoner!$E$8:$J$15,6,0)*80%,IF(X$16&lt;$J33,-Reckoner!$I$5,0))</f>
        <v>8218661.6000000006</v>
      </c>
      <c r="Y33" s="26">
        <f>IF(Y$16=$K33,VLOOKUP($J33&amp;$K33,Reckoner!$E$8:$J$15,6,0)*80%,IF(Y$16&lt;$J33,-Reckoner!$I$5,0))</f>
        <v>0</v>
      </c>
      <c r="Z33" s="26">
        <f>IF(Z$16=$K33,VLOOKUP($J33&amp;$K33,Reckoner!$E$8:$J$15,6,0)*80%,IF(Z$16&lt;$J33,-Reckoner!$I$5,0))</f>
        <v>0</v>
      </c>
      <c r="AA33" s="26">
        <f>IF(AA$16=$K33,VLOOKUP($J33&amp;$K33,Reckoner!$E$8:$J$15,6,0)*80%,IF(AA$16&lt;$J33,-Reckoner!$I$5,0))</f>
        <v>0</v>
      </c>
      <c r="AB33" s="26">
        <f>IF(AB$16=$K33,VLOOKUP($J33&amp;$K33,Reckoner!$E$8:$J$15,6,0)*80%,IF(AB$16&lt;$J33,-Reckoner!$I$5,0))</f>
        <v>0</v>
      </c>
      <c r="AC33" s="26">
        <f>IF(AC$16=$K33,VLOOKUP($J33&amp;$K33,Reckoner!$E$8:$J$15,6,0)*80%,IF(AC$16&lt;$J33,-Reckoner!$I$5,0))</f>
        <v>0</v>
      </c>
      <c r="AD33" s="26">
        <f>IF(AD$16=$K33,VLOOKUP($J33&amp;$K33,Reckoner!$E$8:$J$15,6,0)*80%,IF(AD$16&lt;$J33,-Reckoner!$I$5,0))</f>
        <v>0</v>
      </c>
      <c r="AE33" s="26">
        <f>IF(AE$16=$K33,VLOOKUP($J33&amp;$K33,Reckoner!$E$8:$J$15,6,0)*80%,IF(AE$16&lt;$J33,-Reckoner!$I$5,0))</f>
        <v>0</v>
      </c>
      <c r="AF33" s="26">
        <f>IF(AF$16=$K33,VLOOKUP($J33&amp;$K33,Reckoner!$E$8:$J$15,6,0)*80%,IF(AF$16&lt;$J33,-Reckoner!$I$5,0))</f>
        <v>0</v>
      </c>
    </row>
    <row r="34" spans="1:32" ht="15.75">
      <c r="A34" s="3" t="str">
        <f t="shared" si="0"/>
        <v>35105</v>
      </c>
      <c r="B34" s="3">
        <v>35</v>
      </c>
      <c r="C34" s="3">
        <v>10</v>
      </c>
      <c r="D34" s="3">
        <v>5</v>
      </c>
      <c r="E34" s="4">
        <v>5.3060999999999998</v>
      </c>
      <c r="F34" s="4">
        <v>5.5713999999999997</v>
      </c>
      <c r="I34" s="25">
        <f t="shared" si="5"/>
        <v>4.150651518645665E-2</v>
      </c>
      <c r="J34" s="30">
        <v>5</v>
      </c>
      <c r="K34" s="30">
        <v>15</v>
      </c>
      <c r="L34" s="26">
        <f>IF(L$16=$K34,VLOOKUP($J34&amp;$K34,Reckoner!$E$8:$J$15,6,0)*80%,IF(L$16&lt;$J34,-Reckoner!$I$5,0))</f>
        <v>-1000000</v>
      </c>
      <c r="M34" s="26">
        <f>IF(M$16=$K34,VLOOKUP($J34&amp;$K34,Reckoner!$E$8:$J$15,6,0)*80%,IF(M$16&lt;$J34,-Reckoner!$I$5,0))</f>
        <v>-1000000</v>
      </c>
      <c r="N34" s="26">
        <f>IF(N$16=$K34,VLOOKUP($J34&amp;$K34,Reckoner!$E$8:$J$15,6,0)*80%,IF(N$16&lt;$J34,-Reckoner!$I$5,0))</f>
        <v>-1000000</v>
      </c>
      <c r="O34" s="26">
        <f>IF(O$16=$K34,VLOOKUP($J34&amp;$K34,Reckoner!$E$8:$J$15,6,0)*80%,IF(O$16&lt;$J34,-Reckoner!$I$5,0))</f>
        <v>-1000000</v>
      </c>
      <c r="P34" s="26">
        <f>IF(P$16=$K34,VLOOKUP($J34&amp;$K34,Reckoner!$E$8:$J$15,6,0)*80%,IF(P$16&lt;$J34,-Reckoner!$I$5,0))</f>
        <v>-1000000</v>
      </c>
      <c r="Q34" s="26">
        <f>IF(Q$16=$K34,VLOOKUP($J34&amp;$K34,Reckoner!$E$8:$J$15,6,0)*80%,IF(Q$16&lt;$J34,-Reckoner!$I$5,0))</f>
        <v>0</v>
      </c>
      <c r="R34" s="26">
        <f>IF(R$16=$K34,VLOOKUP($J34&amp;$K34,Reckoner!$E$8:$J$15,6,0)*80%,IF(R$16&lt;$J34,-Reckoner!$I$5,0))</f>
        <v>0</v>
      </c>
      <c r="S34" s="26">
        <f>IF(S$16=$K34,VLOOKUP($J34&amp;$K34,Reckoner!$E$8:$J$15,6,0)*80%,IF(S$16&lt;$J34,-Reckoner!$I$5,0))</f>
        <v>0</v>
      </c>
      <c r="T34" s="26">
        <f>IF(T$16=$K34,VLOOKUP($J34&amp;$K34,Reckoner!$E$8:$J$15,6,0)*80%,IF(T$16&lt;$J34,-Reckoner!$I$5,0))</f>
        <v>0</v>
      </c>
      <c r="U34" s="26">
        <f>IF(U$16=$K34,VLOOKUP($J34&amp;$K34,Reckoner!$E$8:$J$15,6,0)*80%,IF(U$16&lt;$J34,-Reckoner!$I$5,0))</f>
        <v>0</v>
      </c>
      <c r="V34" s="26">
        <f>IF(V$16=$K34,VLOOKUP($J34&amp;$K34,Reckoner!$E$8:$J$15,6,0)*80%,IF(V$16&lt;$J34,-Reckoner!$I$5,0))</f>
        <v>0</v>
      </c>
      <c r="W34" s="26">
        <f>IF(W$16=$K34,VLOOKUP($J34&amp;$K34,Reckoner!$E$8:$J$15,6,0)*80%,IF(W$16&lt;$J34,-Reckoner!$I$5,0))</f>
        <v>0</v>
      </c>
      <c r="X34" s="26">
        <f>IF(X$16=$K34,VLOOKUP($J34&amp;$K34,Reckoner!$E$8:$J$15,6,0)*80%,IF(X$16&lt;$J34,-Reckoner!$I$5,0))</f>
        <v>0</v>
      </c>
      <c r="Y34" s="26">
        <f>IF(Y$16=$K34,VLOOKUP($J34&amp;$K34,Reckoner!$E$8:$J$15,6,0)*80%,IF(Y$16&lt;$J34,-Reckoner!$I$5,0))</f>
        <v>0</v>
      </c>
      <c r="Z34" s="26">
        <f>IF(Z$16=$K34,VLOOKUP($J34&amp;$K34,Reckoner!$E$8:$J$15,6,0)*80%,IF(Z$16&lt;$J34,-Reckoner!$I$5,0))</f>
        <v>0</v>
      </c>
      <c r="AA34" s="26">
        <f>IF(AA$16=$K34,VLOOKUP($J34&amp;$K34,Reckoner!$E$8:$J$15,6,0)*80%,IF(AA$16&lt;$J34,-Reckoner!$I$5,0))</f>
        <v>8497553.5999999996</v>
      </c>
      <c r="AB34" s="26">
        <f>IF(AB$16=$K34,VLOOKUP($J34&amp;$K34,Reckoner!$E$8:$J$15,6,0)*80%,IF(AB$16&lt;$J34,-Reckoner!$I$5,0))</f>
        <v>0</v>
      </c>
      <c r="AC34" s="26">
        <f>IF(AC$16=$K34,VLOOKUP($J34&amp;$K34,Reckoner!$E$8:$J$15,6,0)*80%,IF(AC$16&lt;$J34,-Reckoner!$I$5,0))</f>
        <v>0</v>
      </c>
      <c r="AD34" s="26">
        <f>IF(AD$16=$K34,VLOOKUP($J34&amp;$K34,Reckoner!$E$8:$J$15,6,0)*80%,IF(AD$16&lt;$J34,-Reckoner!$I$5,0))</f>
        <v>0</v>
      </c>
      <c r="AE34" s="26">
        <f>IF(AE$16=$K34,VLOOKUP($J34&amp;$K34,Reckoner!$E$8:$J$15,6,0)*80%,IF(AE$16&lt;$J34,-Reckoner!$I$5,0))</f>
        <v>0</v>
      </c>
      <c r="AF34" s="26">
        <f>IF(AF$16=$K34,VLOOKUP($J34&amp;$K34,Reckoner!$E$8:$J$15,6,0)*80%,IF(AF$16&lt;$J34,-Reckoner!$I$5,0))</f>
        <v>0</v>
      </c>
    </row>
    <row r="35" spans="1:32" ht="15.75">
      <c r="A35" s="3" t="str">
        <f t="shared" si="0"/>
        <v>36105</v>
      </c>
      <c r="B35" s="3">
        <v>36</v>
      </c>
      <c r="C35" s="3">
        <v>10</v>
      </c>
      <c r="D35" s="3">
        <v>5</v>
      </c>
      <c r="E35" s="4">
        <v>5.2950999999999997</v>
      </c>
      <c r="F35" s="4">
        <v>5.5598999999999998</v>
      </c>
      <c r="I35" s="25">
        <f t="shared" si="5"/>
        <v>2.5200850845989997E-2</v>
      </c>
      <c r="J35" s="30">
        <v>5</v>
      </c>
      <c r="K35" s="30">
        <v>10</v>
      </c>
      <c r="L35" s="26">
        <f>IF(L$16=$K35,VLOOKUP($J35&amp;$K35,Reckoner!$E$8:$J$15,6,0)*80%,IF(L$16&lt;$J35,-Reckoner!$I$5,0))</f>
        <v>-1000000</v>
      </c>
      <c r="M35" s="26">
        <f>IF(M$16=$K35,VLOOKUP($J35&amp;$K35,Reckoner!$E$8:$J$15,6,0)*80%,IF(M$16&lt;$J35,-Reckoner!$I$5,0))</f>
        <v>-1000000</v>
      </c>
      <c r="N35" s="26">
        <f>IF(N$16=$K35,VLOOKUP($J35&amp;$K35,Reckoner!$E$8:$J$15,6,0)*80%,IF(N$16&lt;$J35,-Reckoner!$I$5,0))</f>
        <v>-1000000</v>
      </c>
      <c r="O35" s="26">
        <f>IF(O$16=$K35,VLOOKUP($J35&amp;$K35,Reckoner!$E$8:$J$15,6,0)*80%,IF(O$16&lt;$J35,-Reckoner!$I$5,0))</f>
        <v>-1000000</v>
      </c>
      <c r="P35" s="26">
        <f>IF(P$16=$K35,VLOOKUP($J35&amp;$K35,Reckoner!$E$8:$J$15,6,0)*80%,IF(P$16&lt;$J35,-Reckoner!$I$5,0))</f>
        <v>-1000000</v>
      </c>
      <c r="Q35" s="26">
        <f>IF(Q$16=$K35,VLOOKUP($J35&amp;$K35,Reckoner!$E$8:$J$15,6,0)*80%,IF(Q$16&lt;$J35,-Reckoner!$I$5,0))</f>
        <v>0</v>
      </c>
      <c r="R35" s="26">
        <f>IF(R$16=$K35,VLOOKUP($J35&amp;$K35,Reckoner!$E$8:$J$15,6,0)*80%,IF(R$16&lt;$J35,-Reckoner!$I$5,0))</f>
        <v>0</v>
      </c>
      <c r="S35" s="26">
        <f>IF(S$16=$K35,VLOOKUP($J35&amp;$K35,Reckoner!$E$8:$J$15,6,0)*80%,IF(S$16&lt;$J35,-Reckoner!$I$5,0))</f>
        <v>0</v>
      </c>
      <c r="T35" s="26">
        <f>IF(T$16=$K35,VLOOKUP($J35&amp;$K35,Reckoner!$E$8:$J$15,6,0)*80%,IF(T$16&lt;$J35,-Reckoner!$I$5,0))</f>
        <v>0</v>
      </c>
      <c r="U35" s="26">
        <f>IF(U$16=$K35,VLOOKUP($J35&amp;$K35,Reckoner!$E$8:$J$15,6,0)*80%,IF(U$16&lt;$J35,-Reckoner!$I$5,0))</f>
        <v>0</v>
      </c>
      <c r="V35" s="26">
        <f>IF(V$16=$K35,VLOOKUP($J35&amp;$K35,Reckoner!$E$8:$J$15,6,0)*80%,IF(V$16&lt;$J35,-Reckoner!$I$5,0))</f>
        <v>6105351.2000000002</v>
      </c>
      <c r="W35" s="26">
        <f>IF(W$16=$K35,VLOOKUP($J35&amp;$K35,Reckoner!$E$8:$J$15,6,0)*80%,IF(W$16&lt;$J35,-Reckoner!$I$5,0))</f>
        <v>0</v>
      </c>
      <c r="X35" s="26">
        <f>IF(X$16=$K35,VLOOKUP($J35&amp;$K35,Reckoner!$E$8:$J$15,6,0)*80%,IF(X$16&lt;$J35,-Reckoner!$I$5,0))</f>
        <v>0</v>
      </c>
      <c r="Y35" s="26">
        <f>IF(Y$16=$K35,VLOOKUP($J35&amp;$K35,Reckoner!$E$8:$J$15,6,0)*80%,IF(Y$16&lt;$J35,-Reckoner!$I$5,0))</f>
        <v>0</v>
      </c>
      <c r="Z35" s="26">
        <f>IF(Z$16=$K35,VLOOKUP($J35&amp;$K35,Reckoner!$E$8:$J$15,6,0)*80%,IF(Z$16&lt;$J35,-Reckoner!$I$5,0))</f>
        <v>0</v>
      </c>
      <c r="AA35" s="26">
        <f>IF(AA$16=$K35,VLOOKUP($J35&amp;$K35,Reckoner!$E$8:$J$15,6,0)*80%,IF(AA$16&lt;$J35,-Reckoner!$I$5,0))</f>
        <v>0</v>
      </c>
      <c r="AB35" s="26">
        <f>IF(AB$16=$K35,VLOOKUP($J35&amp;$K35,Reckoner!$E$8:$J$15,6,0)*80%,IF(AB$16&lt;$J35,-Reckoner!$I$5,0))</f>
        <v>0</v>
      </c>
      <c r="AC35" s="26">
        <f>IF(AC$16=$K35,VLOOKUP($J35&amp;$K35,Reckoner!$E$8:$J$15,6,0)*80%,IF(AC$16&lt;$J35,-Reckoner!$I$5,0))</f>
        <v>0</v>
      </c>
      <c r="AD35" s="26">
        <f>IF(AD$16=$K35,VLOOKUP($J35&amp;$K35,Reckoner!$E$8:$J$15,6,0)*80%,IF(AD$16&lt;$J35,-Reckoner!$I$5,0))</f>
        <v>0</v>
      </c>
      <c r="AE35" s="26">
        <f>IF(AE$16=$K35,VLOOKUP($J35&amp;$K35,Reckoner!$E$8:$J$15,6,0)*80%,IF(AE$16&lt;$J35,-Reckoner!$I$5,0))</f>
        <v>0</v>
      </c>
      <c r="AF35" s="26">
        <f>IF(AF$16=$K35,VLOOKUP($J35&amp;$K35,Reckoner!$E$8:$J$15,6,0)*80%,IF(AF$16&lt;$J35,-Reckoner!$I$5,0))</f>
        <v>0</v>
      </c>
    </row>
    <row r="36" spans="1:32">
      <c r="A36" s="3" t="str">
        <f t="shared" si="0"/>
        <v>37105</v>
      </c>
      <c r="B36" s="3">
        <v>37</v>
      </c>
      <c r="C36" s="3">
        <v>10</v>
      </c>
      <c r="D36" s="3">
        <v>5</v>
      </c>
      <c r="E36" s="4">
        <v>5.2826000000000004</v>
      </c>
      <c r="F36" s="4">
        <v>5.5467000000000004</v>
      </c>
    </row>
    <row r="37" spans="1:32">
      <c r="A37" s="3" t="str">
        <f t="shared" si="0"/>
        <v>38105</v>
      </c>
      <c r="B37" s="3">
        <v>38</v>
      </c>
      <c r="C37" s="3">
        <v>10</v>
      </c>
      <c r="D37" s="3">
        <v>5</v>
      </c>
      <c r="E37" s="4">
        <v>5.2682000000000002</v>
      </c>
      <c r="F37" s="4">
        <v>5.5316000000000001</v>
      </c>
      <c r="I37" t="s">
        <v>29</v>
      </c>
    </row>
    <row r="38" spans="1:32" ht="63">
      <c r="A38" s="3" t="str">
        <f t="shared" si="0"/>
        <v>39105</v>
      </c>
      <c r="B38" s="3">
        <v>39</v>
      </c>
      <c r="C38" s="3">
        <v>10</v>
      </c>
      <c r="D38" s="3">
        <v>5</v>
      </c>
      <c r="E38" s="4">
        <v>5.2518000000000002</v>
      </c>
      <c r="F38" s="4">
        <v>5.5144000000000002</v>
      </c>
      <c r="I38" s="27" t="s">
        <v>27</v>
      </c>
      <c r="J38" s="28" t="s">
        <v>19</v>
      </c>
      <c r="K38" s="28" t="s">
        <v>20</v>
      </c>
      <c r="L38" s="29">
        <v>0</v>
      </c>
      <c r="M38" s="29">
        <v>1</v>
      </c>
      <c r="N38" s="29">
        <v>2</v>
      </c>
      <c r="O38" s="29">
        <v>3</v>
      </c>
      <c r="P38" s="29">
        <v>4</v>
      </c>
      <c r="Q38" s="29">
        <v>5</v>
      </c>
      <c r="R38" s="29">
        <v>6</v>
      </c>
      <c r="S38" s="29">
        <v>7</v>
      </c>
      <c r="T38" s="29">
        <v>8</v>
      </c>
      <c r="U38" s="29">
        <v>9</v>
      </c>
      <c r="V38" s="29">
        <v>10</v>
      </c>
      <c r="W38" s="29">
        <v>11</v>
      </c>
      <c r="X38" s="29">
        <v>12</v>
      </c>
      <c r="Y38" s="29">
        <v>13</v>
      </c>
      <c r="Z38" s="29">
        <v>14</v>
      </c>
      <c r="AA38" s="29">
        <v>15</v>
      </c>
      <c r="AB38" s="29">
        <v>16</v>
      </c>
      <c r="AC38" s="29">
        <v>17</v>
      </c>
      <c r="AD38" s="29">
        <v>18</v>
      </c>
      <c r="AE38" s="29">
        <v>19</v>
      </c>
      <c r="AF38" s="29">
        <v>20</v>
      </c>
    </row>
    <row r="39" spans="1:32" ht="15.75">
      <c r="A39" s="3" t="str">
        <f t="shared" si="0"/>
        <v>40105</v>
      </c>
      <c r="B39" s="3">
        <v>40</v>
      </c>
      <c r="C39" s="3">
        <v>10</v>
      </c>
      <c r="D39" s="3">
        <v>5</v>
      </c>
      <c r="E39" s="4">
        <v>5.2328999999999999</v>
      </c>
      <c r="F39" s="4">
        <v>5.4945000000000004</v>
      </c>
      <c r="I39" s="25">
        <f>IRR(L39:AF39)</f>
        <v>3.8641517336080122E-2</v>
      </c>
      <c r="J39" s="30">
        <v>10</v>
      </c>
      <c r="K39" s="30">
        <v>20</v>
      </c>
      <c r="L39" s="26">
        <f>IF(L$16=$K39,VLOOKUP($J39&amp;$K39,Reckoner!$E$8:$J$15,6,0)*70%,IF(L$16&lt;$J39,-Reckoner!$I$5,0))</f>
        <v>-1000000</v>
      </c>
      <c r="M39" s="26">
        <f>IF(M$16=$K39,VLOOKUP($J39&amp;$K39,Reckoner!$E$8:$J$15,6,0)*70%,IF(M$16&lt;$J39,-Reckoner!$I$5,0))</f>
        <v>-1000000</v>
      </c>
      <c r="N39" s="26">
        <f>IF(N$16=$K39,VLOOKUP($J39&amp;$K39,Reckoner!$E$8:$J$15,6,0)*70%,IF(N$16&lt;$J39,-Reckoner!$I$5,0))</f>
        <v>-1000000</v>
      </c>
      <c r="O39" s="26">
        <f>IF(O$16=$K39,VLOOKUP($J39&amp;$K39,Reckoner!$E$8:$J$15,6,0)*70%,IF(O$16&lt;$J39,-Reckoner!$I$5,0))</f>
        <v>-1000000</v>
      </c>
      <c r="P39" s="26">
        <f>IF(P$16=$K39,VLOOKUP($J39&amp;$K39,Reckoner!$E$8:$J$15,6,0)*70%,IF(P$16&lt;$J39,-Reckoner!$I$5,0))</f>
        <v>-1000000</v>
      </c>
      <c r="Q39" s="26">
        <f>IF(Q$16=$K39,VLOOKUP($J39&amp;$K39,Reckoner!$E$8:$J$15,6,0)*70%,IF(Q$16&lt;$J39,-Reckoner!$I$5,0))</f>
        <v>-1000000</v>
      </c>
      <c r="R39" s="26">
        <f>IF(R$16=$K39,VLOOKUP($J39&amp;$K39,Reckoner!$E$8:$J$15,6,0)*70%,IF(R$16&lt;$J39,-Reckoner!$I$5,0))</f>
        <v>-1000000</v>
      </c>
      <c r="S39" s="26">
        <f>IF(S$16=$K39,VLOOKUP($J39&amp;$K39,Reckoner!$E$8:$J$15,6,0)*70%,IF(S$16&lt;$J39,-Reckoner!$I$5,0))</f>
        <v>-1000000</v>
      </c>
      <c r="T39" s="26">
        <f>IF(T$16=$K39,VLOOKUP($J39&amp;$K39,Reckoner!$E$8:$J$15,6,0)*70%,IF(T$16&lt;$J39,-Reckoner!$I$5,0))</f>
        <v>-1000000</v>
      </c>
      <c r="U39" s="26">
        <f>IF(U$16=$K39,VLOOKUP($J39&amp;$K39,Reckoner!$E$8:$J$15,6,0)*70%,IF(U$16&lt;$J39,-Reckoner!$I$5,0))</f>
        <v>-1000000</v>
      </c>
      <c r="V39" s="26">
        <f>IF(V$16=$K39,VLOOKUP($J39&amp;$K39,Reckoner!$E$8:$J$15,6,0)*70%,IF(V$16&lt;$J39,-Reckoner!$I$5,0))</f>
        <v>0</v>
      </c>
      <c r="W39" s="26">
        <f>IF(W$16=$K39,VLOOKUP($J39&amp;$K39,Reckoner!$E$8:$J$15,6,0)*70%,IF(W$16&lt;$J39,-Reckoner!$I$5,0))</f>
        <v>0</v>
      </c>
      <c r="X39" s="26">
        <f>IF(X$16=$K39,VLOOKUP($J39&amp;$K39,Reckoner!$E$8:$J$15,6,0)*70%,IF(X$16&lt;$J39,-Reckoner!$I$5,0))</f>
        <v>0</v>
      </c>
      <c r="Y39" s="26">
        <f>IF(Y$16=$K39,VLOOKUP($J39&amp;$K39,Reckoner!$E$8:$J$15,6,0)*70%,IF(Y$16&lt;$J39,-Reckoner!$I$5,0))</f>
        <v>0</v>
      </c>
      <c r="Z39" s="26">
        <f>IF(Z$16=$K39,VLOOKUP($J39&amp;$K39,Reckoner!$E$8:$J$15,6,0)*70%,IF(Z$16&lt;$J39,-Reckoner!$I$5,0))</f>
        <v>0</v>
      </c>
      <c r="AA39" s="26">
        <f>IF(AA$16=$K39,VLOOKUP($J39&amp;$K39,Reckoner!$E$8:$J$15,6,0)*70%,IF(AA$16&lt;$J39,-Reckoner!$I$5,0))</f>
        <v>0</v>
      </c>
      <c r="AB39" s="26">
        <f>IF(AB$16=$K39,VLOOKUP($J39&amp;$K39,Reckoner!$E$8:$J$15,6,0)*70%,IF(AB$16&lt;$J39,-Reckoner!$I$5,0))</f>
        <v>0</v>
      </c>
      <c r="AC39" s="26">
        <f>IF(AC$16=$K39,VLOOKUP($J39&amp;$K39,Reckoner!$E$8:$J$15,6,0)*70%,IF(AC$16&lt;$J39,-Reckoner!$I$5,0))</f>
        <v>0</v>
      </c>
      <c r="AD39" s="26">
        <f>IF(AD$16=$K39,VLOOKUP($J39&amp;$K39,Reckoner!$E$8:$J$15,6,0)*70%,IF(AD$16&lt;$J39,-Reckoner!$I$5,0))</f>
        <v>0</v>
      </c>
      <c r="AE39" s="26">
        <f>IF(AE$16=$K39,VLOOKUP($J39&amp;$K39,Reckoner!$E$8:$J$15,6,0)*70%,IF(AE$16&lt;$J39,-Reckoner!$I$5,0))</f>
        <v>0</v>
      </c>
      <c r="AF39" s="26">
        <f>IF(AF$16=$K39,VLOOKUP($J39&amp;$K39,Reckoner!$E$8:$J$15,6,0)*70%,IF(AF$16&lt;$J39,-Reckoner!$I$5,0))</f>
        <v>18104646</v>
      </c>
    </row>
    <row r="40" spans="1:32" ht="15.75">
      <c r="A40" s="3" t="str">
        <f t="shared" si="0"/>
        <v>41105</v>
      </c>
      <c r="B40" s="3">
        <v>41</v>
      </c>
      <c r="C40" s="3">
        <v>10</v>
      </c>
      <c r="D40" s="3">
        <v>5</v>
      </c>
      <c r="E40" s="4">
        <v>5.2111999999999998</v>
      </c>
      <c r="F40" s="4">
        <v>5.4718</v>
      </c>
      <c r="I40" s="25">
        <f>IRR(L40:AF40)</f>
        <v>2.481444883632844E-2</v>
      </c>
      <c r="J40" s="30">
        <v>10</v>
      </c>
      <c r="K40" s="30">
        <v>15</v>
      </c>
      <c r="L40" s="26">
        <f>IF(L$16=$K40,VLOOKUP($J40&amp;$K40,Reckoner!$E$8:$J$15,6,0)*70%,IF(L$16&lt;$J40,-Reckoner!$I$5,0))</f>
        <v>-1000000</v>
      </c>
      <c r="M40" s="26">
        <f>IF(M$16=$K40,VLOOKUP($J40&amp;$K40,Reckoner!$E$8:$J$15,6,0)*70%,IF(M$16&lt;$J40,-Reckoner!$I$5,0))</f>
        <v>-1000000</v>
      </c>
      <c r="N40" s="26">
        <f>IF(N$16=$K40,VLOOKUP($J40&amp;$K40,Reckoner!$E$8:$J$15,6,0)*70%,IF(N$16&lt;$J40,-Reckoner!$I$5,0))</f>
        <v>-1000000</v>
      </c>
      <c r="O40" s="26">
        <f>IF(O$16=$K40,VLOOKUP($J40&amp;$K40,Reckoner!$E$8:$J$15,6,0)*70%,IF(O$16&lt;$J40,-Reckoner!$I$5,0))</f>
        <v>-1000000</v>
      </c>
      <c r="P40" s="26">
        <f>IF(P$16=$K40,VLOOKUP($J40&amp;$K40,Reckoner!$E$8:$J$15,6,0)*70%,IF(P$16&lt;$J40,-Reckoner!$I$5,0))</f>
        <v>-1000000</v>
      </c>
      <c r="Q40" s="26">
        <f>IF(Q$16=$K40,VLOOKUP($J40&amp;$K40,Reckoner!$E$8:$J$15,6,0)*70%,IF(Q$16&lt;$J40,-Reckoner!$I$5,0))</f>
        <v>-1000000</v>
      </c>
      <c r="R40" s="26">
        <f>IF(R$16=$K40,VLOOKUP($J40&amp;$K40,Reckoner!$E$8:$J$15,6,0)*70%,IF(R$16&lt;$J40,-Reckoner!$I$5,0))</f>
        <v>-1000000</v>
      </c>
      <c r="S40" s="26">
        <f>IF(S$16=$K40,VLOOKUP($J40&amp;$K40,Reckoner!$E$8:$J$15,6,0)*70%,IF(S$16&lt;$J40,-Reckoner!$I$5,0))</f>
        <v>-1000000</v>
      </c>
      <c r="T40" s="26">
        <f>IF(T$16=$K40,VLOOKUP($J40&amp;$K40,Reckoner!$E$8:$J$15,6,0)*70%,IF(T$16&lt;$J40,-Reckoner!$I$5,0))</f>
        <v>-1000000</v>
      </c>
      <c r="U40" s="26">
        <f>IF(U$16=$K40,VLOOKUP($J40&amp;$K40,Reckoner!$E$8:$J$15,6,0)*70%,IF(U$16&lt;$J40,-Reckoner!$I$5,0))</f>
        <v>-1000000</v>
      </c>
      <c r="V40" s="26">
        <f>IF(V$16=$K40,VLOOKUP($J40&amp;$K40,Reckoner!$E$8:$J$15,6,0)*70%,IF(V$16&lt;$J40,-Reckoner!$I$5,0))</f>
        <v>0</v>
      </c>
      <c r="W40" s="26">
        <f>IF(W$16=$K40,VLOOKUP($J40&amp;$K40,Reckoner!$E$8:$J$15,6,0)*70%,IF(W$16&lt;$J40,-Reckoner!$I$5,0))</f>
        <v>0</v>
      </c>
      <c r="X40" s="26">
        <f>IF(X$16=$K40,VLOOKUP($J40&amp;$K40,Reckoner!$E$8:$J$15,6,0)*70%,IF(X$16&lt;$J40,-Reckoner!$I$5,0))</f>
        <v>0</v>
      </c>
      <c r="Y40" s="26">
        <f>IF(Y$16=$K40,VLOOKUP($J40&amp;$K40,Reckoner!$E$8:$J$15,6,0)*70%,IF(Y$16&lt;$J40,-Reckoner!$I$5,0))</f>
        <v>0</v>
      </c>
      <c r="Z40" s="26">
        <f>IF(Z$16=$K40,VLOOKUP($J40&amp;$K40,Reckoner!$E$8:$J$15,6,0)*70%,IF(Z$16&lt;$J40,-Reckoner!$I$5,0))</f>
        <v>0</v>
      </c>
      <c r="AA40" s="26">
        <f>IF(AA$16=$K40,VLOOKUP($J40&amp;$K40,Reckoner!$E$8:$J$15,6,0)*70%,IF(AA$16&lt;$J40,-Reckoner!$I$5,0))</f>
        <v>12967337.6</v>
      </c>
      <c r="AB40" s="26">
        <f>IF(AB$16=$K40,VLOOKUP($J40&amp;$K40,Reckoner!$E$8:$J$15,6,0)*70%,IF(AB$16&lt;$J40,-Reckoner!$I$5,0))</f>
        <v>0</v>
      </c>
      <c r="AC40" s="26">
        <f>IF(AC$16=$K40,VLOOKUP($J40&amp;$K40,Reckoner!$E$8:$J$15,6,0)*70%,IF(AC$16&lt;$J40,-Reckoner!$I$5,0))</f>
        <v>0</v>
      </c>
      <c r="AD40" s="26">
        <f>IF(AD$16=$K40,VLOOKUP($J40&amp;$K40,Reckoner!$E$8:$J$15,6,0)*70%,IF(AD$16&lt;$J40,-Reckoner!$I$5,0))</f>
        <v>0</v>
      </c>
      <c r="AE40" s="26">
        <f>IF(AE$16=$K40,VLOOKUP($J40&amp;$K40,Reckoner!$E$8:$J$15,6,0)*70%,IF(AE$16&lt;$J40,-Reckoner!$I$5,0))</f>
        <v>0</v>
      </c>
      <c r="AF40" s="26">
        <f>IF(AF$16=$K40,VLOOKUP($J40&amp;$K40,Reckoner!$E$8:$J$15,6,0)*70%,IF(AF$16&lt;$J40,-Reckoner!$I$5,0))</f>
        <v>0</v>
      </c>
    </row>
    <row r="41" spans="1:32" ht="15.75">
      <c r="A41" s="3" t="str">
        <f t="shared" si="0"/>
        <v>42105</v>
      </c>
      <c r="B41" s="3">
        <v>42</v>
      </c>
      <c r="C41" s="3">
        <v>10</v>
      </c>
      <c r="D41" s="3">
        <v>5</v>
      </c>
      <c r="E41" s="4">
        <v>5.1863000000000001</v>
      </c>
      <c r="F41" s="4">
        <v>5.4455999999999998</v>
      </c>
      <c r="I41" s="25">
        <f>IRR(L41:AF41)</f>
        <v>3.9544842248663059E-2</v>
      </c>
      <c r="J41" s="30">
        <v>7</v>
      </c>
      <c r="K41" s="30">
        <v>20</v>
      </c>
      <c r="L41" s="26">
        <f>IF(L$16=$K41,VLOOKUP($J41&amp;$K41,Reckoner!$E$8:$J$15,6,0)*70%,IF(L$16&lt;$J41,-Reckoner!$I$5,0))</f>
        <v>-1000000</v>
      </c>
      <c r="M41" s="26">
        <f>IF(M$16=$K41,VLOOKUP($J41&amp;$K41,Reckoner!$E$8:$J$15,6,0)*70%,IF(M$16&lt;$J41,-Reckoner!$I$5,0))</f>
        <v>-1000000</v>
      </c>
      <c r="N41" s="26">
        <f>IF(N$16=$K41,VLOOKUP($J41&amp;$K41,Reckoner!$E$8:$J$15,6,0)*70%,IF(N$16&lt;$J41,-Reckoner!$I$5,0))</f>
        <v>-1000000</v>
      </c>
      <c r="O41" s="26">
        <f>IF(O$16=$K41,VLOOKUP($J41&amp;$K41,Reckoner!$E$8:$J$15,6,0)*70%,IF(O$16&lt;$J41,-Reckoner!$I$5,0))</f>
        <v>-1000000</v>
      </c>
      <c r="P41" s="26">
        <f>IF(P$16=$K41,VLOOKUP($J41&amp;$K41,Reckoner!$E$8:$J$15,6,0)*70%,IF(P$16&lt;$J41,-Reckoner!$I$5,0))</f>
        <v>-1000000</v>
      </c>
      <c r="Q41" s="26">
        <f>IF(Q$16=$K41,VLOOKUP($J41&amp;$K41,Reckoner!$E$8:$J$15,6,0)*70%,IF(Q$16&lt;$J41,-Reckoner!$I$5,0))</f>
        <v>-1000000</v>
      </c>
      <c r="R41" s="26">
        <f>IF(R$16=$K41,VLOOKUP($J41&amp;$K41,Reckoner!$E$8:$J$15,6,0)*70%,IF(R$16&lt;$J41,-Reckoner!$I$5,0))</f>
        <v>-1000000</v>
      </c>
      <c r="S41" s="26">
        <f>IF(S$16=$K41,VLOOKUP($J41&amp;$K41,Reckoner!$E$8:$J$15,6,0)*70%,IF(S$16&lt;$J41,-Reckoner!$I$5,0))</f>
        <v>0</v>
      </c>
      <c r="T41" s="26">
        <f>IF(T$16=$K41,VLOOKUP($J41&amp;$K41,Reckoner!$E$8:$J$15,6,0)*70%,IF(T$16&lt;$J41,-Reckoner!$I$5,0))</f>
        <v>0</v>
      </c>
      <c r="U41" s="26">
        <f>IF(U$16=$K41,VLOOKUP($J41&amp;$K41,Reckoner!$E$8:$J$15,6,0)*70%,IF(U$16&lt;$J41,-Reckoner!$I$5,0))</f>
        <v>0</v>
      </c>
      <c r="V41" s="26">
        <f>IF(V$16=$K41,VLOOKUP($J41&amp;$K41,Reckoner!$E$8:$J$15,6,0)*70%,IF(V$16&lt;$J41,-Reckoner!$I$5,0))</f>
        <v>0</v>
      </c>
      <c r="W41" s="26">
        <f>IF(W$16=$K41,VLOOKUP($J41&amp;$K41,Reckoner!$E$8:$J$15,6,0)*70%,IF(W$16&lt;$J41,-Reckoner!$I$5,0))</f>
        <v>0</v>
      </c>
      <c r="X41" s="26">
        <f>IF(X$16=$K41,VLOOKUP($J41&amp;$K41,Reckoner!$E$8:$J$15,6,0)*70%,IF(X$16&lt;$J41,-Reckoner!$I$5,0))</f>
        <v>0</v>
      </c>
      <c r="Y41" s="26">
        <f>IF(Y$16=$K41,VLOOKUP($J41&amp;$K41,Reckoner!$E$8:$J$15,6,0)*70%,IF(Y$16&lt;$J41,-Reckoner!$I$5,0))</f>
        <v>0</v>
      </c>
      <c r="Z41" s="26">
        <f>IF(Z$16=$K41,VLOOKUP($J41&amp;$K41,Reckoner!$E$8:$J$15,6,0)*70%,IF(Z$16&lt;$J41,-Reckoner!$I$5,0))</f>
        <v>0</v>
      </c>
      <c r="AA41" s="26">
        <f>IF(AA$16=$K41,VLOOKUP($J41&amp;$K41,Reckoner!$E$8:$J$15,6,0)*70%,IF(AA$16&lt;$J41,-Reckoner!$I$5,0))</f>
        <v>0</v>
      </c>
      <c r="AB41" s="26">
        <f>IF(AB$16=$K41,VLOOKUP($J41&amp;$K41,Reckoner!$E$8:$J$15,6,0)*70%,IF(AB$16&lt;$J41,-Reckoner!$I$5,0))</f>
        <v>0</v>
      </c>
      <c r="AC41" s="26">
        <f>IF(AC$16=$K41,VLOOKUP($J41&amp;$K41,Reckoner!$E$8:$J$15,6,0)*70%,IF(AC$16&lt;$J41,-Reckoner!$I$5,0))</f>
        <v>0</v>
      </c>
      <c r="AD41" s="26">
        <f>IF(AD$16=$K41,VLOOKUP($J41&amp;$K41,Reckoner!$E$8:$J$15,6,0)*70%,IF(AD$16&lt;$J41,-Reckoner!$I$5,0))</f>
        <v>0</v>
      </c>
      <c r="AE41" s="26">
        <f>IF(AE$16=$K41,VLOOKUP($J41&amp;$K41,Reckoner!$E$8:$J$15,6,0)*70%,IF(AE$16&lt;$J41,-Reckoner!$I$5,0))</f>
        <v>0</v>
      </c>
      <c r="AF41" s="26">
        <f>IF(AF$16=$K41,VLOOKUP($J41&amp;$K41,Reckoner!$E$8:$J$15,6,0)*70%,IF(AF$16&lt;$J41,-Reckoner!$I$5,0))</f>
        <v>13574960</v>
      </c>
    </row>
    <row r="42" spans="1:32" ht="15.75">
      <c r="A42" s="3" t="str">
        <f t="shared" si="0"/>
        <v>43105</v>
      </c>
      <c r="B42" s="3">
        <v>43</v>
      </c>
      <c r="C42" s="3">
        <v>10</v>
      </c>
      <c r="D42" s="3">
        <v>5</v>
      </c>
      <c r="E42" s="4">
        <v>5.1577000000000002</v>
      </c>
      <c r="F42" s="4">
        <v>5.4156000000000004</v>
      </c>
      <c r="I42" s="25">
        <f t="shared" ref="I42:I46" si="6">IRR(L42:AF42)</f>
        <v>2.5889531830346701E-2</v>
      </c>
      <c r="J42" s="30">
        <v>7</v>
      </c>
      <c r="K42" s="30">
        <v>14</v>
      </c>
      <c r="L42" s="26">
        <f>IF(L$16=$K42,VLOOKUP($J42&amp;$K42,Reckoner!$E$8:$J$15,6,0)*70%,IF(L$16&lt;$J42,-Reckoner!$I$5,0))</f>
        <v>-1000000</v>
      </c>
      <c r="M42" s="26">
        <f>IF(M$16=$K42,VLOOKUP($J42&amp;$K42,Reckoner!$E$8:$J$15,6,0)*70%,IF(M$16&lt;$J42,-Reckoner!$I$5,0))</f>
        <v>-1000000</v>
      </c>
      <c r="N42" s="26">
        <f>IF(N$16=$K42,VLOOKUP($J42&amp;$K42,Reckoner!$E$8:$J$15,6,0)*70%,IF(N$16&lt;$J42,-Reckoner!$I$5,0))</f>
        <v>-1000000</v>
      </c>
      <c r="O42" s="26">
        <f>IF(O$16=$K42,VLOOKUP($J42&amp;$K42,Reckoner!$E$8:$J$15,6,0)*70%,IF(O$16&lt;$J42,-Reckoner!$I$5,0))</f>
        <v>-1000000</v>
      </c>
      <c r="P42" s="26">
        <f>IF(P$16=$K42,VLOOKUP($J42&amp;$K42,Reckoner!$E$8:$J$15,6,0)*70%,IF(P$16&lt;$J42,-Reckoner!$I$5,0))</f>
        <v>-1000000</v>
      </c>
      <c r="Q42" s="26">
        <f>IF(Q$16=$K42,VLOOKUP($J42&amp;$K42,Reckoner!$E$8:$J$15,6,0)*70%,IF(Q$16&lt;$J42,-Reckoner!$I$5,0))</f>
        <v>-1000000</v>
      </c>
      <c r="R42" s="26">
        <f>IF(R$16=$K42,VLOOKUP($J42&amp;$K42,Reckoner!$E$8:$J$15,6,0)*70%,IF(R$16&lt;$J42,-Reckoner!$I$5,0))</f>
        <v>-1000000</v>
      </c>
      <c r="S42" s="26">
        <f>IF(S$16=$K42,VLOOKUP($J42&amp;$K42,Reckoner!$E$8:$J$15,6,0)*70%,IF(S$16&lt;$J42,-Reckoner!$I$5,0))</f>
        <v>0</v>
      </c>
      <c r="T42" s="26">
        <f>IF(T$16=$K42,VLOOKUP($J42&amp;$K42,Reckoner!$E$8:$J$15,6,0)*70%,IF(T$16&lt;$J42,-Reckoner!$I$5,0))</f>
        <v>0</v>
      </c>
      <c r="U42" s="26">
        <f>IF(U$16=$K42,VLOOKUP($J42&amp;$K42,Reckoner!$E$8:$J$15,6,0)*70%,IF(U$16&lt;$J42,-Reckoner!$I$5,0))</f>
        <v>0</v>
      </c>
      <c r="V42" s="26">
        <f>IF(V$16=$K42,VLOOKUP($J42&amp;$K42,Reckoner!$E$8:$J$15,6,0)*70%,IF(V$16&lt;$J42,-Reckoner!$I$5,0))</f>
        <v>0</v>
      </c>
      <c r="W42" s="26">
        <f>IF(W$16=$K42,VLOOKUP($J42&amp;$K42,Reckoner!$E$8:$J$15,6,0)*70%,IF(W$16&lt;$J42,-Reckoner!$I$5,0))</f>
        <v>0</v>
      </c>
      <c r="X42" s="26">
        <f>IF(X$16=$K42,VLOOKUP($J42&amp;$K42,Reckoner!$E$8:$J$15,6,0)*70%,IF(X$16&lt;$J42,-Reckoner!$I$5,0))</f>
        <v>0</v>
      </c>
      <c r="Y42" s="26">
        <f>IF(Y$16=$K42,VLOOKUP($J42&amp;$K42,Reckoner!$E$8:$J$15,6,0)*70%,IF(Y$16&lt;$J42,-Reckoner!$I$5,0))</f>
        <v>0</v>
      </c>
      <c r="Z42" s="26">
        <f>IF(Z$16=$K42,VLOOKUP($J42&amp;$K42,Reckoner!$E$8:$J$15,6,0)*70%,IF(Z$16&lt;$J42,-Reckoner!$I$5,0))</f>
        <v>9284786.6999999993</v>
      </c>
      <c r="AA42" s="26">
        <f>IF(AA$16=$K42,VLOOKUP($J42&amp;$K42,Reckoner!$E$8:$J$15,6,0)*70%,IF(AA$16&lt;$J42,-Reckoner!$I$5,0))</f>
        <v>0</v>
      </c>
      <c r="AB42" s="26">
        <f>IF(AB$16=$K42,VLOOKUP($J42&amp;$K42,Reckoner!$E$8:$J$15,6,0)*70%,IF(AB$16&lt;$J42,-Reckoner!$I$5,0))</f>
        <v>0</v>
      </c>
      <c r="AC42" s="26">
        <f>IF(AC$16=$K42,VLOOKUP($J42&amp;$K42,Reckoner!$E$8:$J$15,6,0)*70%,IF(AC$16&lt;$J42,-Reckoner!$I$5,0))</f>
        <v>0</v>
      </c>
      <c r="AD42" s="26">
        <f>IF(AD$16=$K42,VLOOKUP($J42&amp;$K42,Reckoner!$E$8:$J$15,6,0)*70%,IF(AD$16&lt;$J42,-Reckoner!$I$5,0))</f>
        <v>0</v>
      </c>
      <c r="AE42" s="26">
        <f>IF(AE$16=$K42,VLOOKUP($J42&amp;$K42,Reckoner!$E$8:$J$15,6,0)*70%,IF(AE$16&lt;$J42,-Reckoner!$I$5,0))</f>
        <v>0</v>
      </c>
      <c r="AF42" s="26">
        <f>IF(AF$16=$K42,VLOOKUP($J42&amp;$K42,Reckoner!$E$8:$J$15,6,0)*70%,IF(AF$16&lt;$J42,-Reckoner!$I$5,0))</f>
        <v>0</v>
      </c>
    </row>
    <row r="43" spans="1:32" ht="15.75">
      <c r="A43" s="3" t="str">
        <f t="shared" si="0"/>
        <v>44105</v>
      </c>
      <c r="B43" s="3">
        <v>44</v>
      </c>
      <c r="C43" s="3">
        <v>10</v>
      </c>
      <c r="D43" s="3">
        <v>5</v>
      </c>
      <c r="E43" s="4">
        <v>5.125</v>
      </c>
      <c r="F43" s="4">
        <v>5.3813000000000004</v>
      </c>
      <c r="I43" s="25">
        <f t="shared" si="6"/>
        <v>3.8240350972241766E-2</v>
      </c>
      <c r="J43" s="30">
        <v>6</v>
      </c>
      <c r="K43" s="30">
        <v>18</v>
      </c>
      <c r="L43" s="26">
        <f>IF(L$16=$K43,VLOOKUP($J43&amp;$K43,Reckoner!$E$8:$J$15,6,0)*70%,IF(L$16&lt;$J43,-Reckoner!$I$5,0))</f>
        <v>-1000000</v>
      </c>
      <c r="M43" s="26">
        <f>IF(M$16=$K43,VLOOKUP($J43&amp;$K43,Reckoner!$E$8:$J$15,6,0)*70%,IF(M$16&lt;$J43,-Reckoner!$I$5,0))</f>
        <v>-1000000</v>
      </c>
      <c r="N43" s="26">
        <f>IF(N$16=$K43,VLOOKUP($J43&amp;$K43,Reckoner!$E$8:$J$15,6,0)*70%,IF(N$16&lt;$J43,-Reckoner!$I$5,0))</f>
        <v>-1000000</v>
      </c>
      <c r="O43" s="26">
        <f>IF(O$16=$K43,VLOOKUP($J43&amp;$K43,Reckoner!$E$8:$J$15,6,0)*70%,IF(O$16&lt;$J43,-Reckoner!$I$5,0))</f>
        <v>-1000000</v>
      </c>
      <c r="P43" s="26">
        <f>IF(P$16=$K43,VLOOKUP($J43&amp;$K43,Reckoner!$E$8:$J$15,6,0)*70%,IF(P$16&lt;$J43,-Reckoner!$I$5,0))</f>
        <v>-1000000</v>
      </c>
      <c r="Q43" s="26">
        <f>IF(Q$16=$K43,VLOOKUP($J43&amp;$K43,Reckoner!$E$8:$J$15,6,0)*70%,IF(Q$16&lt;$J43,-Reckoner!$I$5,0))</f>
        <v>-1000000</v>
      </c>
      <c r="R43" s="26">
        <f>IF(R$16=$K43,VLOOKUP($J43&amp;$K43,Reckoner!$E$8:$J$15,6,0)*70%,IF(R$16&lt;$J43,-Reckoner!$I$5,0))</f>
        <v>0</v>
      </c>
      <c r="S43" s="26">
        <f>IF(S$16=$K43,VLOOKUP($J43&amp;$K43,Reckoner!$E$8:$J$15,6,0)*70%,IF(S$16&lt;$J43,-Reckoner!$I$5,0))</f>
        <v>0</v>
      </c>
      <c r="T43" s="26">
        <f>IF(T$16=$K43,VLOOKUP($J43&amp;$K43,Reckoner!$E$8:$J$15,6,0)*70%,IF(T$16&lt;$J43,-Reckoner!$I$5,0))</f>
        <v>0</v>
      </c>
      <c r="U43" s="26">
        <f>IF(U$16=$K43,VLOOKUP($J43&amp;$K43,Reckoner!$E$8:$J$15,6,0)*70%,IF(U$16&lt;$J43,-Reckoner!$I$5,0))</f>
        <v>0</v>
      </c>
      <c r="V43" s="26">
        <f>IF(V$16=$K43,VLOOKUP($J43&amp;$K43,Reckoner!$E$8:$J$15,6,0)*70%,IF(V$16&lt;$J43,-Reckoner!$I$5,0))</f>
        <v>0</v>
      </c>
      <c r="W43" s="26">
        <f>IF(W$16=$K43,VLOOKUP($J43&amp;$K43,Reckoner!$E$8:$J$15,6,0)*70%,IF(W$16&lt;$J43,-Reckoner!$I$5,0))</f>
        <v>0</v>
      </c>
      <c r="X43" s="26">
        <f>IF(X$16=$K43,VLOOKUP($J43&amp;$K43,Reckoner!$E$8:$J$15,6,0)*70%,IF(X$16&lt;$J43,-Reckoner!$I$5,0))</f>
        <v>0</v>
      </c>
      <c r="Y43" s="26">
        <f>IF(Y$16=$K43,VLOOKUP($J43&amp;$K43,Reckoner!$E$8:$J$15,6,0)*70%,IF(Y$16&lt;$J43,-Reckoner!$I$5,0))</f>
        <v>0</v>
      </c>
      <c r="Z43" s="26">
        <f>IF(Z$16=$K43,VLOOKUP($J43&amp;$K43,Reckoner!$E$8:$J$15,6,0)*70%,IF(Z$16&lt;$J43,-Reckoner!$I$5,0))</f>
        <v>0</v>
      </c>
      <c r="AA43" s="26">
        <f>IF(AA$16=$K43,VLOOKUP($J43&amp;$K43,Reckoner!$E$8:$J$15,6,0)*70%,IF(AA$16&lt;$J43,-Reckoner!$I$5,0))</f>
        <v>0</v>
      </c>
      <c r="AB43" s="26">
        <f>IF(AB$16=$K43,VLOOKUP($J43&amp;$K43,Reckoner!$E$8:$J$15,6,0)*70%,IF(AB$16&lt;$J43,-Reckoner!$I$5,0))</f>
        <v>0</v>
      </c>
      <c r="AC43" s="26">
        <f>IF(AC$16=$K43,VLOOKUP($J43&amp;$K43,Reckoner!$E$8:$J$15,6,0)*70%,IF(AC$16&lt;$J43,-Reckoner!$I$5,0))</f>
        <v>0</v>
      </c>
      <c r="AD43" s="26">
        <f>IF(AD$16=$K43,VLOOKUP($J43&amp;$K43,Reckoner!$E$8:$J$15,6,0)*70%,IF(AD$16&lt;$J43,-Reckoner!$I$5,0))</f>
        <v>10756235.699999999</v>
      </c>
      <c r="AE43" s="26">
        <f>IF(AE$16=$K43,VLOOKUP($J43&amp;$K43,Reckoner!$E$8:$J$15,6,0)*70%,IF(AE$16&lt;$J43,-Reckoner!$I$5,0))</f>
        <v>0</v>
      </c>
      <c r="AF43" s="26">
        <f>IF(AF$16=$K43,VLOOKUP($J43&amp;$K43,Reckoner!$E$8:$J$15,6,0)*70%,IF(AF$16&lt;$J43,-Reckoner!$I$5,0))</f>
        <v>0</v>
      </c>
    </row>
    <row r="44" spans="1:32" ht="15.75">
      <c r="A44" s="3" t="str">
        <f t="shared" si="0"/>
        <v>45105</v>
      </c>
      <c r="B44" s="3">
        <v>45</v>
      </c>
      <c r="C44" s="3">
        <v>10</v>
      </c>
      <c r="D44" s="3">
        <v>5</v>
      </c>
      <c r="E44" s="4">
        <v>5.0873999999999997</v>
      </c>
      <c r="F44" s="4">
        <v>5.3418000000000001</v>
      </c>
      <c r="I44" s="25">
        <f t="shared" si="6"/>
        <v>1.9191259997420218E-2</v>
      </c>
      <c r="J44" s="30">
        <v>6</v>
      </c>
      <c r="K44" s="30">
        <v>12</v>
      </c>
      <c r="L44" s="26">
        <f>IF(L$16=$K44,VLOOKUP($J44&amp;$K44,Reckoner!$E$8:$J$15,6,0)*70%,IF(L$16&lt;$J44,-Reckoner!$I$5,0))</f>
        <v>-1000000</v>
      </c>
      <c r="M44" s="26">
        <f>IF(M$16=$K44,VLOOKUP($J44&amp;$K44,Reckoner!$E$8:$J$15,6,0)*70%,IF(M$16&lt;$J44,-Reckoner!$I$5,0))</f>
        <v>-1000000</v>
      </c>
      <c r="N44" s="26">
        <f>IF(N$16=$K44,VLOOKUP($J44&amp;$K44,Reckoner!$E$8:$J$15,6,0)*70%,IF(N$16&lt;$J44,-Reckoner!$I$5,0))</f>
        <v>-1000000</v>
      </c>
      <c r="O44" s="26">
        <f>IF(O$16=$K44,VLOOKUP($J44&amp;$K44,Reckoner!$E$8:$J$15,6,0)*70%,IF(O$16&lt;$J44,-Reckoner!$I$5,0))</f>
        <v>-1000000</v>
      </c>
      <c r="P44" s="26">
        <f>IF(P$16=$K44,VLOOKUP($J44&amp;$K44,Reckoner!$E$8:$J$15,6,0)*70%,IF(P$16&lt;$J44,-Reckoner!$I$5,0))</f>
        <v>-1000000</v>
      </c>
      <c r="Q44" s="26">
        <f>IF(Q$16=$K44,VLOOKUP($J44&amp;$K44,Reckoner!$E$8:$J$15,6,0)*70%,IF(Q$16&lt;$J44,-Reckoner!$I$5,0))</f>
        <v>-1000000</v>
      </c>
      <c r="R44" s="26">
        <f>IF(R$16=$K44,VLOOKUP($J44&amp;$K44,Reckoner!$E$8:$J$15,6,0)*70%,IF(R$16&lt;$J44,-Reckoner!$I$5,0))</f>
        <v>0</v>
      </c>
      <c r="S44" s="26">
        <f>IF(S$16=$K44,VLOOKUP($J44&amp;$K44,Reckoner!$E$8:$J$15,6,0)*70%,IF(S$16&lt;$J44,-Reckoner!$I$5,0))</f>
        <v>0</v>
      </c>
      <c r="T44" s="26">
        <f>IF(T$16=$K44,VLOOKUP($J44&amp;$K44,Reckoner!$E$8:$J$15,6,0)*70%,IF(T$16&lt;$J44,-Reckoner!$I$5,0))</f>
        <v>0</v>
      </c>
      <c r="U44" s="26">
        <f>IF(U$16=$K44,VLOOKUP($J44&amp;$K44,Reckoner!$E$8:$J$15,6,0)*70%,IF(U$16&lt;$J44,-Reckoner!$I$5,0))</f>
        <v>0</v>
      </c>
      <c r="V44" s="26">
        <f>IF(V$16=$K44,VLOOKUP($J44&amp;$K44,Reckoner!$E$8:$J$15,6,0)*70%,IF(V$16&lt;$J44,-Reckoner!$I$5,0))</f>
        <v>0</v>
      </c>
      <c r="W44" s="26">
        <f>IF(W$16=$K44,VLOOKUP($J44&amp;$K44,Reckoner!$E$8:$J$15,6,0)*70%,IF(W$16&lt;$J44,-Reckoner!$I$5,0))</f>
        <v>0</v>
      </c>
      <c r="X44" s="26">
        <f>IF(X$16=$K44,VLOOKUP($J44&amp;$K44,Reckoner!$E$8:$J$15,6,0)*70%,IF(X$16&lt;$J44,-Reckoner!$I$5,0))</f>
        <v>7191328.8999999994</v>
      </c>
      <c r="Y44" s="26">
        <f>IF(Y$16=$K44,VLOOKUP($J44&amp;$K44,Reckoner!$E$8:$J$15,6,0)*70%,IF(Y$16&lt;$J44,-Reckoner!$I$5,0))</f>
        <v>0</v>
      </c>
      <c r="Z44" s="26">
        <f>IF(Z$16=$K44,VLOOKUP($J44&amp;$K44,Reckoner!$E$8:$J$15,6,0)*70%,IF(Z$16&lt;$J44,-Reckoner!$I$5,0))</f>
        <v>0</v>
      </c>
      <c r="AA44" s="26">
        <f>IF(AA$16=$K44,VLOOKUP($J44&amp;$K44,Reckoner!$E$8:$J$15,6,0)*70%,IF(AA$16&lt;$J44,-Reckoner!$I$5,0))</f>
        <v>0</v>
      </c>
      <c r="AB44" s="26">
        <f>IF(AB$16=$K44,VLOOKUP($J44&amp;$K44,Reckoner!$E$8:$J$15,6,0)*70%,IF(AB$16&lt;$J44,-Reckoner!$I$5,0))</f>
        <v>0</v>
      </c>
      <c r="AC44" s="26">
        <f>IF(AC$16=$K44,VLOOKUP($J44&amp;$K44,Reckoner!$E$8:$J$15,6,0)*70%,IF(AC$16&lt;$J44,-Reckoner!$I$5,0))</f>
        <v>0</v>
      </c>
      <c r="AD44" s="26">
        <f>IF(AD$16=$K44,VLOOKUP($J44&amp;$K44,Reckoner!$E$8:$J$15,6,0)*70%,IF(AD$16&lt;$J44,-Reckoner!$I$5,0))</f>
        <v>0</v>
      </c>
      <c r="AE44" s="26">
        <f>IF(AE$16=$K44,VLOOKUP($J44&amp;$K44,Reckoner!$E$8:$J$15,6,0)*70%,IF(AE$16&lt;$J44,-Reckoner!$I$5,0))</f>
        <v>0</v>
      </c>
      <c r="AF44" s="26">
        <f>IF(AF$16=$K44,VLOOKUP($J44&amp;$K44,Reckoner!$E$8:$J$15,6,0)*70%,IF(AF$16&lt;$J44,-Reckoner!$I$5,0))</f>
        <v>0</v>
      </c>
    </row>
    <row r="45" spans="1:32" ht="15.75">
      <c r="A45" s="3" t="str">
        <f t="shared" si="0"/>
        <v>46105</v>
      </c>
      <c r="B45" s="3">
        <v>46</v>
      </c>
      <c r="C45" s="3">
        <v>10</v>
      </c>
      <c r="D45" s="3">
        <v>5</v>
      </c>
      <c r="E45" s="4">
        <v>5.0450999999999997</v>
      </c>
      <c r="F45" s="4">
        <v>5.2973999999999997</v>
      </c>
      <c r="I45" s="25">
        <f t="shared" si="6"/>
        <v>3.0920867790644513E-2</v>
      </c>
      <c r="J45" s="30">
        <v>5</v>
      </c>
      <c r="K45" s="30">
        <v>15</v>
      </c>
      <c r="L45" s="26">
        <f>IF(L$16=$K45,VLOOKUP($J45&amp;$K45,Reckoner!$E$8:$J$15,6,0)*70%,IF(L$16&lt;$J45,-Reckoner!$I$5,0))</f>
        <v>-1000000</v>
      </c>
      <c r="M45" s="26">
        <f>IF(M$16=$K45,VLOOKUP($J45&amp;$K45,Reckoner!$E$8:$J$15,6,0)*70%,IF(M$16&lt;$J45,-Reckoner!$I$5,0))</f>
        <v>-1000000</v>
      </c>
      <c r="N45" s="26">
        <f>IF(N$16=$K45,VLOOKUP($J45&amp;$K45,Reckoner!$E$8:$J$15,6,0)*70%,IF(N$16&lt;$J45,-Reckoner!$I$5,0))</f>
        <v>-1000000</v>
      </c>
      <c r="O45" s="26">
        <f>IF(O$16=$K45,VLOOKUP($J45&amp;$K45,Reckoner!$E$8:$J$15,6,0)*70%,IF(O$16&lt;$J45,-Reckoner!$I$5,0))</f>
        <v>-1000000</v>
      </c>
      <c r="P45" s="26">
        <f>IF(P$16=$K45,VLOOKUP($J45&amp;$K45,Reckoner!$E$8:$J$15,6,0)*70%,IF(P$16&lt;$J45,-Reckoner!$I$5,0))</f>
        <v>-1000000</v>
      </c>
      <c r="Q45" s="26">
        <f>IF(Q$16=$K45,VLOOKUP($J45&amp;$K45,Reckoner!$E$8:$J$15,6,0)*70%,IF(Q$16&lt;$J45,-Reckoner!$I$5,0))</f>
        <v>0</v>
      </c>
      <c r="R45" s="26">
        <f>IF(R$16=$K45,VLOOKUP($J45&amp;$K45,Reckoner!$E$8:$J$15,6,0)*70%,IF(R$16&lt;$J45,-Reckoner!$I$5,0))</f>
        <v>0</v>
      </c>
      <c r="S45" s="26">
        <f>IF(S$16=$K45,VLOOKUP($J45&amp;$K45,Reckoner!$E$8:$J$15,6,0)*70%,IF(S$16&lt;$J45,-Reckoner!$I$5,0))</f>
        <v>0</v>
      </c>
      <c r="T45" s="26">
        <f>IF(T$16=$K45,VLOOKUP($J45&amp;$K45,Reckoner!$E$8:$J$15,6,0)*70%,IF(T$16&lt;$J45,-Reckoner!$I$5,0))</f>
        <v>0</v>
      </c>
      <c r="U45" s="26">
        <f>IF(U$16=$K45,VLOOKUP($J45&amp;$K45,Reckoner!$E$8:$J$15,6,0)*70%,IF(U$16&lt;$J45,-Reckoner!$I$5,0))</f>
        <v>0</v>
      </c>
      <c r="V45" s="26">
        <f>IF(V$16=$K45,VLOOKUP($J45&amp;$K45,Reckoner!$E$8:$J$15,6,0)*70%,IF(V$16&lt;$J45,-Reckoner!$I$5,0))</f>
        <v>0</v>
      </c>
      <c r="W45" s="26">
        <f>IF(W$16=$K45,VLOOKUP($J45&amp;$K45,Reckoner!$E$8:$J$15,6,0)*70%,IF(W$16&lt;$J45,-Reckoner!$I$5,0))</f>
        <v>0</v>
      </c>
      <c r="X45" s="26">
        <f>IF(X$16=$K45,VLOOKUP($J45&amp;$K45,Reckoner!$E$8:$J$15,6,0)*70%,IF(X$16&lt;$J45,-Reckoner!$I$5,0))</f>
        <v>0</v>
      </c>
      <c r="Y45" s="26">
        <f>IF(Y$16=$K45,VLOOKUP($J45&amp;$K45,Reckoner!$E$8:$J$15,6,0)*70%,IF(Y$16&lt;$J45,-Reckoner!$I$5,0))</f>
        <v>0</v>
      </c>
      <c r="Z45" s="26">
        <f>IF(Z$16=$K45,VLOOKUP($J45&amp;$K45,Reckoner!$E$8:$J$15,6,0)*70%,IF(Z$16&lt;$J45,-Reckoner!$I$5,0))</f>
        <v>0</v>
      </c>
      <c r="AA45" s="26">
        <f>IF(AA$16=$K45,VLOOKUP($J45&amp;$K45,Reckoner!$E$8:$J$15,6,0)*70%,IF(AA$16&lt;$J45,-Reckoner!$I$5,0))</f>
        <v>7435359.3999999994</v>
      </c>
      <c r="AB45" s="26">
        <f>IF(AB$16=$K45,VLOOKUP($J45&amp;$K45,Reckoner!$E$8:$J$15,6,0)*70%,IF(AB$16&lt;$J45,-Reckoner!$I$5,0))</f>
        <v>0</v>
      </c>
      <c r="AC45" s="26">
        <f>IF(AC$16=$K45,VLOOKUP($J45&amp;$K45,Reckoner!$E$8:$J$15,6,0)*70%,IF(AC$16&lt;$J45,-Reckoner!$I$5,0))</f>
        <v>0</v>
      </c>
      <c r="AD45" s="26">
        <f>IF(AD$16=$K45,VLOOKUP($J45&amp;$K45,Reckoner!$E$8:$J$15,6,0)*70%,IF(AD$16&lt;$J45,-Reckoner!$I$5,0))</f>
        <v>0</v>
      </c>
      <c r="AE45" s="26">
        <f>IF(AE$16=$K45,VLOOKUP($J45&amp;$K45,Reckoner!$E$8:$J$15,6,0)*70%,IF(AE$16&lt;$J45,-Reckoner!$I$5,0))</f>
        <v>0</v>
      </c>
      <c r="AF45" s="26">
        <f>IF(AF$16=$K45,VLOOKUP($J45&amp;$K45,Reckoner!$E$8:$J$15,6,0)*70%,IF(AF$16&lt;$J45,-Reckoner!$I$5,0))</f>
        <v>0</v>
      </c>
    </row>
    <row r="46" spans="1:32" ht="15.75">
      <c r="A46" s="3" t="str">
        <f t="shared" si="0"/>
        <v>47105</v>
      </c>
      <c r="B46" s="3">
        <v>47</v>
      </c>
      <c r="C46" s="3">
        <v>10</v>
      </c>
      <c r="D46" s="3">
        <v>5</v>
      </c>
      <c r="E46" s="4">
        <v>4.9977999999999998</v>
      </c>
      <c r="F46" s="4">
        <v>5.2477</v>
      </c>
      <c r="I46" s="25">
        <f t="shared" si="6"/>
        <v>8.3002579209885408E-3</v>
      </c>
      <c r="J46" s="30">
        <v>5</v>
      </c>
      <c r="K46" s="30">
        <v>10</v>
      </c>
      <c r="L46" s="26">
        <f>IF(L$16=$K46,VLOOKUP($J46&amp;$K46,Reckoner!$E$8:$J$15,6,0)*70%,IF(L$16&lt;$J46,-Reckoner!$I$5,0))</f>
        <v>-1000000</v>
      </c>
      <c r="M46" s="26">
        <f>IF(M$16=$K46,VLOOKUP($J46&amp;$K46,Reckoner!$E$8:$J$15,6,0)*70%,IF(M$16&lt;$J46,-Reckoner!$I$5,0))</f>
        <v>-1000000</v>
      </c>
      <c r="N46" s="26">
        <f>IF(N$16=$K46,VLOOKUP($J46&amp;$K46,Reckoner!$E$8:$J$15,6,0)*70%,IF(N$16&lt;$J46,-Reckoner!$I$5,0))</f>
        <v>-1000000</v>
      </c>
      <c r="O46" s="26">
        <f>IF(O$16=$K46,VLOOKUP($J46&amp;$K46,Reckoner!$E$8:$J$15,6,0)*70%,IF(O$16&lt;$J46,-Reckoner!$I$5,0))</f>
        <v>-1000000</v>
      </c>
      <c r="P46" s="26">
        <f>IF(P$16=$K46,VLOOKUP($J46&amp;$K46,Reckoner!$E$8:$J$15,6,0)*70%,IF(P$16&lt;$J46,-Reckoner!$I$5,0))</f>
        <v>-1000000</v>
      </c>
      <c r="Q46" s="26">
        <f>IF(Q$16=$K46,VLOOKUP($J46&amp;$K46,Reckoner!$E$8:$J$15,6,0)*70%,IF(Q$16&lt;$J46,-Reckoner!$I$5,0))</f>
        <v>0</v>
      </c>
      <c r="R46" s="26">
        <f>IF(R$16=$K46,VLOOKUP($J46&amp;$K46,Reckoner!$E$8:$J$15,6,0)*70%,IF(R$16&lt;$J46,-Reckoner!$I$5,0))</f>
        <v>0</v>
      </c>
      <c r="S46" s="26">
        <f>IF(S$16=$K46,VLOOKUP($J46&amp;$K46,Reckoner!$E$8:$J$15,6,0)*70%,IF(S$16&lt;$J46,-Reckoner!$I$5,0))</f>
        <v>0</v>
      </c>
      <c r="T46" s="26">
        <f>IF(T$16=$K46,VLOOKUP($J46&amp;$K46,Reckoner!$E$8:$J$15,6,0)*70%,IF(T$16&lt;$J46,-Reckoner!$I$5,0))</f>
        <v>0</v>
      </c>
      <c r="U46" s="26">
        <f>IF(U$16=$K46,VLOOKUP($J46&amp;$K46,Reckoner!$E$8:$J$15,6,0)*70%,IF(U$16&lt;$J46,-Reckoner!$I$5,0))</f>
        <v>0</v>
      </c>
      <c r="V46" s="26">
        <f>IF(V$16=$K46,VLOOKUP($J46&amp;$K46,Reckoner!$E$8:$J$15,6,0)*70%,IF(V$16&lt;$J46,-Reckoner!$I$5,0))</f>
        <v>5342182.3</v>
      </c>
      <c r="W46" s="26">
        <f>IF(W$16=$K46,VLOOKUP($J46&amp;$K46,Reckoner!$E$8:$J$15,6,0)*70%,IF(W$16&lt;$J46,-Reckoner!$I$5,0))</f>
        <v>0</v>
      </c>
      <c r="X46" s="26">
        <f>IF(X$16=$K46,VLOOKUP($J46&amp;$K46,Reckoner!$E$8:$J$15,6,0)*70%,IF(X$16&lt;$J46,-Reckoner!$I$5,0))</f>
        <v>0</v>
      </c>
      <c r="Y46" s="26">
        <f>IF(Y$16=$K46,VLOOKUP($J46&amp;$K46,Reckoner!$E$8:$J$15,6,0)*70%,IF(Y$16&lt;$J46,-Reckoner!$I$5,0))</f>
        <v>0</v>
      </c>
      <c r="Z46" s="26">
        <f>IF(Z$16=$K46,VLOOKUP($J46&amp;$K46,Reckoner!$E$8:$J$15,6,0)*70%,IF(Z$16&lt;$J46,-Reckoner!$I$5,0))</f>
        <v>0</v>
      </c>
      <c r="AA46" s="26">
        <f>IF(AA$16=$K46,VLOOKUP($J46&amp;$K46,Reckoner!$E$8:$J$15,6,0)*70%,IF(AA$16&lt;$J46,-Reckoner!$I$5,0))</f>
        <v>0</v>
      </c>
      <c r="AB46" s="26">
        <f>IF(AB$16=$K46,VLOOKUP($J46&amp;$K46,Reckoner!$E$8:$J$15,6,0)*70%,IF(AB$16&lt;$J46,-Reckoner!$I$5,0))</f>
        <v>0</v>
      </c>
      <c r="AC46" s="26">
        <f>IF(AC$16=$K46,VLOOKUP($J46&amp;$K46,Reckoner!$E$8:$J$15,6,0)*70%,IF(AC$16&lt;$J46,-Reckoner!$I$5,0))</f>
        <v>0</v>
      </c>
      <c r="AD46" s="26">
        <f>IF(AD$16=$K46,VLOOKUP($J46&amp;$K46,Reckoner!$E$8:$J$15,6,0)*70%,IF(AD$16&lt;$J46,-Reckoner!$I$5,0))</f>
        <v>0</v>
      </c>
      <c r="AE46" s="26">
        <f>IF(AE$16=$K46,VLOOKUP($J46&amp;$K46,Reckoner!$E$8:$J$15,6,0)*70%,IF(AE$16&lt;$J46,-Reckoner!$I$5,0))</f>
        <v>0</v>
      </c>
      <c r="AF46" s="26">
        <f>IF(AF$16=$K46,VLOOKUP($J46&amp;$K46,Reckoner!$E$8:$J$15,6,0)*70%,IF(AF$16&lt;$J46,-Reckoner!$I$5,0))</f>
        <v>0</v>
      </c>
    </row>
    <row r="47" spans="1:32">
      <c r="A47" s="3" t="str">
        <f t="shared" si="0"/>
        <v>48105</v>
      </c>
      <c r="B47" s="3">
        <v>48</v>
      </c>
      <c r="C47" s="3">
        <v>10</v>
      </c>
      <c r="D47" s="3">
        <v>5</v>
      </c>
      <c r="E47" s="4">
        <v>4.9455</v>
      </c>
      <c r="F47" s="4">
        <v>5.1928000000000001</v>
      </c>
    </row>
    <row r="48" spans="1:32">
      <c r="A48" s="3" t="str">
        <f t="shared" si="0"/>
        <v>49105</v>
      </c>
      <c r="B48" s="3">
        <v>49</v>
      </c>
      <c r="C48" s="3">
        <v>10</v>
      </c>
      <c r="D48" s="3">
        <v>5</v>
      </c>
      <c r="E48" s="4">
        <v>4.8883999999999999</v>
      </c>
      <c r="F48" s="4">
        <v>5.1327999999999996</v>
      </c>
    </row>
    <row r="49" spans="1:6">
      <c r="A49" s="3" t="str">
        <f t="shared" si="0"/>
        <v>50105</v>
      </c>
      <c r="B49" s="3">
        <v>50</v>
      </c>
      <c r="C49" s="3">
        <v>10</v>
      </c>
      <c r="D49" s="3">
        <v>5</v>
      </c>
      <c r="E49" s="4">
        <v>5.1759000000000004</v>
      </c>
      <c r="F49" s="4">
        <v>5.4347000000000003</v>
      </c>
    </row>
    <row r="50" spans="1:6">
      <c r="A50" s="3" t="str">
        <f t="shared" si="0"/>
        <v>51105</v>
      </c>
      <c r="B50" s="3">
        <v>51</v>
      </c>
      <c r="C50" s="3">
        <v>10</v>
      </c>
      <c r="D50" s="3">
        <v>5</v>
      </c>
      <c r="E50" s="4">
        <v>5.1439000000000004</v>
      </c>
      <c r="F50" s="4">
        <v>5.4010999999999996</v>
      </c>
    </row>
    <row r="51" spans="1:6">
      <c r="A51" s="3" t="str">
        <f t="shared" si="0"/>
        <v>52105</v>
      </c>
      <c r="B51" s="3">
        <v>52</v>
      </c>
      <c r="C51" s="3">
        <v>10</v>
      </c>
      <c r="D51" s="3">
        <v>5</v>
      </c>
      <c r="E51" s="4">
        <v>5.1097999999999999</v>
      </c>
      <c r="F51" s="4">
        <v>5.3653000000000004</v>
      </c>
    </row>
    <row r="52" spans="1:6">
      <c r="A52" s="3" t="str">
        <f t="shared" si="0"/>
        <v>53105</v>
      </c>
      <c r="B52" s="3">
        <v>53</v>
      </c>
      <c r="C52" s="3">
        <v>10</v>
      </c>
      <c r="D52" s="3">
        <v>5</v>
      </c>
      <c r="E52" s="4">
        <v>5.0735000000000001</v>
      </c>
      <c r="F52" s="4">
        <v>5.3272000000000004</v>
      </c>
    </row>
    <row r="53" spans="1:6">
      <c r="A53" s="3" t="str">
        <f t="shared" si="0"/>
        <v>54105</v>
      </c>
      <c r="B53" s="3">
        <v>54</v>
      </c>
      <c r="C53" s="3">
        <v>10</v>
      </c>
      <c r="D53" s="3">
        <v>5</v>
      </c>
      <c r="E53" s="4">
        <v>5.0353000000000003</v>
      </c>
      <c r="F53" s="4">
        <v>5.2870999999999997</v>
      </c>
    </row>
    <row r="54" spans="1:6">
      <c r="A54" s="3" t="str">
        <f t="shared" si="0"/>
        <v>55105</v>
      </c>
      <c r="B54" s="3">
        <v>55</v>
      </c>
      <c r="C54" s="3">
        <v>10</v>
      </c>
      <c r="D54" s="3">
        <v>5</v>
      </c>
      <c r="E54" s="4">
        <v>4.9954000000000001</v>
      </c>
      <c r="F54" s="4">
        <v>5.2451999999999996</v>
      </c>
    </row>
    <row r="55" spans="1:6">
      <c r="A55" s="3" t="str">
        <f t="shared" si="0"/>
        <v>56105</v>
      </c>
      <c r="B55" s="3">
        <v>56</v>
      </c>
      <c r="C55" s="3">
        <v>10</v>
      </c>
      <c r="D55" s="3">
        <v>5</v>
      </c>
      <c r="E55" s="4">
        <v>4.9537000000000004</v>
      </c>
      <c r="F55" s="4">
        <v>5.2013999999999996</v>
      </c>
    </row>
    <row r="56" spans="1:6">
      <c r="A56" s="3" t="str">
        <f t="shared" si="0"/>
        <v>57105</v>
      </c>
      <c r="B56" s="3">
        <v>57</v>
      </c>
      <c r="C56" s="3">
        <v>10</v>
      </c>
      <c r="D56" s="3">
        <v>5</v>
      </c>
      <c r="E56" s="4">
        <v>4.9096000000000002</v>
      </c>
      <c r="F56" s="4">
        <v>5.1551</v>
      </c>
    </row>
    <row r="57" spans="1:6">
      <c r="A57" s="3" t="str">
        <f t="shared" si="0"/>
        <v>58105</v>
      </c>
      <c r="B57" s="3">
        <v>58</v>
      </c>
      <c r="C57" s="3">
        <v>10</v>
      </c>
      <c r="D57" s="3">
        <v>5</v>
      </c>
      <c r="E57" s="4">
        <v>4.8628</v>
      </c>
      <c r="F57" s="4">
        <v>5.1059000000000001</v>
      </c>
    </row>
    <row r="58" spans="1:6">
      <c r="A58" s="3" t="str">
        <f t="shared" si="0"/>
        <v>59105</v>
      </c>
      <c r="B58" s="3">
        <v>59</v>
      </c>
      <c r="C58" s="3">
        <v>10</v>
      </c>
      <c r="D58" s="3">
        <v>5</v>
      </c>
      <c r="E58" s="4">
        <v>4.8124000000000002</v>
      </c>
      <c r="F58" s="4">
        <v>5.0529999999999999</v>
      </c>
    </row>
    <row r="59" spans="1:6">
      <c r="A59" s="3" t="str">
        <f t="shared" si="0"/>
        <v>60105</v>
      </c>
      <c r="B59" s="3">
        <v>60</v>
      </c>
      <c r="C59" s="3">
        <v>10</v>
      </c>
      <c r="D59" s="3">
        <v>5</v>
      </c>
      <c r="E59" s="4">
        <v>4.7557999999999998</v>
      </c>
      <c r="F59" s="4">
        <v>4.9935999999999998</v>
      </c>
    </row>
    <row r="60" spans="1:6">
      <c r="A60" s="3" t="str">
        <f t="shared" si="0"/>
        <v>3155</v>
      </c>
      <c r="B60" s="3">
        <v>3</v>
      </c>
      <c r="C60" s="3">
        <v>15</v>
      </c>
      <c r="D60" s="3">
        <v>5</v>
      </c>
      <c r="E60" s="4">
        <v>7.8902999999999999</v>
      </c>
      <c r="F60" s="4">
        <v>8.2848000000000006</v>
      </c>
    </row>
    <row r="61" spans="1:6">
      <c r="A61" s="3" t="str">
        <f t="shared" si="0"/>
        <v>4155</v>
      </c>
      <c r="B61" s="3">
        <v>4</v>
      </c>
      <c r="C61" s="3">
        <v>15</v>
      </c>
      <c r="D61" s="3">
        <v>5</v>
      </c>
      <c r="E61" s="4">
        <v>7.8951000000000002</v>
      </c>
      <c r="F61" s="4">
        <v>8.2898999999999994</v>
      </c>
    </row>
    <row r="62" spans="1:6">
      <c r="A62" s="3" t="str">
        <f t="shared" si="0"/>
        <v>5155</v>
      </c>
      <c r="B62" s="3">
        <v>5</v>
      </c>
      <c r="C62" s="3">
        <v>15</v>
      </c>
      <c r="D62" s="3">
        <v>5</v>
      </c>
      <c r="E62" s="4">
        <v>7.8937999999999997</v>
      </c>
      <c r="F62" s="4">
        <v>8.2885000000000009</v>
      </c>
    </row>
    <row r="63" spans="1:6">
      <c r="A63" s="3" t="str">
        <f t="shared" si="0"/>
        <v>6155</v>
      </c>
      <c r="B63" s="3">
        <v>6</v>
      </c>
      <c r="C63" s="3">
        <v>15</v>
      </c>
      <c r="D63" s="3">
        <v>5</v>
      </c>
      <c r="E63" s="4">
        <v>7.8894000000000002</v>
      </c>
      <c r="F63" s="4">
        <v>8.2838999999999992</v>
      </c>
    </row>
    <row r="64" spans="1:6">
      <c r="A64" s="3" t="str">
        <f t="shared" si="0"/>
        <v>7155</v>
      </c>
      <c r="B64" s="3">
        <v>7</v>
      </c>
      <c r="C64" s="3">
        <v>15</v>
      </c>
      <c r="D64" s="3">
        <v>5</v>
      </c>
      <c r="E64" s="4">
        <v>7.8829000000000002</v>
      </c>
      <c r="F64" s="4">
        <v>8.2769999999999992</v>
      </c>
    </row>
    <row r="65" spans="1:6">
      <c r="A65" s="3" t="str">
        <f t="shared" si="0"/>
        <v>8155</v>
      </c>
      <c r="B65" s="3">
        <v>8</v>
      </c>
      <c r="C65" s="3">
        <v>15</v>
      </c>
      <c r="D65" s="3">
        <v>5</v>
      </c>
      <c r="E65" s="4">
        <v>7.8749000000000002</v>
      </c>
      <c r="F65" s="4">
        <v>8.2685999999999993</v>
      </c>
    </row>
    <row r="66" spans="1:6">
      <c r="A66" s="3" t="str">
        <f t="shared" si="0"/>
        <v>9155</v>
      </c>
      <c r="B66" s="3">
        <v>9</v>
      </c>
      <c r="C66" s="3">
        <v>15</v>
      </c>
      <c r="D66" s="3">
        <v>5</v>
      </c>
      <c r="E66" s="4">
        <v>7.8658000000000001</v>
      </c>
      <c r="F66" s="4">
        <v>8.2591000000000001</v>
      </c>
    </row>
    <row r="67" spans="1:6">
      <c r="A67" s="3" t="str">
        <f t="shared" ref="A67:A130" si="7">B67&amp;C67&amp;D67</f>
        <v>10155</v>
      </c>
      <c r="B67" s="3">
        <v>10</v>
      </c>
      <c r="C67" s="3">
        <v>15</v>
      </c>
      <c r="D67" s="3">
        <v>5</v>
      </c>
      <c r="E67" s="4">
        <v>7.8559999999999999</v>
      </c>
      <c r="F67" s="4">
        <v>8.2487999999999992</v>
      </c>
    </row>
    <row r="68" spans="1:6">
      <c r="A68" s="3" t="str">
        <f t="shared" si="7"/>
        <v>11155</v>
      </c>
      <c r="B68" s="3">
        <v>11</v>
      </c>
      <c r="C68" s="3">
        <v>15</v>
      </c>
      <c r="D68" s="3">
        <v>5</v>
      </c>
      <c r="E68" s="4">
        <v>7.8460000000000001</v>
      </c>
      <c r="F68" s="4">
        <v>8.2383000000000006</v>
      </c>
    </row>
    <row r="69" spans="1:6">
      <c r="A69" s="3" t="str">
        <f t="shared" si="7"/>
        <v>12155</v>
      </c>
      <c r="B69" s="3">
        <v>12</v>
      </c>
      <c r="C69" s="3">
        <v>15</v>
      </c>
      <c r="D69" s="3">
        <v>5</v>
      </c>
      <c r="E69" s="4">
        <v>7.8362999999999996</v>
      </c>
      <c r="F69" s="4">
        <v>8.2280999999999995</v>
      </c>
    </row>
    <row r="70" spans="1:6">
      <c r="A70" s="3" t="str">
        <f t="shared" si="7"/>
        <v>13155</v>
      </c>
      <c r="B70" s="3">
        <v>13</v>
      </c>
      <c r="C70" s="3">
        <v>15</v>
      </c>
      <c r="D70" s="3">
        <v>5</v>
      </c>
      <c r="E70" s="4">
        <v>7.8273999999999999</v>
      </c>
      <c r="F70" s="4">
        <v>8.2187999999999999</v>
      </c>
    </row>
    <row r="71" spans="1:6">
      <c r="A71" s="3" t="str">
        <f t="shared" si="7"/>
        <v>14155</v>
      </c>
      <c r="B71" s="3">
        <v>14</v>
      </c>
      <c r="C71" s="3">
        <v>15</v>
      </c>
      <c r="D71" s="3">
        <v>5</v>
      </c>
      <c r="E71" s="4">
        <v>7.8194999999999997</v>
      </c>
      <c r="F71" s="4">
        <v>8.2104999999999997</v>
      </c>
    </row>
    <row r="72" spans="1:6">
      <c r="A72" s="3" t="str">
        <f t="shared" si="7"/>
        <v>15155</v>
      </c>
      <c r="B72" s="3">
        <v>15</v>
      </c>
      <c r="C72" s="3">
        <v>15</v>
      </c>
      <c r="D72" s="3">
        <v>5</v>
      </c>
      <c r="E72" s="4">
        <v>7.8129999999999997</v>
      </c>
      <c r="F72" s="4">
        <v>8.2036999999999995</v>
      </c>
    </row>
    <row r="73" spans="1:6">
      <c r="A73" s="3" t="str">
        <f t="shared" si="7"/>
        <v>16155</v>
      </c>
      <c r="B73" s="3">
        <v>16</v>
      </c>
      <c r="C73" s="3">
        <v>15</v>
      </c>
      <c r="D73" s="3">
        <v>5</v>
      </c>
      <c r="E73" s="4">
        <v>7.8078000000000003</v>
      </c>
      <c r="F73" s="4">
        <v>8.1981999999999999</v>
      </c>
    </row>
    <row r="74" spans="1:6">
      <c r="A74" s="3" t="str">
        <f t="shared" si="7"/>
        <v>17155</v>
      </c>
      <c r="B74" s="3">
        <v>17</v>
      </c>
      <c r="C74" s="3">
        <v>15</v>
      </c>
      <c r="D74" s="3">
        <v>5</v>
      </c>
      <c r="E74" s="4">
        <v>7.8038999999999996</v>
      </c>
      <c r="F74" s="4">
        <v>8.1941000000000006</v>
      </c>
    </row>
    <row r="75" spans="1:6">
      <c r="A75" s="3" t="str">
        <f t="shared" si="7"/>
        <v>18155</v>
      </c>
      <c r="B75" s="3">
        <v>18</v>
      </c>
      <c r="C75" s="3">
        <v>15</v>
      </c>
      <c r="D75" s="3">
        <v>5</v>
      </c>
      <c r="E75" s="4">
        <v>7.8010000000000002</v>
      </c>
      <c r="F75" s="4">
        <v>8.1911000000000005</v>
      </c>
    </row>
    <row r="76" spans="1:6">
      <c r="A76" s="3" t="str">
        <f t="shared" si="7"/>
        <v>19155</v>
      </c>
      <c r="B76" s="3">
        <v>19</v>
      </c>
      <c r="C76" s="3">
        <v>15</v>
      </c>
      <c r="D76" s="3">
        <v>5</v>
      </c>
      <c r="E76" s="4">
        <v>7.7990000000000004</v>
      </c>
      <c r="F76" s="4">
        <v>8.1890000000000001</v>
      </c>
    </row>
    <row r="77" spans="1:6">
      <c r="A77" s="3" t="str">
        <f t="shared" si="7"/>
        <v>20155</v>
      </c>
      <c r="B77" s="3">
        <v>20</v>
      </c>
      <c r="C77" s="3">
        <v>15</v>
      </c>
      <c r="D77" s="3">
        <v>5</v>
      </c>
      <c r="E77" s="4">
        <v>7.7975000000000003</v>
      </c>
      <c r="F77" s="4">
        <v>8.1874000000000002</v>
      </c>
    </row>
    <row r="78" spans="1:6">
      <c r="A78" s="3" t="str">
        <f t="shared" si="7"/>
        <v>21155</v>
      </c>
      <c r="B78" s="3">
        <v>21</v>
      </c>
      <c r="C78" s="3">
        <v>15</v>
      </c>
      <c r="D78" s="3">
        <v>5</v>
      </c>
      <c r="E78" s="4">
        <v>7.7961999999999998</v>
      </c>
      <c r="F78" s="4">
        <v>8.1859999999999999</v>
      </c>
    </row>
    <row r="79" spans="1:6">
      <c r="A79" s="3" t="str">
        <f t="shared" si="7"/>
        <v>22155</v>
      </c>
      <c r="B79" s="3">
        <v>22</v>
      </c>
      <c r="C79" s="3">
        <v>15</v>
      </c>
      <c r="D79" s="3">
        <v>5</v>
      </c>
      <c r="E79" s="4">
        <v>7.7949000000000002</v>
      </c>
      <c r="F79" s="4">
        <v>8.1845999999999997</v>
      </c>
    </row>
    <row r="80" spans="1:6">
      <c r="A80" s="3" t="str">
        <f t="shared" si="7"/>
        <v>23155</v>
      </c>
      <c r="B80" s="3">
        <v>23</v>
      </c>
      <c r="C80" s="3">
        <v>15</v>
      </c>
      <c r="D80" s="3">
        <v>5</v>
      </c>
      <c r="E80" s="4">
        <v>7.7933000000000003</v>
      </c>
      <c r="F80" s="4">
        <v>8.1829999999999998</v>
      </c>
    </row>
    <row r="81" spans="1:6">
      <c r="A81" s="3" t="str">
        <f t="shared" si="7"/>
        <v>24155</v>
      </c>
      <c r="B81" s="3">
        <v>24</v>
      </c>
      <c r="C81" s="3">
        <v>15</v>
      </c>
      <c r="D81" s="3">
        <v>5</v>
      </c>
      <c r="E81" s="4">
        <v>7.7911000000000001</v>
      </c>
      <c r="F81" s="4">
        <v>8.1806999999999999</v>
      </c>
    </row>
    <row r="82" spans="1:6">
      <c r="A82" s="3" t="str">
        <f t="shared" si="7"/>
        <v>25155</v>
      </c>
      <c r="B82" s="3">
        <v>25</v>
      </c>
      <c r="C82" s="3">
        <v>15</v>
      </c>
      <c r="D82" s="3">
        <v>5</v>
      </c>
      <c r="E82" s="4">
        <v>7.7881999999999998</v>
      </c>
      <c r="F82" s="4">
        <v>8.1776</v>
      </c>
    </row>
    <row r="83" spans="1:6">
      <c r="A83" s="3" t="str">
        <f t="shared" si="7"/>
        <v>26155</v>
      </c>
      <c r="B83" s="3">
        <v>26</v>
      </c>
      <c r="C83" s="3">
        <v>15</v>
      </c>
      <c r="D83" s="3">
        <v>5</v>
      </c>
      <c r="E83" s="4">
        <v>7.7845000000000004</v>
      </c>
      <c r="F83" s="4">
        <v>8.1737000000000002</v>
      </c>
    </row>
    <row r="84" spans="1:6">
      <c r="A84" s="3" t="str">
        <f t="shared" si="7"/>
        <v>27155</v>
      </c>
      <c r="B84" s="3">
        <v>27</v>
      </c>
      <c r="C84" s="3">
        <v>15</v>
      </c>
      <c r="D84" s="3">
        <v>5</v>
      </c>
      <c r="E84" s="4">
        <v>7.7797000000000001</v>
      </c>
      <c r="F84" s="4">
        <v>8.1686999999999994</v>
      </c>
    </row>
    <row r="85" spans="1:6">
      <c r="A85" s="3" t="str">
        <f t="shared" si="7"/>
        <v>28155</v>
      </c>
      <c r="B85" s="3">
        <v>28</v>
      </c>
      <c r="C85" s="3">
        <v>15</v>
      </c>
      <c r="D85" s="3">
        <v>5</v>
      </c>
      <c r="E85" s="4">
        <v>7.7736999999999998</v>
      </c>
      <c r="F85" s="4">
        <v>8.1623999999999999</v>
      </c>
    </row>
    <row r="86" spans="1:6">
      <c r="A86" s="3" t="str">
        <f t="shared" si="7"/>
        <v>29155</v>
      </c>
      <c r="B86" s="3">
        <v>29</v>
      </c>
      <c r="C86" s="3">
        <v>15</v>
      </c>
      <c r="D86" s="3">
        <v>5</v>
      </c>
      <c r="E86" s="4">
        <v>7.7664</v>
      </c>
      <c r="F86" s="4">
        <v>8.1547000000000001</v>
      </c>
    </row>
    <row r="87" spans="1:6">
      <c r="A87" s="3" t="str">
        <f t="shared" si="7"/>
        <v>30155</v>
      </c>
      <c r="B87" s="3">
        <v>30</v>
      </c>
      <c r="C87" s="3">
        <v>15</v>
      </c>
      <c r="D87" s="3">
        <v>5</v>
      </c>
      <c r="E87" s="4">
        <v>7.7576999999999998</v>
      </c>
      <c r="F87" s="4">
        <v>8.1456</v>
      </c>
    </row>
    <row r="88" spans="1:6">
      <c r="A88" s="3" t="str">
        <f t="shared" si="7"/>
        <v>31155</v>
      </c>
      <c r="B88" s="3">
        <v>31</v>
      </c>
      <c r="C88" s="3">
        <v>15</v>
      </c>
      <c r="D88" s="3">
        <v>5</v>
      </c>
      <c r="E88" s="4">
        <v>7.7473999999999998</v>
      </c>
      <c r="F88" s="4">
        <v>8.1348000000000003</v>
      </c>
    </row>
    <row r="89" spans="1:6">
      <c r="A89" s="3" t="str">
        <f t="shared" si="7"/>
        <v>32155</v>
      </c>
      <c r="B89" s="3">
        <v>32</v>
      </c>
      <c r="C89" s="3">
        <v>15</v>
      </c>
      <c r="D89" s="3">
        <v>5</v>
      </c>
      <c r="E89" s="4">
        <v>7.7354000000000003</v>
      </c>
      <c r="F89" s="4">
        <v>8.1221999999999994</v>
      </c>
    </row>
    <row r="90" spans="1:6">
      <c r="A90" s="3" t="str">
        <f t="shared" si="7"/>
        <v>33155</v>
      </c>
      <c r="B90" s="3">
        <v>33</v>
      </c>
      <c r="C90" s="3">
        <v>15</v>
      </c>
      <c r="D90" s="3">
        <v>5</v>
      </c>
      <c r="E90" s="4">
        <v>7.7214</v>
      </c>
      <c r="F90" s="4">
        <v>8.1074999999999999</v>
      </c>
    </row>
    <row r="91" spans="1:6">
      <c r="A91" s="3" t="str">
        <f t="shared" si="7"/>
        <v>34155</v>
      </c>
      <c r="B91" s="3">
        <v>34</v>
      </c>
      <c r="C91" s="3">
        <v>15</v>
      </c>
      <c r="D91" s="3">
        <v>5</v>
      </c>
      <c r="E91" s="4">
        <v>7.7053000000000003</v>
      </c>
      <c r="F91" s="4">
        <v>8.0906000000000002</v>
      </c>
    </row>
    <row r="92" spans="1:6">
      <c r="A92" s="3" t="str">
        <f t="shared" si="7"/>
        <v>35155</v>
      </c>
      <c r="B92" s="3">
        <v>35</v>
      </c>
      <c r="C92" s="3">
        <v>15</v>
      </c>
      <c r="D92" s="3">
        <v>5</v>
      </c>
      <c r="E92" s="4">
        <v>7.6867000000000001</v>
      </c>
      <c r="F92" s="4">
        <v>8.0709999999999997</v>
      </c>
    </row>
    <row r="93" spans="1:6">
      <c r="A93" s="3" t="str">
        <f t="shared" si="7"/>
        <v>36155</v>
      </c>
      <c r="B93" s="3">
        <v>36</v>
      </c>
      <c r="C93" s="3">
        <v>15</v>
      </c>
      <c r="D93" s="3">
        <v>5</v>
      </c>
      <c r="E93" s="4">
        <v>7.6653000000000002</v>
      </c>
      <c r="F93" s="4">
        <v>8.0486000000000004</v>
      </c>
    </row>
    <row r="94" spans="1:6">
      <c r="A94" s="3" t="str">
        <f t="shared" si="7"/>
        <v>37155</v>
      </c>
      <c r="B94" s="3">
        <v>37</v>
      </c>
      <c r="C94" s="3">
        <v>15</v>
      </c>
      <c r="D94" s="3">
        <v>5</v>
      </c>
      <c r="E94" s="4">
        <v>7.6407999999999996</v>
      </c>
      <c r="F94" s="4">
        <v>8.0228000000000002</v>
      </c>
    </row>
    <row r="95" spans="1:6">
      <c r="A95" s="3" t="str">
        <f t="shared" si="7"/>
        <v>38155</v>
      </c>
      <c r="B95" s="3">
        <v>38</v>
      </c>
      <c r="C95" s="3">
        <v>15</v>
      </c>
      <c r="D95" s="3">
        <v>5</v>
      </c>
      <c r="E95" s="4">
        <v>7.6127000000000002</v>
      </c>
      <c r="F95" s="4">
        <v>7.9932999999999996</v>
      </c>
    </row>
    <row r="96" spans="1:6">
      <c r="A96" s="3" t="str">
        <f t="shared" si="7"/>
        <v>39155</v>
      </c>
      <c r="B96" s="3">
        <v>39</v>
      </c>
      <c r="C96" s="3">
        <v>15</v>
      </c>
      <c r="D96" s="3">
        <v>5</v>
      </c>
      <c r="E96" s="4">
        <v>7.5807000000000002</v>
      </c>
      <c r="F96" s="4">
        <v>7.9596999999999998</v>
      </c>
    </row>
    <row r="97" spans="1:6">
      <c r="A97" s="3" t="str">
        <f t="shared" si="7"/>
        <v>40155</v>
      </c>
      <c r="B97" s="3">
        <v>40</v>
      </c>
      <c r="C97" s="3">
        <v>15</v>
      </c>
      <c r="D97" s="3">
        <v>5</v>
      </c>
      <c r="E97" s="4">
        <v>7.5442999999999998</v>
      </c>
      <c r="F97" s="4">
        <v>7.9215</v>
      </c>
    </row>
    <row r="98" spans="1:6">
      <c r="A98" s="3" t="str">
        <f t="shared" si="7"/>
        <v>41155</v>
      </c>
      <c r="B98" s="3">
        <v>41</v>
      </c>
      <c r="C98" s="3">
        <v>15</v>
      </c>
      <c r="D98" s="3">
        <v>5</v>
      </c>
      <c r="E98" s="4">
        <v>7.5029000000000003</v>
      </c>
      <c r="F98" s="4">
        <v>7.8780000000000001</v>
      </c>
    </row>
    <row r="99" spans="1:6">
      <c r="A99" s="3" t="str">
        <f t="shared" si="7"/>
        <v>42155</v>
      </c>
      <c r="B99" s="3">
        <v>42</v>
      </c>
      <c r="C99" s="3">
        <v>15</v>
      </c>
      <c r="D99" s="3">
        <v>5</v>
      </c>
      <c r="E99" s="4">
        <v>7.4558</v>
      </c>
      <c r="F99" s="4">
        <v>7.8285999999999998</v>
      </c>
    </row>
    <row r="100" spans="1:6">
      <c r="A100" s="3" t="str">
        <f t="shared" si="7"/>
        <v>43155</v>
      </c>
      <c r="B100" s="3">
        <v>43</v>
      </c>
      <c r="C100" s="3">
        <v>15</v>
      </c>
      <c r="D100" s="3">
        <v>5</v>
      </c>
      <c r="E100" s="4">
        <v>7.4016000000000002</v>
      </c>
      <c r="F100" s="4">
        <v>7.7717000000000001</v>
      </c>
    </row>
    <row r="101" spans="1:6">
      <c r="A101" s="3" t="str">
        <f t="shared" si="7"/>
        <v>44155</v>
      </c>
      <c r="B101" s="3">
        <v>44</v>
      </c>
      <c r="C101" s="3">
        <v>15</v>
      </c>
      <c r="D101" s="3">
        <v>5</v>
      </c>
      <c r="E101" s="4">
        <v>7.3406000000000002</v>
      </c>
      <c r="F101" s="4">
        <v>7.7076000000000002</v>
      </c>
    </row>
    <row r="102" spans="1:6">
      <c r="A102" s="3" t="str">
        <f t="shared" si="7"/>
        <v>45155</v>
      </c>
      <c r="B102" s="3">
        <v>45</v>
      </c>
      <c r="C102" s="3">
        <v>15</v>
      </c>
      <c r="D102" s="3">
        <v>5</v>
      </c>
      <c r="E102" s="4">
        <v>7.2723000000000004</v>
      </c>
      <c r="F102" s="4">
        <v>7.6359000000000004</v>
      </c>
    </row>
    <row r="103" spans="1:6">
      <c r="A103" s="3" t="str">
        <f t="shared" si="7"/>
        <v>46155</v>
      </c>
      <c r="B103" s="3">
        <v>46</v>
      </c>
      <c r="C103" s="3">
        <v>15</v>
      </c>
      <c r="D103" s="3">
        <v>5</v>
      </c>
      <c r="E103" s="4">
        <v>7.1963999999999997</v>
      </c>
      <c r="F103" s="4">
        <v>7.5561999999999996</v>
      </c>
    </row>
    <row r="104" spans="1:6">
      <c r="A104" s="3" t="str">
        <f t="shared" si="7"/>
        <v>47155</v>
      </c>
      <c r="B104" s="3">
        <v>47</v>
      </c>
      <c r="C104" s="3">
        <v>15</v>
      </c>
      <c r="D104" s="3">
        <v>5</v>
      </c>
      <c r="E104" s="4">
        <v>7.1124999999999998</v>
      </c>
      <c r="F104" s="4">
        <v>7.4680999999999997</v>
      </c>
    </row>
    <row r="105" spans="1:6">
      <c r="A105" s="3" t="str">
        <f t="shared" si="7"/>
        <v>48155</v>
      </c>
      <c r="B105" s="3">
        <v>48</v>
      </c>
      <c r="C105" s="3">
        <v>15</v>
      </c>
      <c r="D105" s="3">
        <v>5</v>
      </c>
      <c r="E105" s="4">
        <v>7.0197000000000003</v>
      </c>
      <c r="F105" s="4">
        <v>7.3707000000000003</v>
      </c>
    </row>
    <row r="106" spans="1:6">
      <c r="A106" s="3" t="str">
        <f t="shared" si="7"/>
        <v>49155</v>
      </c>
      <c r="B106" s="3">
        <v>49</v>
      </c>
      <c r="C106" s="3">
        <v>15</v>
      </c>
      <c r="D106" s="3">
        <v>5</v>
      </c>
      <c r="E106" s="4">
        <v>6.9177999999999997</v>
      </c>
      <c r="F106" s="4">
        <v>7.2637</v>
      </c>
    </row>
    <row r="107" spans="1:6">
      <c r="A107" s="3" t="str">
        <f t="shared" si="7"/>
        <v>50155</v>
      </c>
      <c r="B107" s="3">
        <v>50</v>
      </c>
      <c r="C107" s="3">
        <v>15</v>
      </c>
      <c r="D107" s="3">
        <v>5</v>
      </c>
      <c r="E107" s="4">
        <v>7.3497000000000003</v>
      </c>
      <c r="F107" s="4">
        <v>7.7172000000000001</v>
      </c>
    </row>
    <row r="108" spans="1:6">
      <c r="A108" s="3" t="str">
        <f t="shared" si="7"/>
        <v>51155</v>
      </c>
      <c r="B108" s="3">
        <v>51</v>
      </c>
      <c r="C108" s="3">
        <v>15</v>
      </c>
      <c r="D108" s="3">
        <v>5</v>
      </c>
      <c r="E108" s="4">
        <v>7.2946999999999997</v>
      </c>
      <c r="F108" s="4">
        <v>7.6593999999999998</v>
      </c>
    </row>
    <row r="109" spans="1:6">
      <c r="A109" s="3" t="str">
        <f t="shared" si="7"/>
        <v>52155</v>
      </c>
      <c r="B109" s="3">
        <v>52</v>
      </c>
      <c r="C109" s="3">
        <v>15</v>
      </c>
      <c r="D109" s="3">
        <v>5</v>
      </c>
      <c r="E109" s="4">
        <v>7.2374000000000001</v>
      </c>
      <c r="F109" s="4">
        <v>7.5993000000000004</v>
      </c>
    </row>
    <row r="110" spans="1:6">
      <c r="A110" s="3" t="str">
        <f t="shared" si="7"/>
        <v>53155</v>
      </c>
      <c r="B110" s="3">
        <v>53</v>
      </c>
      <c r="C110" s="3">
        <v>15</v>
      </c>
      <c r="D110" s="3">
        <v>5</v>
      </c>
      <c r="E110" s="4">
        <v>7.1783999999999999</v>
      </c>
      <c r="F110" s="4">
        <v>7.5373000000000001</v>
      </c>
    </row>
    <row r="111" spans="1:6">
      <c r="A111" s="3" t="str">
        <f t="shared" si="7"/>
        <v>54155</v>
      </c>
      <c r="B111" s="3">
        <v>54</v>
      </c>
      <c r="C111" s="3">
        <v>15</v>
      </c>
      <c r="D111" s="3">
        <v>5</v>
      </c>
      <c r="E111" s="4">
        <v>7.1177000000000001</v>
      </c>
      <c r="F111" s="4">
        <v>7.4736000000000002</v>
      </c>
    </row>
    <row r="112" spans="1:6">
      <c r="A112" s="3" t="str">
        <f t="shared" si="7"/>
        <v>55155</v>
      </c>
      <c r="B112" s="3">
        <v>55</v>
      </c>
      <c r="C112" s="3">
        <v>15</v>
      </c>
      <c r="D112" s="3">
        <v>5</v>
      </c>
      <c r="E112" s="4">
        <v>7.0555000000000003</v>
      </c>
      <c r="F112" s="4">
        <v>7.4082999999999997</v>
      </c>
    </row>
    <row r="113" spans="1:6">
      <c r="A113" s="3" t="str">
        <f t="shared" si="7"/>
        <v>56155</v>
      </c>
      <c r="B113" s="3">
        <v>56</v>
      </c>
      <c r="C113" s="3">
        <v>15</v>
      </c>
      <c r="D113" s="3">
        <v>5</v>
      </c>
      <c r="E113" s="4">
        <v>6.9911000000000003</v>
      </c>
      <c r="F113" s="4">
        <v>7.3407</v>
      </c>
    </row>
    <row r="114" spans="1:6">
      <c r="A114" s="3" t="str">
        <f t="shared" si="7"/>
        <v>57155</v>
      </c>
      <c r="B114" s="3">
        <v>57</v>
      </c>
      <c r="C114" s="3">
        <v>15</v>
      </c>
      <c r="D114" s="3">
        <v>5</v>
      </c>
      <c r="E114" s="4">
        <v>6.9246999999999996</v>
      </c>
      <c r="F114" s="4">
        <v>7.2709000000000001</v>
      </c>
    </row>
    <row r="115" spans="1:6">
      <c r="A115" s="3" t="str">
        <f t="shared" si="7"/>
        <v>58155</v>
      </c>
      <c r="B115" s="3">
        <v>58</v>
      </c>
      <c r="C115" s="3">
        <v>15</v>
      </c>
      <c r="D115" s="3">
        <v>5</v>
      </c>
      <c r="E115" s="4">
        <v>6.8558000000000003</v>
      </c>
      <c r="F115" s="4">
        <v>7.1985999999999999</v>
      </c>
    </row>
    <row r="116" spans="1:6">
      <c r="A116" s="3" t="str">
        <f t="shared" si="7"/>
        <v>59155</v>
      </c>
      <c r="B116" s="3">
        <v>59</v>
      </c>
      <c r="C116" s="3">
        <v>15</v>
      </c>
      <c r="D116" s="3">
        <v>5</v>
      </c>
      <c r="E116" s="4">
        <v>6.7820999999999998</v>
      </c>
      <c r="F116" s="4">
        <v>7.1212</v>
      </c>
    </row>
    <row r="117" spans="1:6">
      <c r="A117" s="3" t="str">
        <f t="shared" si="7"/>
        <v>60155</v>
      </c>
      <c r="B117" s="3">
        <v>60</v>
      </c>
      <c r="C117" s="3">
        <v>15</v>
      </c>
      <c r="D117" s="3">
        <v>5</v>
      </c>
      <c r="E117" s="4">
        <v>6.7041000000000004</v>
      </c>
      <c r="F117" s="4">
        <v>7.0392999999999999</v>
      </c>
    </row>
    <row r="118" spans="1:6">
      <c r="A118" s="3" t="str">
        <f t="shared" si="7"/>
        <v>3126</v>
      </c>
      <c r="B118" s="3">
        <v>3</v>
      </c>
      <c r="C118" s="3">
        <v>12</v>
      </c>
      <c r="D118" s="3">
        <v>6</v>
      </c>
      <c r="E118" s="4">
        <v>0</v>
      </c>
      <c r="F118" s="4">
        <v>0</v>
      </c>
    </row>
    <row r="119" spans="1:6">
      <c r="A119" s="3" t="str">
        <f t="shared" si="7"/>
        <v>4126</v>
      </c>
      <c r="B119" s="3">
        <v>4</v>
      </c>
      <c r="C119" s="3">
        <v>12</v>
      </c>
      <c r="D119" s="3">
        <v>6</v>
      </c>
      <c r="E119" s="4">
        <v>0</v>
      </c>
      <c r="F119" s="4">
        <v>0</v>
      </c>
    </row>
    <row r="120" spans="1:6">
      <c r="A120" s="3" t="str">
        <f t="shared" si="7"/>
        <v>5126</v>
      </c>
      <c r="B120" s="3">
        <v>5</v>
      </c>
      <c r="C120" s="3">
        <v>12</v>
      </c>
      <c r="D120" s="3">
        <v>6</v>
      </c>
      <c r="E120" s="4">
        <v>0</v>
      </c>
      <c r="F120" s="4">
        <v>0</v>
      </c>
    </row>
    <row r="121" spans="1:6">
      <c r="A121" s="3" t="str">
        <f t="shared" si="7"/>
        <v>6126</v>
      </c>
      <c r="B121" s="3">
        <v>6</v>
      </c>
      <c r="C121" s="3">
        <v>12</v>
      </c>
      <c r="D121" s="3">
        <v>6</v>
      </c>
      <c r="E121" s="4">
        <v>6.8902000000000001</v>
      </c>
      <c r="F121" s="4">
        <v>7.2347000000000001</v>
      </c>
    </row>
    <row r="122" spans="1:6">
      <c r="A122" s="3" t="str">
        <f t="shared" si="7"/>
        <v>7126</v>
      </c>
      <c r="B122" s="3">
        <v>7</v>
      </c>
      <c r="C122" s="3">
        <v>12</v>
      </c>
      <c r="D122" s="3">
        <v>6</v>
      </c>
      <c r="E122" s="4">
        <v>6.8853</v>
      </c>
      <c r="F122" s="4">
        <v>7.2295999999999996</v>
      </c>
    </row>
    <row r="123" spans="1:6">
      <c r="A123" s="3" t="str">
        <f t="shared" si="7"/>
        <v>8126</v>
      </c>
      <c r="B123" s="3">
        <v>8</v>
      </c>
      <c r="C123" s="3">
        <v>12</v>
      </c>
      <c r="D123" s="3">
        <v>6</v>
      </c>
      <c r="E123" s="4">
        <v>6.8788999999999998</v>
      </c>
      <c r="F123" s="4">
        <v>7.2228000000000003</v>
      </c>
    </row>
    <row r="124" spans="1:6">
      <c r="A124" s="3" t="str">
        <f t="shared" si="7"/>
        <v>9126</v>
      </c>
      <c r="B124" s="3">
        <v>9</v>
      </c>
      <c r="C124" s="3">
        <v>12</v>
      </c>
      <c r="D124" s="3">
        <v>6</v>
      </c>
      <c r="E124" s="4">
        <v>6.8715000000000002</v>
      </c>
      <c r="F124" s="4">
        <v>7.2150999999999996</v>
      </c>
    </row>
    <row r="125" spans="1:6">
      <c r="A125" s="3" t="str">
        <f t="shared" si="7"/>
        <v>10126</v>
      </c>
      <c r="B125" s="3">
        <v>10</v>
      </c>
      <c r="C125" s="3">
        <v>12</v>
      </c>
      <c r="D125" s="3">
        <v>6</v>
      </c>
      <c r="E125" s="4">
        <v>6.8635000000000002</v>
      </c>
      <c r="F125" s="4">
        <v>7.2066999999999997</v>
      </c>
    </row>
    <row r="126" spans="1:6">
      <c r="A126" s="3" t="str">
        <f t="shared" si="7"/>
        <v>11126</v>
      </c>
      <c r="B126" s="3">
        <v>11</v>
      </c>
      <c r="C126" s="3">
        <v>12</v>
      </c>
      <c r="D126" s="3">
        <v>6</v>
      </c>
      <c r="E126" s="4">
        <v>6.8552</v>
      </c>
      <c r="F126" s="4">
        <v>7.1980000000000004</v>
      </c>
    </row>
    <row r="127" spans="1:6">
      <c r="A127" s="3" t="str">
        <f t="shared" si="7"/>
        <v>12126</v>
      </c>
      <c r="B127" s="3">
        <v>12</v>
      </c>
      <c r="C127" s="3">
        <v>12</v>
      </c>
      <c r="D127" s="3">
        <v>6</v>
      </c>
      <c r="E127" s="4">
        <v>6.8471000000000002</v>
      </c>
      <c r="F127" s="4">
        <v>7.1894999999999998</v>
      </c>
    </row>
    <row r="128" spans="1:6">
      <c r="A128" s="3" t="str">
        <f t="shared" si="7"/>
        <v>13126</v>
      </c>
      <c r="B128" s="3">
        <v>13</v>
      </c>
      <c r="C128" s="3">
        <v>12</v>
      </c>
      <c r="D128" s="3">
        <v>6</v>
      </c>
      <c r="E128" s="4">
        <v>6.8396999999999997</v>
      </c>
      <c r="F128" s="4">
        <v>7.1817000000000002</v>
      </c>
    </row>
    <row r="129" spans="1:6">
      <c r="A129" s="3" t="str">
        <f t="shared" si="7"/>
        <v>14126</v>
      </c>
      <c r="B129" s="3">
        <v>14</v>
      </c>
      <c r="C129" s="3">
        <v>12</v>
      </c>
      <c r="D129" s="3">
        <v>6</v>
      </c>
      <c r="E129" s="4">
        <v>6.8331</v>
      </c>
      <c r="F129" s="4">
        <v>7.1748000000000003</v>
      </c>
    </row>
    <row r="130" spans="1:6">
      <c r="A130" s="3" t="str">
        <f t="shared" si="7"/>
        <v>15126</v>
      </c>
      <c r="B130" s="3">
        <v>15</v>
      </c>
      <c r="C130" s="3">
        <v>12</v>
      </c>
      <c r="D130" s="3">
        <v>6</v>
      </c>
      <c r="E130" s="4">
        <v>6.8277000000000001</v>
      </c>
      <c r="F130" s="4">
        <v>7.1691000000000003</v>
      </c>
    </row>
    <row r="131" spans="1:6">
      <c r="A131" s="3" t="str">
        <f t="shared" ref="A131:A194" si="8">B131&amp;C131&amp;D131</f>
        <v>16126</v>
      </c>
      <c r="B131" s="3">
        <v>16</v>
      </c>
      <c r="C131" s="3">
        <v>12</v>
      </c>
      <c r="D131" s="3">
        <v>6</v>
      </c>
      <c r="E131" s="4">
        <v>6.8235000000000001</v>
      </c>
      <c r="F131" s="4">
        <v>7.1646999999999998</v>
      </c>
    </row>
    <row r="132" spans="1:6">
      <c r="A132" s="3" t="str">
        <f t="shared" si="8"/>
        <v>17126</v>
      </c>
      <c r="B132" s="3">
        <v>17</v>
      </c>
      <c r="C132" s="3">
        <v>12</v>
      </c>
      <c r="D132" s="3">
        <v>6</v>
      </c>
      <c r="E132" s="4">
        <v>6.8202999999999996</v>
      </c>
      <c r="F132" s="4">
        <v>7.1612999999999998</v>
      </c>
    </row>
    <row r="133" spans="1:6">
      <c r="A133" s="3" t="str">
        <f t="shared" si="8"/>
        <v>18126</v>
      </c>
      <c r="B133" s="3">
        <v>18</v>
      </c>
      <c r="C133" s="3">
        <v>12</v>
      </c>
      <c r="D133" s="3">
        <v>6</v>
      </c>
      <c r="E133" s="4">
        <v>6.8181000000000003</v>
      </c>
      <c r="F133" s="4">
        <v>7.1589999999999998</v>
      </c>
    </row>
    <row r="134" spans="1:6">
      <c r="A134" s="3" t="str">
        <f t="shared" si="8"/>
        <v>19126</v>
      </c>
      <c r="B134" s="3">
        <v>19</v>
      </c>
      <c r="C134" s="3">
        <v>12</v>
      </c>
      <c r="D134" s="3">
        <v>6</v>
      </c>
      <c r="E134" s="4">
        <v>6.8166000000000002</v>
      </c>
      <c r="F134" s="4">
        <v>7.1574</v>
      </c>
    </row>
    <row r="135" spans="1:6">
      <c r="A135" s="3" t="str">
        <f t="shared" si="8"/>
        <v>20126</v>
      </c>
      <c r="B135" s="3">
        <v>20</v>
      </c>
      <c r="C135" s="3">
        <v>12</v>
      </c>
      <c r="D135" s="3">
        <v>6</v>
      </c>
      <c r="E135" s="4">
        <v>6.8156999999999996</v>
      </c>
      <c r="F135" s="4">
        <v>7.1565000000000003</v>
      </c>
    </row>
    <row r="136" spans="1:6">
      <c r="A136" s="3" t="str">
        <f t="shared" si="8"/>
        <v>21126</v>
      </c>
      <c r="B136" s="3">
        <v>21</v>
      </c>
      <c r="C136" s="3">
        <v>12</v>
      </c>
      <c r="D136" s="3">
        <v>6</v>
      </c>
      <c r="E136" s="4">
        <v>6.8150000000000004</v>
      </c>
      <c r="F136" s="4">
        <v>7.1558000000000002</v>
      </c>
    </row>
    <row r="137" spans="1:6">
      <c r="A137" s="3" t="str">
        <f t="shared" si="8"/>
        <v>22126</v>
      </c>
      <c r="B137" s="3">
        <v>22</v>
      </c>
      <c r="C137" s="3">
        <v>12</v>
      </c>
      <c r="D137" s="3">
        <v>6</v>
      </c>
      <c r="E137" s="4">
        <v>6.8144</v>
      </c>
      <c r="F137" s="4">
        <v>7.1551</v>
      </c>
    </row>
    <row r="138" spans="1:6">
      <c r="A138" s="3" t="str">
        <f t="shared" si="8"/>
        <v>23126</v>
      </c>
      <c r="B138" s="3">
        <v>23</v>
      </c>
      <c r="C138" s="3">
        <v>12</v>
      </c>
      <c r="D138" s="3">
        <v>6</v>
      </c>
      <c r="E138" s="4">
        <v>6.8136000000000001</v>
      </c>
      <c r="F138" s="4">
        <v>7.1543000000000001</v>
      </c>
    </row>
    <row r="139" spans="1:6">
      <c r="A139" s="3" t="str">
        <f t="shared" si="8"/>
        <v>24126</v>
      </c>
      <c r="B139" s="3">
        <v>24</v>
      </c>
      <c r="C139" s="3">
        <v>12</v>
      </c>
      <c r="D139" s="3">
        <v>6</v>
      </c>
      <c r="E139" s="4">
        <v>6.8125</v>
      </c>
      <c r="F139" s="4">
        <v>7.1531000000000002</v>
      </c>
    </row>
    <row r="140" spans="1:6">
      <c r="A140" s="3" t="str">
        <f t="shared" si="8"/>
        <v>25126</v>
      </c>
      <c r="B140" s="3">
        <v>25</v>
      </c>
      <c r="C140" s="3">
        <v>12</v>
      </c>
      <c r="D140" s="3">
        <v>6</v>
      </c>
      <c r="E140" s="4">
        <v>6.8109000000000002</v>
      </c>
      <c r="F140" s="4">
        <v>7.1513999999999998</v>
      </c>
    </row>
    <row r="141" spans="1:6">
      <c r="A141" s="3" t="str">
        <f t="shared" si="8"/>
        <v>26126</v>
      </c>
      <c r="B141" s="3">
        <v>26</v>
      </c>
      <c r="C141" s="3">
        <v>12</v>
      </c>
      <c r="D141" s="3">
        <v>6</v>
      </c>
      <c r="E141" s="4">
        <v>6.8086000000000002</v>
      </c>
      <c r="F141" s="4">
        <v>7.149</v>
      </c>
    </row>
    <row r="142" spans="1:6">
      <c r="A142" s="3" t="str">
        <f t="shared" si="8"/>
        <v>27126</v>
      </c>
      <c r="B142" s="3">
        <v>27</v>
      </c>
      <c r="C142" s="3">
        <v>12</v>
      </c>
      <c r="D142" s="3">
        <v>6</v>
      </c>
      <c r="E142" s="4">
        <v>6.8056000000000001</v>
      </c>
      <c r="F142" s="4">
        <v>7.1459000000000001</v>
      </c>
    </row>
    <row r="143" spans="1:6">
      <c r="A143" s="3" t="str">
        <f t="shared" si="8"/>
        <v>28126</v>
      </c>
      <c r="B143" s="3">
        <v>28</v>
      </c>
      <c r="C143" s="3">
        <v>12</v>
      </c>
      <c r="D143" s="3">
        <v>6</v>
      </c>
      <c r="E143" s="4">
        <v>6.8018000000000001</v>
      </c>
      <c r="F143" s="4">
        <v>7.1418999999999997</v>
      </c>
    </row>
    <row r="144" spans="1:6">
      <c r="A144" s="3" t="str">
        <f t="shared" si="8"/>
        <v>29126</v>
      </c>
      <c r="B144" s="3">
        <v>29</v>
      </c>
      <c r="C144" s="3">
        <v>12</v>
      </c>
      <c r="D144" s="3">
        <v>6</v>
      </c>
      <c r="E144" s="4">
        <v>6.7969999999999997</v>
      </c>
      <c r="F144" s="4">
        <v>7.1368999999999998</v>
      </c>
    </row>
    <row r="145" spans="1:6">
      <c r="A145" s="3" t="str">
        <f t="shared" si="8"/>
        <v>30126</v>
      </c>
      <c r="B145" s="3">
        <v>30</v>
      </c>
      <c r="C145" s="3">
        <v>12</v>
      </c>
      <c r="D145" s="3">
        <v>6</v>
      </c>
      <c r="E145" s="4">
        <v>6.7911999999999999</v>
      </c>
      <c r="F145" s="4">
        <v>7.1307999999999998</v>
      </c>
    </row>
    <row r="146" spans="1:6">
      <c r="A146" s="3" t="str">
        <f t="shared" si="8"/>
        <v>31126</v>
      </c>
      <c r="B146" s="3">
        <v>31</v>
      </c>
      <c r="C146" s="3">
        <v>12</v>
      </c>
      <c r="D146" s="3">
        <v>6</v>
      </c>
      <c r="E146" s="4">
        <v>6.7843</v>
      </c>
      <c r="F146" s="4">
        <v>7.1234999999999999</v>
      </c>
    </row>
    <row r="147" spans="1:6">
      <c r="A147" s="3" t="str">
        <f t="shared" si="8"/>
        <v>32126</v>
      </c>
      <c r="B147" s="3">
        <v>32</v>
      </c>
      <c r="C147" s="3">
        <v>12</v>
      </c>
      <c r="D147" s="3">
        <v>6</v>
      </c>
      <c r="E147" s="4">
        <v>6.7763</v>
      </c>
      <c r="F147" s="4">
        <v>7.1151</v>
      </c>
    </row>
    <row r="148" spans="1:6">
      <c r="A148" s="3" t="str">
        <f t="shared" si="8"/>
        <v>33126</v>
      </c>
      <c r="B148" s="3">
        <v>33</v>
      </c>
      <c r="C148" s="3">
        <v>12</v>
      </c>
      <c r="D148" s="3">
        <v>6</v>
      </c>
      <c r="E148" s="4">
        <v>6.7668999999999997</v>
      </c>
      <c r="F148" s="4">
        <v>7.1052</v>
      </c>
    </row>
    <row r="149" spans="1:6">
      <c r="A149" s="3" t="str">
        <f t="shared" si="8"/>
        <v>34126</v>
      </c>
      <c r="B149" s="3">
        <v>34</v>
      </c>
      <c r="C149" s="3">
        <v>12</v>
      </c>
      <c r="D149" s="3">
        <v>6</v>
      </c>
      <c r="E149" s="4">
        <v>6.7561</v>
      </c>
      <c r="F149" s="4">
        <v>7.0938999999999997</v>
      </c>
    </row>
    <row r="150" spans="1:6">
      <c r="A150" s="3" t="str">
        <f t="shared" si="8"/>
        <v>35126</v>
      </c>
      <c r="B150" s="3">
        <v>35</v>
      </c>
      <c r="C150" s="3">
        <v>12</v>
      </c>
      <c r="D150" s="3">
        <v>6</v>
      </c>
      <c r="E150" s="4">
        <v>6.7436999999999996</v>
      </c>
      <c r="F150" s="4">
        <v>7.0808999999999997</v>
      </c>
    </row>
    <row r="151" spans="1:6">
      <c r="A151" s="3" t="str">
        <f t="shared" si="8"/>
        <v>36126</v>
      </c>
      <c r="B151" s="3">
        <v>36</v>
      </c>
      <c r="C151" s="3">
        <v>12</v>
      </c>
      <c r="D151" s="3">
        <v>6</v>
      </c>
      <c r="E151" s="4">
        <v>6.7293000000000003</v>
      </c>
      <c r="F151" s="4">
        <v>7.0658000000000003</v>
      </c>
    </row>
    <row r="152" spans="1:6">
      <c r="A152" s="3" t="str">
        <f t="shared" si="8"/>
        <v>37126</v>
      </c>
      <c r="B152" s="3">
        <v>37</v>
      </c>
      <c r="C152" s="3">
        <v>12</v>
      </c>
      <c r="D152" s="3">
        <v>6</v>
      </c>
      <c r="E152" s="4">
        <v>6.7127999999999997</v>
      </c>
      <c r="F152" s="4">
        <v>7.0484</v>
      </c>
    </row>
    <row r="153" spans="1:6">
      <c r="A153" s="3" t="str">
        <f t="shared" si="8"/>
        <v>38126</v>
      </c>
      <c r="B153" s="3">
        <v>38</v>
      </c>
      <c r="C153" s="3">
        <v>12</v>
      </c>
      <c r="D153" s="3">
        <v>6</v>
      </c>
      <c r="E153" s="4">
        <v>6.6938000000000004</v>
      </c>
      <c r="F153" s="4">
        <v>7.0285000000000002</v>
      </c>
    </row>
    <row r="154" spans="1:6">
      <c r="A154" s="3" t="str">
        <f t="shared" si="8"/>
        <v>39126</v>
      </c>
      <c r="B154" s="3">
        <v>39</v>
      </c>
      <c r="C154" s="3">
        <v>12</v>
      </c>
      <c r="D154" s="3">
        <v>6</v>
      </c>
      <c r="E154" s="4">
        <v>6.6721000000000004</v>
      </c>
      <c r="F154" s="4">
        <v>7.0057</v>
      </c>
    </row>
    <row r="155" spans="1:6">
      <c r="A155" s="3" t="str">
        <f t="shared" si="8"/>
        <v>40126</v>
      </c>
      <c r="B155" s="3">
        <v>40</v>
      </c>
      <c r="C155" s="3">
        <v>12</v>
      </c>
      <c r="D155" s="3">
        <v>6</v>
      </c>
      <c r="E155" s="4">
        <v>6.6471999999999998</v>
      </c>
      <c r="F155" s="4">
        <v>6.9795999999999996</v>
      </c>
    </row>
    <row r="156" spans="1:6">
      <c r="A156" s="3" t="str">
        <f t="shared" si="8"/>
        <v>41126</v>
      </c>
      <c r="B156" s="3">
        <v>41</v>
      </c>
      <c r="C156" s="3">
        <v>12</v>
      </c>
      <c r="D156" s="3">
        <v>6</v>
      </c>
      <c r="E156" s="4">
        <v>6.6186999999999996</v>
      </c>
      <c r="F156" s="4">
        <v>6.9496000000000002</v>
      </c>
    </row>
    <row r="157" spans="1:6">
      <c r="A157" s="3" t="str">
        <f t="shared" si="8"/>
        <v>42126</v>
      </c>
      <c r="B157" s="3">
        <v>42</v>
      </c>
      <c r="C157" s="3">
        <v>12</v>
      </c>
      <c r="D157" s="3">
        <v>6</v>
      </c>
      <c r="E157" s="4">
        <v>6.5861000000000001</v>
      </c>
      <c r="F157" s="4">
        <v>6.9154</v>
      </c>
    </row>
    <row r="158" spans="1:6">
      <c r="A158" s="3" t="str">
        <f t="shared" si="8"/>
        <v>43126</v>
      </c>
      <c r="B158" s="3">
        <v>43</v>
      </c>
      <c r="C158" s="3">
        <v>12</v>
      </c>
      <c r="D158" s="3">
        <v>6</v>
      </c>
      <c r="E158" s="4">
        <v>6.5488999999999997</v>
      </c>
      <c r="F158" s="4">
        <v>6.8762999999999996</v>
      </c>
    </row>
    <row r="159" spans="1:6">
      <c r="A159" s="3" t="str">
        <f t="shared" si="8"/>
        <v>44126</v>
      </c>
      <c r="B159" s="3">
        <v>44</v>
      </c>
      <c r="C159" s="3">
        <v>12</v>
      </c>
      <c r="D159" s="3">
        <v>6</v>
      </c>
      <c r="E159" s="4">
        <v>6.5067000000000004</v>
      </c>
      <c r="F159" s="4">
        <v>6.8319999999999999</v>
      </c>
    </row>
    <row r="160" spans="1:6">
      <c r="A160" s="3" t="str">
        <f t="shared" si="8"/>
        <v>45126</v>
      </c>
      <c r="B160" s="3">
        <v>45</v>
      </c>
      <c r="C160" s="3">
        <v>12</v>
      </c>
      <c r="D160" s="3">
        <v>6</v>
      </c>
      <c r="E160" s="4">
        <v>6.4589999999999996</v>
      </c>
      <c r="F160" s="4">
        <v>6.782</v>
      </c>
    </row>
    <row r="161" spans="1:6">
      <c r="A161" s="3" t="str">
        <f t="shared" si="8"/>
        <v>46126</v>
      </c>
      <c r="B161" s="3">
        <v>46</v>
      </c>
      <c r="C161" s="3">
        <v>12</v>
      </c>
      <c r="D161" s="3">
        <v>6</v>
      </c>
      <c r="E161" s="4">
        <v>6.4055</v>
      </c>
      <c r="F161" s="4">
        <v>6.7257999999999996</v>
      </c>
    </row>
    <row r="162" spans="1:6">
      <c r="A162" s="3" t="str">
        <f t="shared" si="8"/>
        <v>47126</v>
      </c>
      <c r="B162" s="3">
        <v>47</v>
      </c>
      <c r="C162" s="3">
        <v>12</v>
      </c>
      <c r="D162" s="3">
        <v>6</v>
      </c>
      <c r="E162" s="4">
        <v>6.3460999999999999</v>
      </c>
      <c r="F162" s="4">
        <v>6.6634000000000002</v>
      </c>
    </row>
    <row r="163" spans="1:6">
      <c r="A163" s="3" t="str">
        <f t="shared" si="8"/>
        <v>48126</v>
      </c>
      <c r="B163" s="3">
        <v>48</v>
      </c>
      <c r="C163" s="3">
        <v>12</v>
      </c>
      <c r="D163" s="3">
        <v>6</v>
      </c>
      <c r="E163" s="4">
        <v>6.2794999999999996</v>
      </c>
      <c r="F163" s="4">
        <v>6.5934999999999997</v>
      </c>
    </row>
    <row r="164" spans="1:6">
      <c r="A164" s="3" t="str">
        <f t="shared" si="8"/>
        <v>49126</v>
      </c>
      <c r="B164" s="3">
        <v>49</v>
      </c>
      <c r="C164" s="3">
        <v>12</v>
      </c>
      <c r="D164" s="3">
        <v>6</v>
      </c>
      <c r="E164" s="4">
        <v>6.2055999999999996</v>
      </c>
      <c r="F164" s="4">
        <v>6.5159000000000002</v>
      </c>
    </row>
    <row r="165" spans="1:6">
      <c r="A165" s="3" t="str">
        <f t="shared" si="8"/>
        <v>50126</v>
      </c>
      <c r="B165" s="3">
        <v>50</v>
      </c>
      <c r="C165" s="3">
        <v>12</v>
      </c>
      <c r="D165" s="3">
        <v>6</v>
      </c>
      <c r="E165" s="4">
        <v>6.5723000000000003</v>
      </c>
      <c r="F165" s="4">
        <v>6.9009</v>
      </c>
    </row>
    <row r="166" spans="1:6">
      <c r="A166" s="3" t="str">
        <f t="shared" si="8"/>
        <v>51126</v>
      </c>
      <c r="B166" s="3">
        <v>51</v>
      </c>
      <c r="C166" s="3">
        <v>12</v>
      </c>
      <c r="D166" s="3">
        <v>6</v>
      </c>
      <c r="E166" s="4">
        <v>6.5362</v>
      </c>
      <c r="F166" s="4">
        <v>6.8630000000000004</v>
      </c>
    </row>
    <row r="167" spans="1:6">
      <c r="A167" s="3" t="str">
        <f t="shared" si="8"/>
        <v>52126</v>
      </c>
      <c r="B167" s="3">
        <v>52</v>
      </c>
      <c r="C167" s="3">
        <v>12</v>
      </c>
      <c r="D167" s="3">
        <v>6</v>
      </c>
      <c r="E167" s="4">
        <v>6.4984999999999999</v>
      </c>
      <c r="F167" s="4">
        <v>6.8234000000000004</v>
      </c>
    </row>
    <row r="168" spans="1:6">
      <c r="A168" s="3" t="str">
        <f t="shared" si="8"/>
        <v>53126</v>
      </c>
      <c r="B168" s="3">
        <v>53</v>
      </c>
      <c r="C168" s="3">
        <v>12</v>
      </c>
      <c r="D168" s="3">
        <v>6</v>
      </c>
      <c r="E168" s="4">
        <v>6.4595000000000002</v>
      </c>
      <c r="F168" s="4">
        <v>6.7824999999999998</v>
      </c>
    </row>
    <row r="169" spans="1:6">
      <c r="A169" s="3" t="str">
        <f t="shared" si="8"/>
        <v>54126</v>
      </c>
      <c r="B169" s="3">
        <v>54</v>
      </c>
      <c r="C169" s="3">
        <v>12</v>
      </c>
      <c r="D169" s="3">
        <v>6</v>
      </c>
      <c r="E169" s="4">
        <v>6.4194000000000004</v>
      </c>
      <c r="F169" s="4">
        <v>6.7404000000000002</v>
      </c>
    </row>
    <row r="170" spans="1:6">
      <c r="A170" s="3" t="str">
        <f t="shared" si="8"/>
        <v>55126</v>
      </c>
      <c r="B170" s="3">
        <v>55</v>
      </c>
      <c r="C170" s="3">
        <v>12</v>
      </c>
      <c r="D170" s="3">
        <v>6</v>
      </c>
      <c r="E170" s="4">
        <v>6.3784000000000001</v>
      </c>
      <c r="F170" s="4">
        <v>6.6973000000000003</v>
      </c>
    </row>
    <row r="171" spans="1:6">
      <c r="A171" s="3" t="str">
        <f t="shared" si="8"/>
        <v>56126</v>
      </c>
      <c r="B171" s="3">
        <v>56</v>
      </c>
      <c r="C171" s="3">
        <v>12</v>
      </c>
      <c r="D171" s="3">
        <v>6</v>
      </c>
      <c r="E171" s="4">
        <v>6.3364000000000003</v>
      </c>
      <c r="F171" s="4">
        <v>6.6532</v>
      </c>
    </row>
    <row r="172" spans="1:6">
      <c r="A172" s="3" t="str">
        <f t="shared" si="8"/>
        <v>57126</v>
      </c>
      <c r="B172" s="3">
        <v>57</v>
      </c>
      <c r="C172" s="3">
        <v>12</v>
      </c>
      <c r="D172" s="3">
        <v>6</v>
      </c>
      <c r="E172" s="4">
        <v>6.2927999999999997</v>
      </c>
      <c r="F172" s="4">
        <v>6.6074000000000002</v>
      </c>
    </row>
    <row r="173" spans="1:6">
      <c r="A173" s="3" t="str">
        <f t="shared" si="8"/>
        <v>58126</v>
      </c>
      <c r="B173" s="3">
        <v>58</v>
      </c>
      <c r="C173" s="3">
        <v>12</v>
      </c>
      <c r="D173" s="3">
        <v>6</v>
      </c>
      <c r="E173" s="4">
        <v>6.2462</v>
      </c>
      <c r="F173" s="4">
        <v>6.5585000000000004</v>
      </c>
    </row>
    <row r="174" spans="1:6">
      <c r="A174" s="3" t="str">
        <f t="shared" si="8"/>
        <v>59126</v>
      </c>
      <c r="B174" s="3">
        <v>59</v>
      </c>
      <c r="C174" s="3">
        <v>12</v>
      </c>
      <c r="D174" s="3">
        <v>6</v>
      </c>
      <c r="E174" s="4">
        <v>6.1843000000000004</v>
      </c>
      <c r="F174" s="4">
        <v>6.4935</v>
      </c>
    </row>
    <row r="175" spans="1:6">
      <c r="A175" s="3" t="str">
        <f t="shared" si="8"/>
        <v>60126</v>
      </c>
      <c r="B175" s="3">
        <v>60</v>
      </c>
      <c r="C175" s="3">
        <v>12</v>
      </c>
      <c r="D175" s="3">
        <v>6</v>
      </c>
      <c r="E175" s="4">
        <v>6.1154999999999999</v>
      </c>
      <c r="F175" s="4">
        <v>6.4212999999999996</v>
      </c>
    </row>
    <row r="176" spans="1:6">
      <c r="A176" s="3" t="str">
        <f t="shared" si="8"/>
        <v>3186</v>
      </c>
      <c r="B176" s="3">
        <v>3</v>
      </c>
      <c r="C176" s="3">
        <v>18</v>
      </c>
      <c r="D176" s="3">
        <v>6</v>
      </c>
      <c r="E176" s="4">
        <v>11.015599999999999</v>
      </c>
      <c r="F176" s="4">
        <v>11.5664</v>
      </c>
    </row>
    <row r="177" spans="1:6">
      <c r="A177" s="3" t="str">
        <f t="shared" si="8"/>
        <v>4186</v>
      </c>
      <c r="B177" s="3">
        <v>4</v>
      </c>
      <c r="C177" s="3">
        <v>18</v>
      </c>
      <c r="D177" s="3">
        <v>6</v>
      </c>
      <c r="E177" s="4">
        <v>11.0222</v>
      </c>
      <c r="F177" s="4">
        <v>11.5733</v>
      </c>
    </row>
    <row r="178" spans="1:6">
      <c r="A178" s="3" t="str">
        <f t="shared" si="8"/>
        <v>5186</v>
      </c>
      <c r="B178" s="3">
        <v>5</v>
      </c>
      <c r="C178" s="3">
        <v>18</v>
      </c>
      <c r="D178" s="3">
        <v>6</v>
      </c>
      <c r="E178" s="4">
        <v>11.0205</v>
      </c>
      <c r="F178" s="4">
        <v>11.5715</v>
      </c>
    </row>
    <row r="179" spans="1:6">
      <c r="A179" s="3" t="str">
        <f t="shared" si="8"/>
        <v>6186</v>
      </c>
      <c r="B179" s="3">
        <v>6</v>
      </c>
      <c r="C179" s="3">
        <v>18</v>
      </c>
      <c r="D179" s="3">
        <v>6</v>
      </c>
      <c r="E179" s="4">
        <v>11.014200000000001</v>
      </c>
      <c r="F179" s="4">
        <v>11.5649</v>
      </c>
    </row>
    <row r="180" spans="1:6">
      <c r="A180" s="3" t="str">
        <f t="shared" si="8"/>
        <v>7186</v>
      </c>
      <c r="B180" s="3">
        <v>7</v>
      </c>
      <c r="C180" s="3">
        <v>18</v>
      </c>
      <c r="D180" s="3">
        <v>6</v>
      </c>
      <c r="E180" s="4">
        <v>11.005100000000001</v>
      </c>
      <c r="F180" s="4">
        <v>11.555400000000001</v>
      </c>
    </row>
    <row r="181" spans="1:6">
      <c r="A181" s="3" t="str">
        <f t="shared" si="8"/>
        <v>8186</v>
      </c>
      <c r="B181" s="3">
        <v>8</v>
      </c>
      <c r="C181" s="3">
        <v>18</v>
      </c>
      <c r="D181" s="3">
        <v>6</v>
      </c>
      <c r="E181" s="4">
        <v>10.9939</v>
      </c>
      <c r="F181" s="4">
        <v>11.5436</v>
      </c>
    </row>
    <row r="182" spans="1:6">
      <c r="A182" s="3" t="str">
        <f t="shared" si="8"/>
        <v>9186</v>
      </c>
      <c r="B182" s="3">
        <v>9</v>
      </c>
      <c r="C182" s="3">
        <v>18</v>
      </c>
      <c r="D182" s="3">
        <v>6</v>
      </c>
      <c r="E182" s="4">
        <v>10.981199999999999</v>
      </c>
      <c r="F182" s="4">
        <v>11.5303</v>
      </c>
    </row>
    <row r="183" spans="1:6">
      <c r="A183" s="3" t="str">
        <f t="shared" si="8"/>
        <v>10186</v>
      </c>
      <c r="B183" s="3">
        <v>10</v>
      </c>
      <c r="C183" s="3">
        <v>18</v>
      </c>
      <c r="D183" s="3">
        <v>6</v>
      </c>
      <c r="E183" s="4">
        <v>10.967499999999999</v>
      </c>
      <c r="F183" s="4">
        <v>11.5159</v>
      </c>
    </row>
    <row r="184" spans="1:6">
      <c r="A184" s="3" t="str">
        <f t="shared" si="8"/>
        <v>11186</v>
      </c>
      <c r="B184" s="3">
        <v>11</v>
      </c>
      <c r="C184" s="3">
        <v>18</v>
      </c>
      <c r="D184" s="3">
        <v>6</v>
      </c>
      <c r="E184" s="4">
        <v>10.9535</v>
      </c>
      <c r="F184" s="4">
        <v>11.501200000000001</v>
      </c>
    </row>
    <row r="185" spans="1:6">
      <c r="A185" s="3" t="str">
        <f t="shared" si="8"/>
        <v>12186</v>
      </c>
      <c r="B185" s="3">
        <v>12</v>
      </c>
      <c r="C185" s="3">
        <v>18</v>
      </c>
      <c r="D185" s="3">
        <v>6</v>
      </c>
      <c r="E185" s="4">
        <v>10.94</v>
      </c>
      <c r="F185" s="4">
        <v>11.487</v>
      </c>
    </row>
    <row r="186" spans="1:6">
      <c r="A186" s="3" t="str">
        <f t="shared" si="8"/>
        <v>13186</v>
      </c>
      <c r="B186" s="3">
        <v>13</v>
      </c>
      <c r="C186" s="3">
        <v>18</v>
      </c>
      <c r="D186" s="3">
        <v>6</v>
      </c>
      <c r="E186" s="4">
        <v>10.9276</v>
      </c>
      <c r="F186" s="4">
        <v>11.474</v>
      </c>
    </row>
    <row r="187" spans="1:6">
      <c r="A187" s="3" t="str">
        <f t="shared" si="8"/>
        <v>14186</v>
      </c>
      <c r="B187" s="3">
        <v>14</v>
      </c>
      <c r="C187" s="3">
        <v>18</v>
      </c>
      <c r="D187" s="3">
        <v>6</v>
      </c>
      <c r="E187" s="4">
        <v>10.916700000000001</v>
      </c>
      <c r="F187" s="4">
        <v>11.4625</v>
      </c>
    </row>
    <row r="188" spans="1:6">
      <c r="A188" s="3" t="str">
        <f t="shared" si="8"/>
        <v>15186</v>
      </c>
      <c r="B188" s="3">
        <v>15</v>
      </c>
      <c r="C188" s="3">
        <v>18</v>
      </c>
      <c r="D188" s="3">
        <v>6</v>
      </c>
      <c r="E188" s="4">
        <v>10.9077</v>
      </c>
      <c r="F188" s="4">
        <v>11.453099999999999</v>
      </c>
    </row>
    <row r="189" spans="1:6">
      <c r="A189" s="3" t="str">
        <f t="shared" si="8"/>
        <v>16186</v>
      </c>
      <c r="B189" s="3">
        <v>16</v>
      </c>
      <c r="C189" s="3">
        <v>18</v>
      </c>
      <c r="D189" s="3">
        <v>6</v>
      </c>
      <c r="E189" s="4">
        <v>10.900499999999999</v>
      </c>
      <c r="F189" s="4">
        <v>11.445499999999999</v>
      </c>
    </row>
    <row r="190" spans="1:6">
      <c r="A190" s="3" t="str">
        <f t="shared" si="8"/>
        <v>17186</v>
      </c>
      <c r="B190" s="3">
        <v>17</v>
      </c>
      <c r="C190" s="3">
        <v>18</v>
      </c>
      <c r="D190" s="3">
        <v>6</v>
      </c>
      <c r="E190" s="4">
        <v>10.895</v>
      </c>
      <c r="F190" s="4">
        <v>11.4398</v>
      </c>
    </row>
    <row r="191" spans="1:6">
      <c r="A191" s="3" t="str">
        <f t="shared" si="8"/>
        <v>18186</v>
      </c>
      <c r="B191" s="3">
        <v>18</v>
      </c>
      <c r="C191" s="3">
        <v>18</v>
      </c>
      <c r="D191" s="3">
        <v>6</v>
      </c>
      <c r="E191" s="4">
        <v>10.891</v>
      </c>
      <c r="F191" s="4">
        <v>11.435600000000001</v>
      </c>
    </row>
    <row r="192" spans="1:6">
      <c r="A192" s="3" t="str">
        <f t="shared" si="8"/>
        <v>19186</v>
      </c>
      <c r="B192" s="3">
        <v>19</v>
      </c>
      <c r="C192" s="3">
        <v>18</v>
      </c>
      <c r="D192" s="3">
        <v>6</v>
      </c>
      <c r="E192" s="4">
        <v>10.8881</v>
      </c>
      <c r="F192" s="4">
        <v>11.432499999999999</v>
      </c>
    </row>
    <row r="193" spans="1:6">
      <c r="A193" s="3" t="str">
        <f t="shared" si="8"/>
        <v>20186</v>
      </c>
      <c r="B193" s="3">
        <v>20</v>
      </c>
      <c r="C193" s="3">
        <v>18</v>
      </c>
      <c r="D193" s="3">
        <v>6</v>
      </c>
      <c r="E193" s="4">
        <v>10.885899999999999</v>
      </c>
      <c r="F193" s="4">
        <v>11.430199999999999</v>
      </c>
    </row>
    <row r="194" spans="1:6">
      <c r="A194" s="3" t="str">
        <f t="shared" si="8"/>
        <v>21186</v>
      </c>
      <c r="B194" s="3">
        <v>21</v>
      </c>
      <c r="C194" s="3">
        <v>18</v>
      </c>
      <c r="D194" s="3">
        <v>6</v>
      </c>
      <c r="E194" s="4">
        <v>10.884</v>
      </c>
      <c r="F194" s="4">
        <v>11.4282</v>
      </c>
    </row>
    <row r="195" spans="1:6">
      <c r="A195" s="3" t="str">
        <f t="shared" ref="A195:A258" si="9">B195&amp;C195&amp;D195</f>
        <v>22186</v>
      </c>
      <c r="B195" s="3">
        <v>22</v>
      </c>
      <c r="C195" s="3">
        <v>18</v>
      </c>
      <c r="D195" s="3">
        <v>6</v>
      </c>
      <c r="E195" s="4">
        <v>10.882</v>
      </c>
      <c r="F195" s="4">
        <v>11.4261</v>
      </c>
    </row>
    <row r="196" spans="1:6">
      <c r="A196" s="3" t="str">
        <f t="shared" si="9"/>
        <v>23186</v>
      </c>
      <c r="B196" s="3">
        <v>23</v>
      </c>
      <c r="C196" s="3">
        <v>18</v>
      </c>
      <c r="D196" s="3">
        <v>6</v>
      </c>
      <c r="E196" s="4">
        <v>10.8796</v>
      </c>
      <c r="F196" s="4">
        <v>11.4236</v>
      </c>
    </row>
    <row r="197" spans="1:6">
      <c r="A197" s="3" t="str">
        <f t="shared" si="9"/>
        <v>24186</v>
      </c>
      <c r="B197" s="3">
        <v>24</v>
      </c>
      <c r="C197" s="3">
        <v>18</v>
      </c>
      <c r="D197" s="3">
        <v>6</v>
      </c>
      <c r="E197" s="4">
        <v>10.8765</v>
      </c>
      <c r="F197" s="4">
        <v>11.420299999999999</v>
      </c>
    </row>
    <row r="198" spans="1:6">
      <c r="A198" s="3" t="str">
        <f t="shared" si="9"/>
        <v>25186</v>
      </c>
      <c r="B198" s="3">
        <v>25</v>
      </c>
      <c r="C198" s="3">
        <v>18</v>
      </c>
      <c r="D198" s="3">
        <v>6</v>
      </c>
      <c r="E198" s="4">
        <v>10.872400000000001</v>
      </c>
      <c r="F198" s="4">
        <v>11.416</v>
      </c>
    </row>
    <row r="199" spans="1:6">
      <c r="A199" s="3" t="str">
        <f t="shared" si="9"/>
        <v>26186</v>
      </c>
      <c r="B199" s="3">
        <v>26</v>
      </c>
      <c r="C199" s="3">
        <v>18</v>
      </c>
      <c r="D199" s="3">
        <v>6</v>
      </c>
      <c r="E199" s="4">
        <v>10.867000000000001</v>
      </c>
      <c r="F199" s="4">
        <v>11.410399999999999</v>
      </c>
    </row>
    <row r="200" spans="1:6">
      <c r="A200" s="3" t="str">
        <f t="shared" si="9"/>
        <v>27186</v>
      </c>
      <c r="B200" s="3">
        <v>27</v>
      </c>
      <c r="C200" s="3">
        <v>18</v>
      </c>
      <c r="D200" s="3">
        <v>6</v>
      </c>
      <c r="E200" s="4">
        <v>10.860200000000001</v>
      </c>
      <c r="F200" s="4">
        <v>11.4032</v>
      </c>
    </row>
    <row r="201" spans="1:6">
      <c r="A201" s="3" t="str">
        <f t="shared" si="9"/>
        <v>28186</v>
      </c>
      <c r="B201" s="3">
        <v>28</v>
      </c>
      <c r="C201" s="3">
        <v>18</v>
      </c>
      <c r="D201" s="3">
        <v>6</v>
      </c>
      <c r="E201" s="4">
        <v>10.851800000000001</v>
      </c>
      <c r="F201" s="4">
        <v>11.394399999999999</v>
      </c>
    </row>
    <row r="202" spans="1:6">
      <c r="A202" s="3" t="str">
        <f t="shared" si="9"/>
        <v>29186</v>
      </c>
      <c r="B202" s="3">
        <v>29</v>
      </c>
      <c r="C202" s="3">
        <v>18</v>
      </c>
      <c r="D202" s="3">
        <v>6</v>
      </c>
      <c r="E202" s="4">
        <v>10.8416</v>
      </c>
      <c r="F202" s="4">
        <v>11.383699999999999</v>
      </c>
    </row>
    <row r="203" spans="1:6">
      <c r="A203" s="3" t="str">
        <f t="shared" si="9"/>
        <v>30186</v>
      </c>
      <c r="B203" s="3">
        <v>30</v>
      </c>
      <c r="C203" s="3">
        <v>18</v>
      </c>
      <c r="D203" s="3">
        <v>6</v>
      </c>
      <c r="E203" s="4">
        <v>10.829499999999999</v>
      </c>
      <c r="F203" s="4">
        <v>11.371</v>
      </c>
    </row>
    <row r="204" spans="1:6">
      <c r="A204" s="3" t="str">
        <f t="shared" si="9"/>
        <v>31186</v>
      </c>
      <c r="B204" s="3">
        <v>31</v>
      </c>
      <c r="C204" s="3">
        <v>18</v>
      </c>
      <c r="D204" s="3">
        <v>6</v>
      </c>
      <c r="E204" s="4">
        <v>10.815200000000001</v>
      </c>
      <c r="F204" s="4">
        <v>11.356</v>
      </c>
    </row>
    <row r="205" spans="1:6">
      <c r="A205" s="3" t="str">
        <f t="shared" si="9"/>
        <v>32186</v>
      </c>
      <c r="B205" s="3">
        <v>32</v>
      </c>
      <c r="C205" s="3">
        <v>18</v>
      </c>
      <c r="D205" s="3">
        <v>6</v>
      </c>
      <c r="E205" s="4">
        <v>10.798500000000001</v>
      </c>
      <c r="F205" s="4">
        <v>11.3384</v>
      </c>
    </row>
    <row r="206" spans="1:6">
      <c r="A206" s="3" t="str">
        <f t="shared" si="9"/>
        <v>33186</v>
      </c>
      <c r="B206" s="3">
        <v>33</v>
      </c>
      <c r="C206" s="3">
        <v>18</v>
      </c>
      <c r="D206" s="3">
        <v>6</v>
      </c>
      <c r="E206" s="4">
        <v>10.779400000000001</v>
      </c>
      <c r="F206" s="4">
        <v>11.3184</v>
      </c>
    </row>
    <row r="207" spans="1:6">
      <c r="A207" s="3" t="str">
        <f t="shared" si="9"/>
        <v>34186</v>
      </c>
      <c r="B207" s="3">
        <v>34</v>
      </c>
      <c r="C207" s="3">
        <v>18</v>
      </c>
      <c r="D207" s="3">
        <v>6</v>
      </c>
      <c r="E207" s="4">
        <v>10.757300000000001</v>
      </c>
      <c r="F207" s="4">
        <v>11.295199999999999</v>
      </c>
    </row>
    <row r="208" spans="1:6">
      <c r="A208" s="3" t="str">
        <f t="shared" si="9"/>
        <v>35186</v>
      </c>
      <c r="B208" s="3">
        <v>35</v>
      </c>
      <c r="C208" s="3">
        <v>18</v>
      </c>
      <c r="D208" s="3">
        <v>6</v>
      </c>
      <c r="E208" s="4">
        <v>10.732200000000001</v>
      </c>
      <c r="F208" s="4">
        <v>11.268800000000001</v>
      </c>
    </row>
    <row r="209" spans="1:6">
      <c r="A209" s="3" t="str">
        <f t="shared" si="9"/>
        <v>36186</v>
      </c>
      <c r="B209" s="3">
        <v>36</v>
      </c>
      <c r="C209" s="3">
        <v>18</v>
      </c>
      <c r="D209" s="3">
        <v>6</v>
      </c>
      <c r="E209" s="4">
        <v>10.7037</v>
      </c>
      <c r="F209" s="4">
        <v>11.238899999999999</v>
      </c>
    </row>
    <row r="210" spans="1:6">
      <c r="A210" s="3" t="str">
        <f t="shared" si="9"/>
        <v>37186</v>
      </c>
      <c r="B210" s="3">
        <v>37</v>
      </c>
      <c r="C210" s="3">
        <v>18</v>
      </c>
      <c r="D210" s="3">
        <v>6</v>
      </c>
      <c r="E210" s="4">
        <v>10.6715</v>
      </c>
      <c r="F210" s="4">
        <v>11.2051</v>
      </c>
    </row>
    <row r="211" spans="1:6">
      <c r="A211" s="3" t="str">
        <f t="shared" si="9"/>
        <v>38186</v>
      </c>
      <c r="B211" s="3">
        <v>38</v>
      </c>
      <c r="C211" s="3">
        <v>18</v>
      </c>
      <c r="D211" s="3">
        <v>6</v>
      </c>
      <c r="E211" s="4">
        <v>10.6348</v>
      </c>
      <c r="F211" s="4">
        <v>11.166499999999999</v>
      </c>
    </row>
    <row r="212" spans="1:6">
      <c r="A212" s="3" t="str">
        <f t="shared" si="9"/>
        <v>39186</v>
      </c>
      <c r="B212" s="3">
        <v>39</v>
      </c>
      <c r="C212" s="3">
        <v>18</v>
      </c>
      <c r="D212" s="3">
        <v>6</v>
      </c>
      <c r="E212" s="4">
        <v>10.593400000000001</v>
      </c>
      <c r="F212" s="4">
        <v>11.123100000000001</v>
      </c>
    </row>
    <row r="213" spans="1:6">
      <c r="A213" s="3" t="str">
        <f t="shared" si="9"/>
        <v>40186</v>
      </c>
      <c r="B213" s="3">
        <v>40</v>
      </c>
      <c r="C213" s="3">
        <v>18</v>
      </c>
      <c r="D213" s="3">
        <v>6</v>
      </c>
      <c r="E213" s="4">
        <v>10.5472</v>
      </c>
      <c r="F213" s="4">
        <v>11.0746</v>
      </c>
    </row>
    <row r="214" spans="1:6">
      <c r="A214" s="3" t="str">
        <f t="shared" si="9"/>
        <v>41186</v>
      </c>
      <c r="B214" s="3">
        <v>41</v>
      </c>
      <c r="C214" s="3">
        <v>18</v>
      </c>
      <c r="D214" s="3">
        <v>6</v>
      </c>
      <c r="E214" s="4">
        <v>10.495699999999999</v>
      </c>
      <c r="F214" s="4">
        <v>11.0205</v>
      </c>
    </row>
    <row r="215" spans="1:6">
      <c r="A215" s="3" t="str">
        <f t="shared" si="9"/>
        <v>42186</v>
      </c>
      <c r="B215" s="3">
        <v>42</v>
      </c>
      <c r="C215" s="3">
        <v>18</v>
      </c>
      <c r="D215" s="3">
        <v>6</v>
      </c>
      <c r="E215" s="4">
        <v>10.438599999999999</v>
      </c>
      <c r="F215" s="4">
        <v>10.9605</v>
      </c>
    </row>
    <row r="216" spans="1:6">
      <c r="A216" s="3" t="str">
        <f t="shared" si="9"/>
        <v>43186</v>
      </c>
      <c r="B216" s="3">
        <v>43</v>
      </c>
      <c r="C216" s="3">
        <v>18</v>
      </c>
      <c r="D216" s="3">
        <v>6</v>
      </c>
      <c r="E216" s="4">
        <v>10.375500000000001</v>
      </c>
      <c r="F216" s="4">
        <v>10.894299999999999</v>
      </c>
    </row>
    <row r="217" spans="1:6">
      <c r="A217" s="3" t="str">
        <f t="shared" si="9"/>
        <v>44186</v>
      </c>
      <c r="B217" s="3">
        <v>44</v>
      </c>
      <c r="C217" s="3">
        <v>18</v>
      </c>
      <c r="D217" s="3">
        <v>6</v>
      </c>
      <c r="E217" s="4">
        <v>10.3062</v>
      </c>
      <c r="F217" s="4">
        <v>10.8215</v>
      </c>
    </row>
    <row r="218" spans="1:6">
      <c r="A218" s="3" t="str">
        <f t="shared" si="9"/>
        <v>45186</v>
      </c>
      <c r="B218" s="3">
        <v>45</v>
      </c>
      <c r="C218" s="3">
        <v>18</v>
      </c>
      <c r="D218" s="3">
        <v>6</v>
      </c>
      <c r="E218" s="4">
        <v>10.230499999999999</v>
      </c>
      <c r="F218" s="4">
        <v>10.742000000000001</v>
      </c>
    </row>
    <row r="219" spans="1:6">
      <c r="A219" s="3" t="str">
        <f t="shared" si="9"/>
        <v>46186</v>
      </c>
      <c r="B219" s="3">
        <v>46</v>
      </c>
      <c r="C219" s="3">
        <v>18</v>
      </c>
      <c r="D219" s="3">
        <v>6</v>
      </c>
      <c r="E219" s="4">
        <v>10.148300000000001</v>
      </c>
      <c r="F219" s="4">
        <v>10.6557</v>
      </c>
    </row>
    <row r="220" spans="1:6">
      <c r="A220" s="3" t="str">
        <f t="shared" si="9"/>
        <v>47186</v>
      </c>
      <c r="B220" s="3">
        <v>47</v>
      </c>
      <c r="C220" s="3">
        <v>18</v>
      </c>
      <c r="D220" s="3">
        <v>6</v>
      </c>
      <c r="E220" s="4">
        <v>10.059799999999999</v>
      </c>
      <c r="F220" s="4">
        <v>10.562799999999999</v>
      </c>
    </row>
    <row r="221" spans="1:6">
      <c r="A221" s="3" t="str">
        <f t="shared" si="9"/>
        <v>48186</v>
      </c>
      <c r="B221" s="3">
        <v>48</v>
      </c>
      <c r="C221" s="3">
        <v>18</v>
      </c>
      <c r="D221" s="3">
        <v>6</v>
      </c>
      <c r="E221" s="4">
        <v>9.9651999999999994</v>
      </c>
      <c r="F221" s="4">
        <v>10.4635</v>
      </c>
    </row>
    <row r="222" spans="1:6">
      <c r="A222" s="3" t="str">
        <f t="shared" si="9"/>
        <v>49186</v>
      </c>
      <c r="B222" s="3">
        <v>49</v>
      </c>
      <c r="C222" s="3">
        <v>18</v>
      </c>
      <c r="D222" s="3">
        <v>6</v>
      </c>
      <c r="E222" s="4">
        <v>9.8650000000000002</v>
      </c>
      <c r="F222" s="4">
        <v>10.3583</v>
      </c>
    </row>
    <row r="223" spans="1:6">
      <c r="A223" s="3" t="str">
        <f t="shared" si="9"/>
        <v>50186</v>
      </c>
      <c r="B223" s="3">
        <v>50</v>
      </c>
      <c r="C223" s="3">
        <v>18</v>
      </c>
      <c r="D223" s="3">
        <v>6</v>
      </c>
      <c r="E223" s="4">
        <v>9.7596000000000007</v>
      </c>
      <c r="F223" s="4">
        <v>10.2476</v>
      </c>
    </row>
    <row r="224" spans="1:6">
      <c r="A224" s="3" t="str">
        <f t="shared" si="9"/>
        <v>51186</v>
      </c>
      <c r="B224" s="3">
        <v>51</v>
      </c>
      <c r="C224" s="3">
        <v>18</v>
      </c>
      <c r="D224" s="3">
        <v>6</v>
      </c>
      <c r="E224" s="4">
        <v>9.6484000000000005</v>
      </c>
      <c r="F224" s="4">
        <v>10.130800000000001</v>
      </c>
    </row>
    <row r="225" spans="1:6">
      <c r="A225" s="3" t="str">
        <f t="shared" si="9"/>
        <v>52186</v>
      </c>
      <c r="B225" s="3">
        <v>52</v>
      </c>
      <c r="C225" s="3">
        <v>18</v>
      </c>
      <c r="D225" s="3">
        <v>6</v>
      </c>
      <c r="E225" s="4">
        <v>9.5335000000000001</v>
      </c>
      <c r="F225" s="4">
        <v>10.010199999999999</v>
      </c>
    </row>
    <row r="226" spans="1:6">
      <c r="A226" s="3" t="str">
        <f t="shared" si="9"/>
        <v>53186</v>
      </c>
      <c r="B226" s="3">
        <v>53</v>
      </c>
      <c r="C226" s="3">
        <v>18</v>
      </c>
      <c r="D226" s="3">
        <v>6</v>
      </c>
      <c r="E226" s="4">
        <v>9.4154999999999998</v>
      </c>
      <c r="F226" s="4">
        <v>9.8863000000000003</v>
      </c>
    </row>
    <row r="227" spans="1:6">
      <c r="A227" s="3" t="str">
        <f t="shared" si="9"/>
        <v>54186</v>
      </c>
      <c r="B227" s="3">
        <v>54</v>
      </c>
      <c r="C227" s="3">
        <v>18</v>
      </c>
      <c r="D227" s="3">
        <v>6</v>
      </c>
      <c r="E227" s="4">
        <v>9.2948000000000004</v>
      </c>
      <c r="F227" s="4">
        <v>9.7594999999999992</v>
      </c>
    </row>
    <row r="228" spans="1:6">
      <c r="A228" s="3" t="str">
        <f t="shared" si="9"/>
        <v>55186</v>
      </c>
      <c r="B228" s="3">
        <v>55</v>
      </c>
      <c r="C228" s="3">
        <v>18</v>
      </c>
      <c r="D228" s="3">
        <v>6</v>
      </c>
      <c r="E228" s="4">
        <v>9.1710999999999991</v>
      </c>
      <c r="F228" s="4">
        <v>9.6296999999999997</v>
      </c>
    </row>
    <row r="229" spans="1:6">
      <c r="A229" s="3" t="str">
        <f t="shared" si="9"/>
        <v>56186</v>
      </c>
      <c r="B229" s="3">
        <v>56</v>
      </c>
      <c r="C229" s="3">
        <v>18</v>
      </c>
      <c r="D229" s="3">
        <v>6</v>
      </c>
      <c r="E229" s="4">
        <v>9.0433000000000003</v>
      </c>
      <c r="F229" s="4">
        <v>9.4954999999999998</v>
      </c>
    </row>
    <row r="230" spans="1:6">
      <c r="A230" s="3" t="str">
        <f t="shared" si="9"/>
        <v>57186</v>
      </c>
      <c r="B230" s="3">
        <v>57</v>
      </c>
      <c r="C230" s="3">
        <v>18</v>
      </c>
      <c r="D230" s="3">
        <v>6</v>
      </c>
      <c r="E230" s="4">
        <v>8.9087999999999994</v>
      </c>
      <c r="F230" s="4">
        <v>9.3542000000000005</v>
      </c>
    </row>
    <row r="231" spans="1:6">
      <c r="A231" s="3" t="str">
        <f t="shared" si="9"/>
        <v>3147</v>
      </c>
      <c r="B231" s="3">
        <v>3</v>
      </c>
      <c r="C231" s="3">
        <v>14</v>
      </c>
      <c r="D231" s="3">
        <v>7</v>
      </c>
      <c r="E231" s="4">
        <v>0</v>
      </c>
      <c r="F231" s="4">
        <v>0</v>
      </c>
    </row>
    <row r="232" spans="1:6">
      <c r="A232" s="3" t="str">
        <f t="shared" si="9"/>
        <v>4147</v>
      </c>
      <c r="B232" s="3">
        <v>4</v>
      </c>
      <c r="C232" s="3">
        <v>14</v>
      </c>
      <c r="D232" s="3">
        <v>7</v>
      </c>
      <c r="E232" s="4">
        <v>8.5463000000000005</v>
      </c>
      <c r="F232" s="4">
        <v>8.9735999999999994</v>
      </c>
    </row>
    <row r="233" spans="1:6">
      <c r="A233" s="3" t="str">
        <f t="shared" si="9"/>
        <v>5147</v>
      </c>
      <c r="B233" s="3">
        <v>5</v>
      </c>
      <c r="C233" s="3">
        <v>14</v>
      </c>
      <c r="D233" s="3">
        <v>7</v>
      </c>
      <c r="E233" s="4">
        <v>8.5457999999999998</v>
      </c>
      <c r="F233" s="4">
        <v>8.9731000000000005</v>
      </c>
    </row>
    <row r="234" spans="1:6">
      <c r="A234" s="3" t="str">
        <f t="shared" si="9"/>
        <v>6147</v>
      </c>
      <c r="B234" s="3">
        <v>6</v>
      </c>
      <c r="C234" s="3">
        <v>14</v>
      </c>
      <c r="D234" s="3">
        <v>7</v>
      </c>
      <c r="E234" s="4">
        <v>8.5420999999999996</v>
      </c>
      <c r="F234" s="4">
        <v>8.9692000000000007</v>
      </c>
    </row>
    <row r="235" spans="1:6">
      <c r="A235" s="3" t="str">
        <f t="shared" si="9"/>
        <v>7147</v>
      </c>
      <c r="B235" s="3">
        <v>7</v>
      </c>
      <c r="C235" s="3">
        <v>14</v>
      </c>
      <c r="D235" s="3">
        <v>7</v>
      </c>
      <c r="E235" s="4">
        <v>8.5364000000000004</v>
      </c>
      <c r="F235" s="4">
        <v>8.9632000000000005</v>
      </c>
    </row>
    <row r="236" spans="1:6">
      <c r="A236" s="3" t="str">
        <f t="shared" si="9"/>
        <v>8147</v>
      </c>
      <c r="B236" s="3">
        <v>8</v>
      </c>
      <c r="C236" s="3">
        <v>14</v>
      </c>
      <c r="D236" s="3">
        <v>7</v>
      </c>
      <c r="E236" s="4">
        <v>8.5289999999999999</v>
      </c>
      <c r="F236" s="4">
        <v>8.9555000000000007</v>
      </c>
    </row>
    <row r="237" spans="1:6">
      <c r="A237" s="3" t="str">
        <f t="shared" si="9"/>
        <v>9147</v>
      </c>
      <c r="B237" s="3">
        <v>9</v>
      </c>
      <c r="C237" s="3">
        <v>14</v>
      </c>
      <c r="D237" s="3">
        <v>7</v>
      </c>
      <c r="E237" s="4">
        <v>8.5205000000000002</v>
      </c>
      <c r="F237" s="4">
        <v>8.9465000000000003</v>
      </c>
    </row>
    <row r="238" spans="1:6">
      <c r="A238" s="3" t="str">
        <f t="shared" si="9"/>
        <v>10147</v>
      </c>
      <c r="B238" s="3">
        <v>10</v>
      </c>
      <c r="C238" s="3">
        <v>14</v>
      </c>
      <c r="D238" s="3">
        <v>7</v>
      </c>
      <c r="E238" s="4">
        <v>8.5111000000000008</v>
      </c>
      <c r="F238" s="4">
        <v>8.9367000000000001</v>
      </c>
    </row>
    <row r="239" spans="1:6">
      <c r="A239" s="3" t="str">
        <f t="shared" si="9"/>
        <v>11147</v>
      </c>
      <c r="B239" s="3">
        <v>11</v>
      </c>
      <c r="C239" s="3">
        <v>14</v>
      </c>
      <c r="D239" s="3">
        <v>7</v>
      </c>
      <c r="E239" s="4">
        <v>8.5015000000000001</v>
      </c>
      <c r="F239" s="4">
        <v>8.9266000000000005</v>
      </c>
    </row>
    <row r="240" spans="1:6">
      <c r="A240" s="3" t="str">
        <f t="shared" si="9"/>
        <v>12147</v>
      </c>
      <c r="B240" s="3">
        <v>12</v>
      </c>
      <c r="C240" s="3">
        <v>14</v>
      </c>
      <c r="D240" s="3">
        <v>7</v>
      </c>
      <c r="E240" s="4">
        <v>8.4921000000000006</v>
      </c>
      <c r="F240" s="4">
        <v>8.9167000000000005</v>
      </c>
    </row>
    <row r="241" spans="1:6">
      <c r="A241" s="3" t="str">
        <f t="shared" si="9"/>
        <v>13147</v>
      </c>
      <c r="B241" s="3">
        <v>13</v>
      </c>
      <c r="C241" s="3">
        <v>14</v>
      </c>
      <c r="D241" s="3">
        <v>7</v>
      </c>
      <c r="E241" s="4">
        <v>8.4832999999999998</v>
      </c>
      <c r="F241" s="4">
        <v>8.9075000000000006</v>
      </c>
    </row>
    <row r="242" spans="1:6">
      <c r="A242" s="3" t="str">
        <f t="shared" si="9"/>
        <v>14147</v>
      </c>
      <c r="B242" s="3">
        <v>14</v>
      </c>
      <c r="C242" s="3">
        <v>14</v>
      </c>
      <c r="D242" s="3">
        <v>7</v>
      </c>
      <c r="E242" s="4">
        <v>8.4756999999999998</v>
      </c>
      <c r="F242" s="4">
        <v>8.8994999999999997</v>
      </c>
    </row>
    <row r="243" spans="1:6">
      <c r="A243" s="3" t="str">
        <f t="shared" si="9"/>
        <v>15147</v>
      </c>
      <c r="B243" s="3">
        <v>15</v>
      </c>
      <c r="C243" s="3">
        <v>14</v>
      </c>
      <c r="D243" s="3">
        <v>7</v>
      </c>
      <c r="E243" s="4">
        <v>8.4693000000000005</v>
      </c>
      <c r="F243" s="4">
        <v>8.8927999999999994</v>
      </c>
    </row>
    <row r="244" spans="1:6">
      <c r="A244" s="3" t="str">
        <f t="shared" si="9"/>
        <v>16147</v>
      </c>
      <c r="B244" s="3">
        <v>16</v>
      </c>
      <c r="C244" s="3">
        <v>14</v>
      </c>
      <c r="D244" s="3">
        <v>7</v>
      </c>
      <c r="E244" s="4">
        <v>8.4642999999999997</v>
      </c>
      <c r="F244" s="4">
        <v>8.8874999999999993</v>
      </c>
    </row>
    <row r="245" spans="1:6">
      <c r="A245" s="3" t="str">
        <f t="shared" si="9"/>
        <v>17147</v>
      </c>
      <c r="B245" s="3">
        <v>17</v>
      </c>
      <c r="C245" s="3">
        <v>14</v>
      </c>
      <c r="D245" s="3">
        <v>7</v>
      </c>
      <c r="E245" s="4">
        <v>8.4604999999999997</v>
      </c>
      <c r="F245" s="4">
        <v>8.8834999999999997</v>
      </c>
    </row>
    <row r="246" spans="1:6">
      <c r="A246" s="3" t="str">
        <f t="shared" si="9"/>
        <v>18147</v>
      </c>
      <c r="B246" s="3">
        <v>18</v>
      </c>
      <c r="C246" s="3">
        <v>14</v>
      </c>
      <c r="D246" s="3">
        <v>7</v>
      </c>
      <c r="E246" s="4">
        <v>8.4578000000000007</v>
      </c>
      <c r="F246" s="4">
        <v>8.8806999999999992</v>
      </c>
    </row>
    <row r="247" spans="1:6">
      <c r="A247" s="3" t="str">
        <f t="shared" si="9"/>
        <v>19147</v>
      </c>
      <c r="B247" s="3">
        <v>19</v>
      </c>
      <c r="C247" s="3">
        <v>14</v>
      </c>
      <c r="D247" s="3">
        <v>7</v>
      </c>
      <c r="E247" s="4">
        <v>8.4560999999999993</v>
      </c>
      <c r="F247" s="4">
        <v>8.8788999999999998</v>
      </c>
    </row>
    <row r="248" spans="1:6">
      <c r="A248" s="3" t="str">
        <f t="shared" si="9"/>
        <v>20147</v>
      </c>
      <c r="B248" s="3">
        <v>20</v>
      </c>
      <c r="C248" s="3">
        <v>14</v>
      </c>
      <c r="D248" s="3">
        <v>7</v>
      </c>
      <c r="E248" s="4">
        <v>8.4549000000000003</v>
      </c>
      <c r="F248" s="4">
        <v>8.8775999999999993</v>
      </c>
    </row>
    <row r="249" spans="1:6">
      <c r="A249" s="3" t="str">
        <f t="shared" si="9"/>
        <v>21147</v>
      </c>
      <c r="B249" s="3">
        <v>21</v>
      </c>
      <c r="C249" s="3">
        <v>14</v>
      </c>
      <c r="D249" s="3">
        <v>7</v>
      </c>
      <c r="E249" s="4">
        <v>8.4540000000000006</v>
      </c>
      <c r="F249" s="4">
        <v>8.8766999999999996</v>
      </c>
    </row>
    <row r="250" spans="1:6">
      <c r="A250" s="3" t="str">
        <f t="shared" si="9"/>
        <v>22147</v>
      </c>
      <c r="B250" s="3">
        <v>22</v>
      </c>
      <c r="C250" s="3">
        <v>14</v>
      </c>
      <c r="D250" s="3">
        <v>7</v>
      </c>
      <c r="E250" s="4">
        <v>8.4530999999999992</v>
      </c>
      <c r="F250" s="4">
        <v>8.8757999999999999</v>
      </c>
    </row>
    <row r="251" spans="1:6">
      <c r="A251" s="3" t="str">
        <f t="shared" si="9"/>
        <v>23147</v>
      </c>
      <c r="B251" s="3">
        <v>23</v>
      </c>
      <c r="C251" s="3">
        <v>14</v>
      </c>
      <c r="D251" s="3">
        <v>7</v>
      </c>
      <c r="E251" s="4">
        <v>8.4520999999999997</v>
      </c>
      <c r="F251" s="4">
        <v>8.8747000000000007</v>
      </c>
    </row>
    <row r="252" spans="1:6">
      <c r="A252" s="3" t="str">
        <f t="shared" si="9"/>
        <v>24147</v>
      </c>
      <c r="B252" s="3">
        <v>24</v>
      </c>
      <c r="C252" s="3">
        <v>14</v>
      </c>
      <c r="D252" s="3">
        <v>7</v>
      </c>
      <c r="E252" s="4">
        <v>8.4505999999999997</v>
      </c>
      <c r="F252" s="4">
        <v>8.8731000000000009</v>
      </c>
    </row>
    <row r="253" spans="1:6">
      <c r="A253" s="3" t="str">
        <f t="shared" si="9"/>
        <v>25147</v>
      </c>
      <c r="B253" s="3">
        <v>25</v>
      </c>
      <c r="C253" s="3">
        <v>14</v>
      </c>
      <c r="D253" s="3">
        <v>7</v>
      </c>
      <c r="E253" s="4">
        <v>8.4484999999999992</v>
      </c>
      <c r="F253" s="4">
        <v>8.8709000000000007</v>
      </c>
    </row>
    <row r="254" spans="1:6">
      <c r="A254" s="3" t="str">
        <f t="shared" si="9"/>
        <v>26147</v>
      </c>
      <c r="B254" s="3">
        <v>26</v>
      </c>
      <c r="C254" s="3">
        <v>14</v>
      </c>
      <c r="D254" s="3">
        <v>7</v>
      </c>
      <c r="E254" s="4">
        <v>8.4457000000000004</v>
      </c>
      <c r="F254" s="4">
        <v>8.8680000000000003</v>
      </c>
    </row>
    <row r="255" spans="1:6">
      <c r="A255" s="3" t="str">
        <f t="shared" si="9"/>
        <v>27147</v>
      </c>
      <c r="B255" s="3">
        <v>27</v>
      </c>
      <c r="C255" s="3">
        <v>14</v>
      </c>
      <c r="D255" s="3">
        <v>7</v>
      </c>
      <c r="E255" s="4">
        <v>8.4420000000000002</v>
      </c>
      <c r="F255" s="4">
        <v>8.8641000000000005</v>
      </c>
    </row>
    <row r="256" spans="1:6">
      <c r="A256" s="3" t="str">
        <f t="shared" si="9"/>
        <v>28147</v>
      </c>
      <c r="B256" s="3">
        <v>28</v>
      </c>
      <c r="C256" s="3">
        <v>14</v>
      </c>
      <c r="D256" s="3">
        <v>7</v>
      </c>
      <c r="E256" s="4">
        <v>8.4373000000000005</v>
      </c>
      <c r="F256" s="4">
        <v>8.8591999999999995</v>
      </c>
    </row>
    <row r="257" spans="1:6">
      <c r="A257" s="3" t="str">
        <f t="shared" si="9"/>
        <v>29147</v>
      </c>
      <c r="B257" s="3">
        <v>29</v>
      </c>
      <c r="C257" s="3">
        <v>14</v>
      </c>
      <c r="D257" s="3">
        <v>7</v>
      </c>
      <c r="E257" s="4">
        <v>8.4314999999999998</v>
      </c>
      <c r="F257" s="4">
        <v>8.8530999999999995</v>
      </c>
    </row>
    <row r="258" spans="1:6">
      <c r="A258" s="3" t="str">
        <f t="shared" si="9"/>
        <v>30147</v>
      </c>
      <c r="B258" s="3">
        <v>30</v>
      </c>
      <c r="C258" s="3">
        <v>14</v>
      </c>
      <c r="D258" s="3">
        <v>7</v>
      </c>
      <c r="E258" s="4">
        <v>8.4244000000000003</v>
      </c>
      <c r="F258" s="4">
        <v>8.8455999999999992</v>
      </c>
    </row>
    <row r="259" spans="1:6">
      <c r="A259" s="3" t="str">
        <f t="shared" ref="A259:A322" si="10">B259&amp;C259&amp;D259</f>
        <v>31147</v>
      </c>
      <c r="B259" s="3">
        <v>31</v>
      </c>
      <c r="C259" s="3">
        <v>14</v>
      </c>
      <c r="D259" s="3">
        <v>7</v>
      </c>
      <c r="E259" s="4">
        <v>8.4160000000000004</v>
      </c>
      <c r="F259" s="4">
        <v>8.8368000000000002</v>
      </c>
    </row>
    <row r="260" spans="1:6">
      <c r="A260" s="3" t="str">
        <f t="shared" si="10"/>
        <v>32147</v>
      </c>
      <c r="B260" s="3">
        <v>32</v>
      </c>
      <c r="C260" s="3">
        <v>14</v>
      </c>
      <c r="D260" s="3">
        <v>7</v>
      </c>
      <c r="E260" s="4">
        <v>8.4062000000000001</v>
      </c>
      <c r="F260" s="4">
        <v>8.8264999999999993</v>
      </c>
    </row>
    <row r="261" spans="1:6">
      <c r="A261" s="3" t="str">
        <f t="shared" si="10"/>
        <v>33147</v>
      </c>
      <c r="B261" s="3">
        <v>33</v>
      </c>
      <c r="C261" s="3">
        <v>14</v>
      </c>
      <c r="D261" s="3">
        <v>7</v>
      </c>
      <c r="E261" s="4">
        <v>8.3947000000000003</v>
      </c>
      <c r="F261" s="4">
        <v>8.8143999999999991</v>
      </c>
    </row>
    <row r="262" spans="1:6">
      <c r="A262" s="3" t="str">
        <f t="shared" si="10"/>
        <v>34147</v>
      </c>
      <c r="B262" s="3">
        <v>34</v>
      </c>
      <c r="C262" s="3">
        <v>14</v>
      </c>
      <c r="D262" s="3">
        <v>7</v>
      </c>
      <c r="E262" s="4">
        <v>8.3815000000000008</v>
      </c>
      <c r="F262" s="4">
        <v>8.8005999999999993</v>
      </c>
    </row>
    <row r="263" spans="1:6">
      <c r="A263" s="3" t="str">
        <f t="shared" si="10"/>
        <v>35147</v>
      </c>
      <c r="B263" s="3">
        <v>35</v>
      </c>
      <c r="C263" s="3">
        <v>14</v>
      </c>
      <c r="D263" s="3">
        <v>7</v>
      </c>
      <c r="E263" s="4">
        <v>8.3663000000000007</v>
      </c>
      <c r="F263" s="4">
        <v>8.7845999999999993</v>
      </c>
    </row>
    <row r="264" spans="1:6">
      <c r="A264" s="3" t="str">
        <f t="shared" si="10"/>
        <v>36147</v>
      </c>
      <c r="B264" s="3">
        <v>36</v>
      </c>
      <c r="C264" s="3">
        <v>14</v>
      </c>
      <c r="D264" s="3">
        <v>7</v>
      </c>
      <c r="E264" s="4">
        <v>8.3488000000000007</v>
      </c>
      <c r="F264" s="4">
        <v>8.7661999999999995</v>
      </c>
    </row>
    <row r="265" spans="1:6">
      <c r="A265" s="3" t="str">
        <f t="shared" si="10"/>
        <v>37147</v>
      </c>
      <c r="B265" s="3">
        <v>37</v>
      </c>
      <c r="C265" s="3">
        <v>14</v>
      </c>
      <c r="D265" s="3">
        <v>7</v>
      </c>
      <c r="E265" s="4">
        <v>8.3286999999999995</v>
      </c>
      <c r="F265" s="4">
        <v>8.7451000000000008</v>
      </c>
    </row>
    <row r="266" spans="1:6">
      <c r="A266" s="3" t="str">
        <f t="shared" si="10"/>
        <v>38147</v>
      </c>
      <c r="B266" s="3">
        <v>38</v>
      </c>
      <c r="C266" s="3">
        <v>14</v>
      </c>
      <c r="D266" s="3">
        <v>7</v>
      </c>
      <c r="E266" s="4">
        <v>8.3056999999999999</v>
      </c>
      <c r="F266" s="4">
        <v>8.7210000000000001</v>
      </c>
    </row>
    <row r="267" spans="1:6">
      <c r="A267" s="3" t="str">
        <f t="shared" si="10"/>
        <v>39147</v>
      </c>
      <c r="B267" s="3">
        <v>39</v>
      </c>
      <c r="C267" s="3">
        <v>14</v>
      </c>
      <c r="D267" s="3">
        <v>7</v>
      </c>
      <c r="E267" s="4">
        <v>8.2794000000000008</v>
      </c>
      <c r="F267" s="4">
        <v>8.6934000000000005</v>
      </c>
    </row>
    <row r="268" spans="1:6">
      <c r="A268" s="3" t="str">
        <f t="shared" si="10"/>
        <v>40147</v>
      </c>
      <c r="B268" s="3">
        <v>40</v>
      </c>
      <c r="C268" s="3">
        <v>14</v>
      </c>
      <c r="D268" s="3">
        <v>7</v>
      </c>
      <c r="E268" s="4">
        <v>8.2492999999999999</v>
      </c>
      <c r="F268" s="4">
        <v>8.6617999999999995</v>
      </c>
    </row>
    <row r="269" spans="1:6">
      <c r="A269" s="3" t="str">
        <f t="shared" si="10"/>
        <v>41147</v>
      </c>
      <c r="B269" s="3">
        <v>41</v>
      </c>
      <c r="C269" s="3">
        <v>14</v>
      </c>
      <c r="D269" s="3">
        <v>7</v>
      </c>
      <c r="E269" s="4">
        <v>8.2149000000000001</v>
      </c>
      <c r="F269" s="4">
        <v>8.6256000000000004</v>
      </c>
    </row>
    <row r="270" spans="1:6">
      <c r="A270" s="3" t="str">
        <f t="shared" si="10"/>
        <v>42147</v>
      </c>
      <c r="B270" s="3">
        <v>42</v>
      </c>
      <c r="C270" s="3">
        <v>14</v>
      </c>
      <c r="D270" s="3">
        <v>7</v>
      </c>
      <c r="E270" s="4">
        <v>8.1757000000000009</v>
      </c>
      <c r="F270" s="4">
        <v>8.5845000000000002</v>
      </c>
    </row>
    <row r="271" spans="1:6">
      <c r="A271" s="3" t="str">
        <f t="shared" si="10"/>
        <v>43147</v>
      </c>
      <c r="B271" s="3">
        <v>43</v>
      </c>
      <c r="C271" s="3">
        <v>14</v>
      </c>
      <c r="D271" s="3">
        <v>7</v>
      </c>
      <c r="E271" s="4">
        <v>8.1311</v>
      </c>
      <c r="F271" s="4">
        <v>8.5376999999999992</v>
      </c>
    </row>
    <row r="272" spans="1:6">
      <c r="A272" s="3" t="str">
        <f t="shared" si="10"/>
        <v>44147</v>
      </c>
      <c r="B272" s="3">
        <v>44</v>
      </c>
      <c r="C272" s="3">
        <v>14</v>
      </c>
      <c r="D272" s="3">
        <v>7</v>
      </c>
      <c r="E272" s="4">
        <v>8.0805000000000007</v>
      </c>
      <c r="F272" s="4">
        <v>8.4845000000000006</v>
      </c>
    </row>
    <row r="273" spans="1:6">
      <c r="A273" s="3" t="str">
        <f t="shared" si="10"/>
        <v>45147</v>
      </c>
      <c r="B273" s="3">
        <v>45</v>
      </c>
      <c r="C273" s="3">
        <v>14</v>
      </c>
      <c r="D273" s="3">
        <v>7</v>
      </c>
      <c r="E273" s="4">
        <v>8.0228999999999999</v>
      </c>
      <c r="F273" s="4">
        <v>8.4239999999999995</v>
      </c>
    </row>
    <row r="274" spans="1:6">
      <c r="A274" s="3" t="str">
        <f t="shared" si="10"/>
        <v>46147</v>
      </c>
      <c r="B274" s="3">
        <v>46</v>
      </c>
      <c r="C274" s="3">
        <v>14</v>
      </c>
      <c r="D274" s="3">
        <v>7</v>
      </c>
      <c r="E274" s="4">
        <v>7.9577999999999998</v>
      </c>
      <c r="F274" s="4">
        <v>8.3557000000000006</v>
      </c>
    </row>
    <row r="275" spans="1:6">
      <c r="A275" s="3" t="str">
        <f t="shared" si="10"/>
        <v>47147</v>
      </c>
      <c r="B275" s="3">
        <v>47</v>
      </c>
      <c r="C275" s="3">
        <v>14</v>
      </c>
      <c r="D275" s="3">
        <v>7</v>
      </c>
      <c r="E275" s="4">
        <v>7.8848000000000003</v>
      </c>
      <c r="F275" s="4">
        <v>8.2789999999999999</v>
      </c>
    </row>
    <row r="276" spans="1:6">
      <c r="A276" s="3" t="str">
        <f t="shared" si="10"/>
        <v>48147</v>
      </c>
      <c r="B276" s="3">
        <v>48</v>
      </c>
      <c r="C276" s="3">
        <v>14</v>
      </c>
      <c r="D276" s="3">
        <v>7</v>
      </c>
      <c r="E276" s="4">
        <v>7.8037000000000001</v>
      </c>
      <c r="F276" s="4">
        <v>8.1938999999999993</v>
      </c>
    </row>
    <row r="277" spans="1:6">
      <c r="A277" s="3" t="str">
        <f t="shared" si="10"/>
        <v>49147</v>
      </c>
      <c r="B277" s="3">
        <v>49</v>
      </c>
      <c r="C277" s="3">
        <v>14</v>
      </c>
      <c r="D277" s="3">
        <v>7</v>
      </c>
      <c r="E277" s="4">
        <v>7.7148000000000003</v>
      </c>
      <c r="F277" s="4">
        <v>8.1005000000000003</v>
      </c>
    </row>
    <row r="278" spans="1:6">
      <c r="A278" s="3" t="str">
        <f t="shared" si="10"/>
        <v>50147</v>
      </c>
      <c r="B278" s="3">
        <v>50</v>
      </c>
      <c r="C278" s="3">
        <v>14</v>
      </c>
      <c r="D278" s="3">
        <v>7</v>
      </c>
      <c r="E278" s="4">
        <v>7.9417999999999997</v>
      </c>
      <c r="F278" s="4">
        <v>8.3389000000000006</v>
      </c>
    </row>
    <row r="279" spans="1:6">
      <c r="A279" s="3" t="str">
        <f t="shared" si="10"/>
        <v>51147</v>
      </c>
      <c r="B279" s="3">
        <v>51</v>
      </c>
      <c r="C279" s="3">
        <v>14</v>
      </c>
      <c r="D279" s="3">
        <v>7</v>
      </c>
      <c r="E279" s="4">
        <v>7.8811999999999998</v>
      </c>
      <c r="F279" s="4">
        <v>8.2752999999999997</v>
      </c>
    </row>
    <row r="280" spans="1:6">
      <c r="A280" s="3" t="str">
        <f t="shared" si="10"/>
        <v>52147</v>
      </c>
      <c r="B280" s="3">
        <v>52</v>
      </c>
      <c r="C280" s="3">
        <v>14</v>
      </c>
      <c r="D280" s="3">
        <v>7</v>
      </c>
      <c r="E280" s="4">
        <v>7.8178999999999998</v>
      </c>
      <c r="F280" s="4">
        <v>8.2088000000000001</v>
      </c>
    </row>
    <row r="281" spans="1:6">
      <c r="A281" s="3" t="str">
        <f t="shared" si="10"/>
        <v>53147</v>
      </c>
      <c r="B281" s="3">
        <v>53</v>
      </c>
      <c r="C281" s="3">
        <v>14</v>
      </c>
      <c r="D281" s="3">
        <v>7</v>
      </c>
      <c r="E281" s="4">
        <v>7.7526999999999999</v>
      </c>
      <c r="F281" s="4">
        <v>8.1402999999999999</v>
      </c>
    </row>
    <row r="282" spans="1:6">
      <c r="A282" s="3" t="str">
        <f t="shared" si="10"/>
        <v>54147</v>
      </c>
      <c r="B282" s="3">
        <v>54</v>
      </c>
      <c r="C282" s="3">
        <v>14</v>
      </c>
      <c r="D282" s="3">
        <v>7</v>
      </c>
      <c r="E282" s="4">
        <v>7.6858000000000004</v>
      </c>
      <c r="F282" s="4">
        <v>8.0701000000000001</v>
      </c>
    </row>
    <row r="283" spans="1:6">
      <c r="A283" s="3" t="str">
        <f t="shared" si="10"/>
        <v>55147</v>
      </c>
      <c r="B283" s="3">
        <v>55</v>
      </c>
      <c r="C283" s="3">
        <v>14</v>
      </c>
      <c r="D283" s="3">
        <v>7</v>
      </c>
      <c r="E283" s="4">
        <v>7.6161000000000003</v>
      </c>
      <c r="F283" s="4">
        <v>7.9969000000000001</v>
      </c>
    </row>
    <row r="284" spans="1:6">
      <c r="A284" s="3" t="str">
        <f t="shared" si="10"/>
        <v>56147</v>
      </c>
      <c r="B284" s="3">
        <v>56</v>
      </c>
      <c r="C284" s="3">
        <v>14</v>
      </c>
      <c r="D284" s="3">
        <v>7</v>
      </c>
      <c r="E284" s="4">
        <v>7.5446</v>
      </c>
      <c r="F284" s="4">
        <v>7.9218000000000002</v>
      </c>
    </row>
    <row r="285" spans="1:6">
      <c r="A285" s="3" t="str">
        <f t="shared" si="10"/>
        <v>57147</v>
      </c>
      <c r="B285" s="3">
        <v>57</v>
      </c>
      <c r="C285" s="3">
        <v>14</v>
      </c>
      <c r="D285" s="3">
        <v>7</v>
      </c>
      <c r="E285" s="4">
        <v>7.4710000000000001</v>
      </c>
      <c r="F285" s="4">
        <v>7.8445999999999998</v>
      </c>
    </row>
    <row r="286" spans="1:6">
      <c r="A286" s="3" t="str">
        <f t="shared" si="10"/>
        <v>58147</v>
      </c>
      <c r="B286" s="3">
        <v>58</v>
      </c>
      <c r="C286" s="3">
        <v>14</v>
      </c>
      <c r="D286" s="3">
        <v>7</v>
      </c>
      <c r="E286" s="4">
        <v>7.3947000000000003</v>
      </c>
      <c r="F286" s="4">
        <v>7.7644000000000002</v>
      </c>
    </row>
    <row r="287" spans="1:6">
      <c r="A287" s="3" t="str">
        <f t="shared" si="10"/>
        <v>59147</v>
      </c>
      <c r="B287" s="3">
        <v>59</v>
      </c>
      <c r="C287" s="3">
        <v>14</v>
      </c>
      <c r="D287" s="3">
        <v>7</v>
      </c>
      <c r="E287" s="4">
        <v>7.3132999999999999</v>
      </c>
      <c r="F287" s="4">
        <v>7.6790000000000003</v>
      </c>
    </row>
    <row r="288" spans="1:6">
      <c r="A288" s="3" t="str">
        <f t="shared" si="10"/>
        <v>60147</v>
      </c>
      <c r="B288" s="3">
        <v>60</v>
      </c>
      <c r="C288" s="3">
        <v>14</v>
      </c>
      <c r="D288" s="3">
        <v>7</v>
      </c>
      <c r="E288" s="4">
        <v>7.2255000000000003</v>
      </c>
      <c r="F288" s="4">
        <v>7.5868000000000002</v>
      </c>
    </row>
    <row r="289" spans="1:6">
      <c r="A289" s="3" t="str">
        <f t="shared" si="10"/>
        <v>3207</v>
      </c>
      <c r="B289" s="3">
        <v>3</v>
      </c>
      <c r="C289" s="3">
        <v>20</v>
      </c>
      <c r="D289" s="3">
        <v>7</v>
      </c>
      <c r="E289" s="4">
        <v>13.4336</v>
      </c>
      <c r="F289" s="4">
        <v>14.1053</v>
      </c>
    </row>
    <row r="290" spans="1:6">
      <c r="A290" s="3" t="str">
        <f t="shared" si="10"/>
        <v>4207</v>
      </c>
      <c r="B290" s="3">
        <v>4</v>
      </c>
      <c r="C290" s="3">
        <v>20</v>
      </c>
      <c r="D290" s="3">
        <v>7</v>
      </c>
      <c r="E290" s="4">
        <v>13.442</v>
      </c>
      <c r="F290" s="4">
        <v>14.114100000000001</v>
      </c>
    </row>
    <row r="291" spans="1:6">
      <c r="A291" s="3" t="str">
        <f t="shared" si="10"/>
        <v>5207</v>
      </c>
      <c r="B291" s="3">
        <v>5</v>
      </c>
      <c r="C291" s="3">
        <v>20</v>
      </c>
      <c r="D291" s="3">
        <v>7</v>
      </c>
      <c r="E291" s="4">
        <v>13.437900000000001</v>
      </c>
      <c r="F291" s="4">
        <v>14.1098</v>
      </c>
    </row>
    <row r="292" spans="1:6">
      <c r="A292" s="3" t="str">
        <f t="shared" si="10"/>
        <v>6207</v>
      </c>
      <c r="B292" s="3">
        <v>6</v>
      </c>
      <c r="C292" s="3">
        <v>20</v>
      </c>
      <c r="D292" s="3">
        <v>7</v>
      </c>
      <c r="E292" s="4">
        <v>13.427199999999999</v>
      </c>
      <c r="F292" s="4">
        <v>14.098599999999999</v>
      </c>
    </row>
    <row r="293" spans="1:6">
      <c r="A293" s="3" t="str">
        <f t="shared" si="10"/>
        <v>7207</v>
      </c>
      <c r="B293" s="3">
        <v>7</v>
      </c>
      <c r="C293" s="3">
        <v>20</v>
      </c>
      <c r="D293" s="3">
        <v>7</v>
      </c>
      <c r="E293" s="4">
        <v>13.4122</v>
      </c>
      <c r="F293" s="4">
        <v>14.082800000000001</v>
      </c>
    </row>
    <row r="294" spans="1:6">
      <c r="A294" s="3" t="str">
        <f t="shared" si="10"/>
        <v>8207</v>
      </c>
      <c r="B294" s="3">
        <v>8</v>
      </c>
      <c r="C294" s="3">
        <v>20</v>
      </c>
      <c r="D294" s="3">
        <v>7</v>
      </c>
      <c r="E294" s="4">
        <v>13.394299999999999</v>
      </c>
      <c r="F294" s="4">
        <v>14.064</v>
      </c>
    </row>
    <row r="295" spans="1:6">
      <c r="A295" s="3" t="str">
        <f t="shared" si="10"/>
        <v>9207</v>
      </c>
      <c r="B295" s="3">
        <v>9</v>
      </c>
      <c r="C295" s="3">
        <v>20</v>
      </c>
      <c r="D295" s="3">
        <v>7</v>
      </c>
      <c r="E295" s="4">
        <v>13.3742</v>
      </c>
      <c r="F295" s="4">
        <v>14.042899999999999</v>
      </c>
    </row>
    <row r="296" spans="1:6">
      <c r="A296" s="3" t="str">
        <f t="shared" si="10"/>
        <v>10207</v>
      </c>
      <c r="B296" s="3">
        <v>10</v>
      </c>
      <c r="C296" s="3">
        <v>20</v>
      </c>
      <c r="D296" s="3">
        <v>7</v>
      </c>
      <c r="E296" s="4">
        <v>13.3529</v>
      </c>
      <c r="F296" s="4">
        <v>14.0205</v>
      </c>
    </row>
    <row r="297" spans="1:6">
      <c r="A297" s="3" t="str">
        <f t="shared" si="10"/>
        <v>11207</v>
      </c>
      <c r="B297" s="3">
        <v>11</v>
      </c>
      <c r="C297" s="3">
        <v>20</v>
      </c>
      <c r="D297" s="3">
        <v>7</v>
      </c>
      <c r="E297" s="4">
        <v>13.331300000000001</v>
      </c>
      <c r="F297" s="4">
        <v>13.9979</v>
      </c>
    </row>
    <row r="298" spans="1:6">
      <c r="A298" s="3" t="str">
        <f t="shared" si="10"/>
        <v>12207</v>
      </c>
      <c r="B298" s="3">
        <v>12</v>
      </c>
      <c r="C298" s="3">
        <v>20</v>
      </c>
      <c r="D298" s="3">
        <v>7</v>
      </c>
      <c r="E298" s="4">
        <v>13.310600000000001</v>
      </c>
      <c r="F298" s="4">
        <v>13.976100000000001</v>
      </c>
    </row>
    <row r="299" spans="1:6">
      <c r="A299" s="3" t="str">
        <f t="shared" si="10"/>
        <v>13207</v>
      </c>
      <c r="B299" s="3">
        <v>13</v>
      </c>
      <c r="C299" s="3">
        <v>20</v>
      </c>
      <c r="D299" s="3">
        <v>7</v>
      </c>
      <c r="E299" s="4">
        <v>13.291499999999999</v>
      </c>
      <c r="F299" s="4">
        <v>13.956099999999999</v>
      </c>
    </row>
    <row r="300" spans="1:6">
      <c r="A300" s="3" t="str">
        <f t="shared" si="10"/>
        <v>14207</v>
      </c>
      <c r="B300" s="3">
        <v>14</v>
      </c>
      <c r="C300" s="3">
        <v>20</v>
      </c>
      <c r="D300" s="3">
        <v>7</v>
      </c>
      <c r="E300" s="4">
        <v>13.274900000000001</v>
      </c>
      <c r="F300" s="4">
        <v>13.938599999999999</v>
      </c>
    </row>
    <row r="301" spans="1:6">
      <c r="A301" s="3" t="str">
        <f t="shared" si="10"/>
        <v>15207</v>
      </c>
      <c r="B301" s="3">
        <v>15</v>
      </c>
      <c r="C301" s="3">
        <v>20</v>
      </c>
      <c r="D301" s="3">
        <v>7</v>
      </c>
      <c r="E301" s="4">
        <v>13.261100000000001</v>
      </c>
      <c r="F301" s="4">
        <v>13.924200000000001</v>
      </c>
    </row>
    <row r="302" spans="1:6">
      <c r="A302" s="3" t="str">
        <f t="shared" si="10"/>
        <v>16207</v>
      </c>
      <c r="B302" s="3">
        <v>16</v>
      </c>
      <c r="C302" s="3">
        <v>20</v>
      </c>
      <c r="D302" s="3">
        <v>7</v>
      </c>
      <c r="E302" s="4">
        <v>13.25</v>
      </c>
      <c r="F302" s="4">
        <v>13.9125</v>
      </c>
    </row>
    <row r="303" spans="1:6">
      <c r="A303" s="3" t="str">
        <f t="shared" si="10"/>
        <v>17207</v>
      </c>
      <c r="B303" s="3">
        <v>17</v>
      </c>
      <c r="C303" s="3">
        <v>20</v>
      </c>
      <c r="D303" s="3">
        <v>7</v>
      </c>
      <c r="E303" s="4">
        <v>13.241400000000001</v>
      </c>
      <c r="F303" s="4">
        <v>13.903499999999999</v>
      </c>
    </row>
    <row r="304" spans="1:6">
      <c r="A304" s="3" t="str">
        <f t="shared" si="10"/>
        <v>18207</v>
      </c>
      <c r="B304" s="3">
        <v>18</v>
      </c>
      <c r="C304" s="3">
        <v>20</v>
      </c>
      <c r="D304" s="3">
        <v>7</v>
      </c>
      <c r="E304" s="4">
        <v>13.2349</v>
      </c>
      <c r="F304" s="4">
        <v>13.896599999999999</v>
      </c>
    </row>
    <row r="305" spans="1:6">
      <c r="A305" s="3" t="str">
        <f t="shared" si="10"/>
        <v>19207</v>
      </c>
      <c r="B305" s="3">
        <v>19</v>
      </c>
      <c r="C305" s="3">
        <v>20</v>
      </c>
      <c r="D305" s="3">
        <v>7</v>
      </c>
      <c r="E305" s="4">
        <v>13.229900000000001</v>
      </c>
      <c r="F305" s="4">
        <v>13.891400000000001</v>
      </c>
    </row>
    <row r="306" spans="1:6">
      <c r="A306" s="3" t="str">
        <f t="shared" si="10"/>
        <v>20207</v>
      </c>
      <c r="B306" s="3">
        <v>20</v>
      </c>
      <c r="C306" s="3">
        <v>20</v>
      </c>
      <c r="D306" s="3">
        <v>7</v>
      </c>
      <c r="E306" s="4">
        <v>13.225899999999999</v>
      </c>
      <c r="F306" s="4">
        <v>13.8872</v>
      </c>
    </row>
    <row r="307" spans="1:6">
      <c r="A307" s="3" t="str">
        <f t="shared" si="10"/>
        <v>21207</v>
      </c>
      <c r="B307" s="3">
        <v>21</v>
      </c>
      <c r="C307" s="3">
        <v>20</v>
      </c>
      <c r="D307" s="3">
        <v>7</v>
      </c>
      <c r="E307" s="4">
        <v>13.222099999999999</v>
      </c>
      <c r="F307" s="4">
        <v>13.8832</v>
      </c>
    </row>
    <row r="308" spans="1:6">
      <c r="A308" s="3" t="str">
        <f t="shared" si="10"/>
        <v>22207</v>
      </c>
      <c r="B308" s="3">
        <v>22</v>
      </c>
      <c r="C308" s="3">
        <v>20</v>
      </c>
      <c r="D308" s="3">
        <v>7</v>
      </c>
      <c r="E308" s="4">
        <v>13.218</v>
      </c>
      <c r="F308" s="4">
        <v>13.8789</v>
      </c>
    </row>
    <row r="309" spans="1:6">
      <c r="A309" s="3" t="str">
        <f t="shared" si="10"/>
        <v>23207</v>
      </c>
      <c r="B309" s="3">
        <v>23</v>
      </c>
      <c r="C309" s="3">
        <v>20</v>
      </c>
      <c r="D309" s="3">
        <v>7</v>
      </c>
      <c r="E309" s="4">
        <v>13.212999999999999</v>
      </c>
      <c r="F309" s="4">
        <v>13.873699999999999</v>
      </c>
    </row>
    <row r="310" spans="1:6">
      <c r="A310" s="3" t="str">
        <f t="shared" si="10"/>
        <v>24207</v>
      </c>
      <c r="B310" s="3">
        <v>24</v>
      </c>
      <c r="C310" s="3">
        <v>20</v>
      </c>
      <c r="D310" s="3">
        <v>7</v>
      </c>
      <c r="E310" s="4">
        <v>13.2067</v>
      </c>
      <c r="F310" s="4">
        <v>13.867000000000001</v>
      </c>
    </row>
    <row r="311" spans="1:6">
      <c r="A311" s="3" t="str">
        <f t="shared" si="10"/>
        <v>25207</v>
      </c>
      <c r="B311" s="3">
        <v>25</v>
      </c>
      <c r="C311" s="3">
        <v>20</v>
      </c>
      <c r="D311" s="3">
        <v>7</v>
      </c>
      <c r="E311" s="4">
        <v>13.198600000000001</v>
      </c>
      <c r="F311" s="4">
        <v>13.858499999999999</v>
      </c>
    </row>
    <row r="312" spans="1:6">
      <c r="A312" s="3" t="str">
        <f t="shared" si="10"/>
        <v>26207</v>
      </c>
      <c r="B312" s="3">
        <v>26</v>
      </c>
      <c r="C312" s="3">
        <v>20</v>
      </c>
      <c r="D312" s="3">
        <v>7</v>
      </c>
      <c r="E312" s="4">
        <v>13.1884</v>
      </c>
      <c r="F312" s="4">
        <v>13.847799999999999</v>
      </c>
    </row>
    <row r="313" spans="1:6">
      <c r="A313" s="3" t="str">
        <f t="shared" si="10"/>
        <v>27207</v>
      </c>
      <c r="B313" s="3">
        <v>27</v>
      </c>
      <c r="C313" s="3">
        <v>20</v>
      </c>
      <c r="D313" s="3">
        <v>7</v>
      </c>
      <c r="E313" s="4">
        <v>13.175800000000001</v>
      </c>
      <c r="F313" s="4">
        <v>13.8346</v>
      </c>
    </row>
    <row r="314" spans="1:6">
      <c r="A314" s="3" t="str">
        <f t="shared" si="10"/>
        <v>28207</v>
      </c>
      <c r="B314" s="3">
        <v>28</v>
      </c>
      <c r="C314" s="3">
        <v>20</v>
      </c>
      <c r="D314" s="3">
        <v>7</v>
      </c>
      <c r="E314" s="4">
        <v>13.160399999999999</v>
      </c>
      <c r="F314" s="4">
        <v>13.8184</v>
      </c>
    </row>
    <row r="315" spans="1:6">
      <c r="A315" s="3" t="str">
        <f t="shared" si="10"/>
        <v>29207</v>
      </c>
      <c r="B315" s="3">
        <v>29</v>
      </c>
      <c r="C315" s="3">
        <v>20</v>
      </c>
      <c r="D315" s="3">
        <v>7</v>
      </c>
      <c r="E315" s="4">
        <v>13.1418</v>
      </c>
      <c r="F315" s="4">
        <v>13.7989</v>
      </c>
    </row>
    <row r="316" spans="1:6">
      <c r="A316" s="3" t="str">
        <f t="shared" si="10"/>
        <v>30207</v>
      </c>
      <c r="B316" s="3">
        <v>30</v>
      </c>
      <c r="C316" s="3">
        <v>20</v>
      </c>
      <c r="D316" s="3">
        <v>7</v>
      </c>
      <c r="E316" s="4">
        <v>13.119899999999999</v>
      </c>
      <c r="F316" s="4">
        <v>13.7759</v>
      </c>
    </row>
    <row r="317" spans="1:6">
      <c r="A317" s="3" t="str">
        <f t="shared" si="10"/>
        <v>31207</v>
      </c>
      <c r="B317" s="3">
        <v>31</v>
      </c>
      <c r="C317" s="3">
        <v>20</v>
      </c>
      <c r="D317" s="3">
        <v>7</v>
      </c>
      <c r="E317" s="4">
        <v>13.0943</v>
      </c>
      <c r="F317" s="4">
        <v>13.749000000000001</v>
      </c>
    </row>
    <row r="318" spans="1:6">
      <c r="A318" s="3" t="str">
        <f t="shared" si="10"/>
        <v>32207</v>
      </c>
      <c r="B318" s="3">
        <v>32</v>
      </c>
      <c r="C318" s="3">
        <v>20</v>
      </c>
      <c r="D318" s="3">
        <v>7</v>
      </c>
      <c r="E318" s="4">
        <v>13.0646</v>
      </c>
      <c r="F318" s="4">
        <v>13.7178</v>
      </c>
    </row>
    <row r="319" spans="1:6">
      <c r="A319" s="3" t="str">
        <f t="shared" si="10"/>
        <v>33207</v>
      </c>
      <c r="B319" s="3">
        <v>33</v>
      </c>
      <c r="C319" s="3">
        <v>20</v>
      </c>
      <c r="D319" s="3">
        <v>7</v>
      </c>
      <c r="E319" s="4">
        <v>13.0305</v>
      </c>
      <c r="F319" s="4">
        <v>13.682</v>
      </c>
    </row>
    <row r="320" spans="1:6">
      <c r="A320" s="3" t="str">
        <f t="shared" si="10"/>
        <v>34207</v>
      </c>
      <c r="B320" s="3">
        <v>34</v>
      </c>
      <c r="C320" s="3">
        <v>20</v>
      </c>
      <c r="D320" s="3">
        <v>7</v>
      </c>
      <c r="E320" s="4">
        <v>12.9915</v>
      </c>
      <c r="F320" s="4">
        <v>13.6411</v>
      </c>
    </row>
    <row r="321" spans="1:6">
      <c r="A321" s="3" t="str">
        <f t="shared" si="10"/>
        <v>35207</v>
      </c>
      <c r="B321" s="3">
        <v>35</v>
      </c>
      <c r="C321" s="3">
        <v>20</v>
      </c>
      <c r="D321" s="3">
        <v>7</v>
      </c>
      <c r="E321" s="4">
        <v>12.9474</v>
      </c>
      <c r="F321" s="4">
        <v>13.594799999999999</v>
      </c>
    </row>
    <row r="322" spans="1:6">
      <c r="A322" s="3" t="str">
        <f t="shared" si="10"/>
        <v>36207</v>
      </c>
      <c r="B322" s="3">
        <v>36</v>
      </c>
      <c r="C322" s="3">
        <v>20</v>
      </c>
      <c r="D322" s="3">
        <v>7</v>
      </c>
      <c r="E322" s="4">
        <v>12.897500000000001</v>
      </c>
      <c r="F322" s="4">
        <v>13.542400000000001</v>
      </c>
    </row>
    <row r="323" spans="1:6">
      <c r="A323" s="3" t="str">
        <f t="shared" ref="A323:A386" si="11">B323&amp;C323&amp;D323</f>
        <v>37207</v>
      </c>
      <c r="B323" s="3">
        <v>37</v>
      </c>
      <c r="C323" s="3">
        <v>20</v>
      </c>
      <c r="D323" s="3">
        <v>7</v>
      </c>
      <c r="E323" s="4">
        <v>12.8415</v>
      </c>
      <c r="F323" s="4">
        <v>13.483599999999999</v>
      </c>
    </row>
    <row r="324" spans="1:6">
      <c r="A324" s="3" t="str">
        <f t="shared" si="11"/>
        <v>38207</v>
      </c>
      <c r="B324" s="3">
        <v>38</v>
      </c>
      <c r="C324" s="3">
        <v>20</v>
      </c>
      <c r="D324" s="3">
        <v>7</v>
      </c>
      <c r="E324" s="4">
        <v>12.7789</v>
      </c>
      <c r="F324" s="4">
        <v>13.4178</v>
      </c>
    </row>
    <row r="325" spans="1:6">
      <c r="A325" s="3" t="str">
        <f t="shared" si="11"/>
        <v>39207</v>
      </c>
      <c r="B325" s="3">
        <v>39</v>
      </c>
      <c r="C325" s="3">
        <v>20</v>
      </c>
      <c r="D325" s="3">
        <v>7</v>
      </c>
      <c r="E325" s="4">
        <v>12.709300000000001</v>
      </c>
      <c r="F325" s="4">
        <v>13.344799999999999</v>
      </c>
    </row>
    <row r="326" spans="1:6">
      <c r="A326" s="3" t="str">
        <f t="shared" si="11"/>
        <v>40207</v>
      </c>
      <c r="B326" s="3">
        <v>40</v>
      </c>
      <c r="C326" s="3">
        <v>20</v>
      </c>
      <c r="D326" s="3">
        <v>7</v>
      </c>
      <c r="E326" s="4">
        <v>12.632199999999999</v>
      </c>
      <c r="F326" s="4">
        <v>13.2638</v>
      </c>
    </row>
    <row r="327" spans="1:6">
      <c r="A327" s="3" t="str">
        <f t="shared" si="11"/>
        <v>41207</v>
      </c>
      <c r="B327" s="3">
        <v>41</v>
      </c>
      <c r="C327" s="3">
        <v>20</v>
      </c>
      <c r="D327" s="3">
        <v>7</v>
      </c>
      <c r="E327" s="4">
        <v>12.5472</v>
      </c>
      <c r="F327" s="4">
        <v>13.1746</v>
      </c>
    </row>
    <row r="328" spans="1:6">
      <c r="A328" s="3" t="str">
        <f t="shared" si="11"/>
        <v>42207</v>
      </c>
      <c r="B328" s="3">
        <v>42</v>
      </c>
      <c r="C328" s="3">
        <v>20</v>
      </c>
      <c r="D328" s="3">
        <v>7</v>
      </c>
      <c r="E328" s="4">
        <v>12.453900000000001</v>
      </c>
      <c r="F328" s="4">
        <v>13.076599999999999</v>
      </c>
    </row>
    <row r="329" spans="1:6">
      <c r="A329" s="3" t="str">
        <f t="shared" si="11"/>
        <v>43207</v>
      </c>
      <c r="B329" s="3">
        <v>43</v>
      </c>
      <c r="C329" s="3">
        <v>20</v>
      </c>
      <c r="D329" s="3">
        <v>7</v>
      </c>
      <c r="E329" s="4">
        <v>12.3507</v>
      </c>
      <c r="F329" s="4">
        <v>12.9682</v>
      </c>
    </row>
    <row r="330" spans="1:6">
      <c r="A330" s="3" t="str">
        <f t="shared" si="11"/>
        <v>44207</v>
      </c>
      <c r="B330" s="3">
        <v>44</v>
      </c>
      <c r="C330" s="3">
        <v>20</v>
      </c>
      <c r="D330" s="3">
        <v>7</v>
      </c>
      <c r="E330" s="4">
        <v>12.2377</v>
      </c>
      <c r="F330" s="4">
        <v>12.849600000000001</v>
      </c>
    </row>
    <row r="331" spans="1:6">
      <c r="A331" s="3" t="str">
        <f t="shared" si="11"/>
        <v>45207</v>
      </c>
      <c r="B331" s="3">
        <v>45</v>
      </c>
      <c r="C331" s="3">
        <v>20</v>
      </c>
      <c r="D331" s="3">
        <v>7</v>
      </c>
      <c r="E331" s="4">
        <v>12.1143</v>
      </c>
      <c r="F331" s="4">
        <v>12.72</v>
      </c>
    </row>
    <row r="332" spans="1:6">
      <c r="A332" s="3" t="str">
        <f t="shared" si="11"/>
        <v>46207</v>
      </c>
      <c r="B332" s="3">
        <v>46</v>
      </c>
      <c r="C332" s="3">
        <v>20</v>
      </c>
      <c r="D332" s="3">
        <v>7</v>
      </c>
      <c r="E332" s="4">
        <v>11.9816</v>
      </c>
      <c r="F332" s="4">
        <v>12.5807</v>
      </c>
    </row>
    <row r="333" spans="1:6">
      <c r="A333" s="3" t="str">
        <f t="shared" si="11"/>
        <v>47207</v>
      </c>
      <c r="B333" s="3">
        <v>47</v>
      </c>
      <c r="C333" s="3">
        <v>20</v>
      </c>
      <c r="D333" s="3">
        <v>7</v>
      </c>
      <c r="E333" s="4">
        <v>11.839700000000001</v>
      </c>
      <c r="F333" s="4">
        <v>12.431699999999999</v>
      </c>
    </row>
    <row r="334" spans="1:6">
      <c r="A334" s="3" t="str">
        <f t="shared" si="11"/>
        <v>48207</v>
      </c>
      <c r="B334" s="3">
        <v>48</v>
      </c>
      <c r="C334" s="3">
        <v>20</v>
      </c>
      <c r="D334" s="3">
        <v>7</v>
      </c>
      <c r="E334" s="4">
        <v>11.687799999999999</v>
      </c>
      <c r="F334" s="4">
        <v>12.2722</v>
      </c>
    </row>
    <row r="335" spans="1:6">
      <c r="A335" s="3" t="str">
        <f t="shared" si="11"/>
        <v>49207</v>
      </c>
      <c r="B335" s="3">
        <v>49</v>
      </c>
      <c r="C335" s="3">
        <v>20</v>
      </c>
      <c r="D335" s="3">
        <v>7</v>
      </c>
      <c r="E335" s="4">
        <v>11.526999999999999</v>
      </c>
      <c r="F335" s="4">
        <v>12.103400000000001</v>
      </c>
    </row>
    <row r="336" spans="1:6">
      <c r="A336" s="3" t="str">
        <f t="shared" si="11"/>
        <v>50207</v>
      </c>
      <c r="B336" s="3">
        <v>50</v>
      </c>
      <c r="C336" s="3">
        <v>20</v>
      </c>
      <c r="D336" s="3">
        <v>7</v>
      </c>
      <c r="E336" s="4">
        <v>11.3561</v>
      </c>
      <c r="F336" s="4">
        <v>11.9239</v>
      </c>
    </row>
    <row r="337" spans="1:6">
      <c r="A337" s="3" t="str">
        <f t="shared" si="11"/>
        <v>51207</v>
      </c>
      <c r="B337" s="3">
        <v>51</v>
      </c>
      <c r="C337" s="3">
        <v>20</v>
      </c>
      <c r="D337" s="3">
        <v>7</v>
      </c>
      <c r="E337" s="4">
        <v>11.1709</v>
      </c>
      <c r="F337" s="4">
        <v>11.7294</v>
      </c>
    </row>
    <row r="338" spans="1:6">
      <c r="A338" s="3" t="str">
        <f t="shared" si="11"/>
        <v>52207</v>
      </c>
      <c r="B338" s="3">
        <v>52</v>
      </c>
      <c r="C338" s="3">
        <v>20</v>
      </c>
      <c r="D338" s="3">
        <v>7</v>
      </c>
      <c r="E338" s="4">
        <v>10.9716</v>
      </c>
      <c r="F338" s="4">
        <v>11.520200000000001</v>
      </c>
    </row>
    <row r="339" spans="1:6">
      <c r="A339" s="3" t="str">
        <f t="shared" si="11"/>
        <v>53207</v>
      </c>
      <c r="B339" s="3">
        <v>53</v>
      </c>
      <c r="C339" s="3">
        <v>20</v>
      </c>
      <c r="D339" s="3">
        <v>7</v>
      </c>
      <c r="E339" s="4">
        <v>10.7689</v>
      </c>
      <c r="F339" s="4">
        <v>11.3073</v>
      </c>
    </row>
    <row r="340" spans="1:6">
      <c r="A340" s="3" t="str">
        <f t="shared" si="11"/>
        <v>54207</v>
      </c>
      <c r="B340" s="3">
        <v>54</v>
      </c>
      <c r="C340" s="3">
        <v>20</v>
      </c>
      <c r="D340" s="3">
        <v>7</v>
      </c>
      <c r="E340" s="4">
        <v>10.563599999999999</v>
      </c>
      <c r="F340" s="4">
        <v>11.091799999999999</v>
      </c>
    </row>
    <row r="341" spans="1:6">
      <c r="A341" s="3" t="str">
        <f t="shared" si="11"/>
        <v>55207</v>
      </c>
      <c r="B341" s="3">
        <v>55</v>
      </c>
      <c r="C341" s="3">
        <v>20</v>
      </c>
      <c r="D341" s="3">
        <v>7</v>
      </c>
      <c r="E341" s="4">
        <v>10.355700000000001</v>
      </c>
      <c r="F341" s="4">
        <v>10.8735</v>
      </c>
    </row>
    <row r="342" spans="1:6">
      <c r="A342" s="3" t="str">
        <f t="shared" si="11"/>
        <v>31510</v>
      </c>
      <c r="B342" s="3">
        <v>3</v>
      </c>
      <c r="C342" s="3">
        <v>15</v>
      </c>
      <c r="D342" s="3">
        <v>10</v>
      </c>
      <c r="E342" s="4">
        <v>9.8388000000000009</v>
      </c>
      <c r="F342" s="4">
        <v>10.3307</v>
      </c>
    </row>
    <row r="343" spans="1:6">
      <c r="A343" s="3" t="str">
        <f t="shared" si="11"/>
        <v>41510</v>
      </c>
      <c r="B343" s="3">
        <v>4</v>
      </c>
      <c r="C343" s="3">
        <v>15</v>
      </c>
      <c r="D343" s="3">
        <v>10</v>
      </c>
      <c r="E343" s="4">
        <v>9.8460000000000001</v>
      </c>
      <c r="F343" s="4">
        <v>10.3383</v>
      </c>
    </row>
    <row r="344" spans="1:6">
      <c r="A344" s="3" t="str">
        <f t="shared" si="11"/>
        <v>51510</v>
      </c>
      <c r="B344" s="3">
        <v>5</v>
      </c>
      <c r="C344" s="3">
        <v>15</v>
      </c>
      <c r="D344" s="3">
        <v>10</v>
      </c>
      <c r="E344" s="4">
        <v>9.8453999999999997</v>
      </c>
      <c r="F344" s="4">
        <v>10.3377</v>
      </c>
    </row>
    <row r="345" spans="1:6">
      <c r="A345" s="3" t="str">
        <f t="shared" si="11"/>
        <v>61510</v>
      </c>
      <c r="B345" s="3">
        <v>6</v>
      </c>
      <c r="C345" s="3">
        <v>15</v>
      </c>
      <c r="D345" s="3">
        <v>10</v>
      </c>
      <c r="E345" s="4">
        <v>9.8404000000000007</v>
      </c>
      <c r="F345" s="4">
        <v>10.3324</v>
      </c>
    </row>
    <row r="346" spans="1:6">
      <c r="A346" s="3" t="str">
        <f t="shared" si="11"/>
        <v>71510</v>
      </c>
      <c r="B346" s="3">
        <v>7</v>
      </c>
      <c r="C346" s="3">
        <v>15</v>
      </c>
      <c r="D346" s="3">
        <v>10</v>
      </c>
      <c r="E346" s="4">
        <v>9.8324999999999996</v>
      </c>
      <c r="F346" s="4">
        <v>10.3241</v>
      </c>
    </row>
    <row r="347" spans="1:6">
      <c r="A347" s="3" t="str">
        <f t="shared" si="11"/>
        <v>81510</v>
      </c>
      <c r="B347" s="3">
        <v>8</v>
      </c>
      <c r="C347" s="3">
        <v>15</v>
      </c>
      <c r="D347" s="3">
        <v>10</v>
      </c>
      <c r="E347" s="4">
        <v>9.8225999999999996</v>
      </c>
      <c r="F347" s="4">
        <v>10.313700000000001</v>
      </c>
    </row>
    <row r="348" spans="1:6">
      <c r="A348" s="3" t="str">
        <f t="shared" si="11"/>
        <v>91510</v>
      </c>
      <c r="B348" s="3">
        <v>9</v>
      </c>
      <c r="C348" s="3">
        <v>15</v>
      </c>
      <c r="D348" s="3">
        <v>10</v>
      </c>
      <c r="E348" s="4">
        <v>9.8109999999999999</v>
      </c>
      <c r="F348" s="4">
        <v>10.301600000000001</v>
      </c>
    </row>
    <row r="349" spans="1:6">
      <c r="A349" s="3" t="str">
        <f t="shared" si="11"/>
        <v>101510</v>
      </c>
      <c r="B349" s="3">
        <v>10</v>
      </c>
      <c r="C349" s="3">
        <v>15</v>
      </c>
      <c r="D349" s="3">
        <v>10</v>
      </c>
      <c r="E349" s="4">
        <v>9.7982999999999993</v>
      </c>
      <c r="F349" s="4">
        <v>10.2882</v>
      </c>
    </row>
    <row r="350" spans="1:6">
      <c r="A350" s="3" t="str">
        <f t="shared" si="11"/>
        <v>111510</v>
      </c>
      <c r="B350" s="3">
        <v>11</v>
      </c>
      <c r="C350" s="3">
        <v>15</v>
      </c>
      <c r="D350" s="3">
        <v>10</v>
      </c>
      <c r="E350" s="4">
        <v>9.7851999999999997</v>
      </c>
      <c r="F350" s="4">
        <v>10.2745</v>
      </c>
    </row>
    <row r="351" spans="1:6">
      <c r="A351" s="3" t="str">
        <f t="shared" si="11"/>
        <v>121510</v>
      </c>
      <c r="B351" s="3">
        <v>12</v>
      </c>
      <c r="C351" s="3">
        <v>15</v>
      </c>
      <c r="D351" s="3">
        <v>10</v>
      </c>
      <c r="E351" s="4">
        <v>9.7725000000000009</v>
      </c>
      <c r="F351" s="4">
        <v>10.261100000000001</v>
      </c>
    </row>
    <row r="352" spans="1:6">
      <c r="A352" s="3" t="str">
        <f t="shared" si="11"/>
        <v>131510</v>
      </c>
      <c r="B352" s="3">
        <v>13</v>
      </c>
      <c r="C352" s="3">
        <v>15</v>
      </c>
      <c r="D352" s="3">
        <v>10</v>
      </c>
      <c r="E352" s="4">
        <v>9.7607999999999997</v>
      </c>
      <c r="F352" s="4">
        <v>10.248799999999999</v>
      </c>
    </row>
    <row r="353" spans="1:6">
      <c r="A353" s="3" t="str">
        <f t="shared" si="11"/>
        <v>141510</v>
      </c>
      <c r="B353" s="3">
        <v>14</v>
      </c>
      <c r="C353" s="3">
        <v>15</v>
      </c>
      <c r="D353" s="3">
        <v>10</v>
      </c>
      <c r="E353" s="4">
        <v>9.7505000000000006</v>
      </c>
      <c r="F353" s="4">
        <v>10.238</v>
      </c>
    </row>
    <row r="354" spans="1:6">
      <c r="A354" s="3" t="str">
        <f t="shared" si="11"/>
        <v>151510</v>
      </c>
      <c r="B354" s="3">
        <v>15</v>
      </c>
      <c r="C354" s="3">
        <v>15</v>
      </c>
      <c r="D354" s="3">
        <v>10</v>
      </c>
      <c r="E354" s="4">
        <v>9.7421000000000006</v>
      </c>
      <c r="F354" s="4">
        <v>10.229200000000001</v>
      </c>
    </row>
    <row r="355" spans="1:6">
      <c r="A355" s="3" t="str">
        <f t="shared" si="11"/>
        <v>161510</v>
      </c>
      <c r="B355" s="3">
        <v>16</v>
      </c>
      <c r="C355" s="3">
        <v>15</v>
      </c>
      <c r="D355" s="3">
        <v>10</v>
      </c>
      <c r="E355" s="4">
        <v>9.7354000000000003</v>
      </c>
      <c r="F355" s="4">
        <v>10.222200000000001</v>
      </c>
    </row>
    <row r="356" spans="1:6">
      <c r="A356" s="3" t="str">
        <f t="shared" si="11"/>
        <v>171510</v>
      </c>
      <c r="B356" s="3">
        <v>17</v>
      </c>
      <c r="C356" s="3">
        <v>15</v>
      </c>
      <c r="D356" s="3">
        <v>10</v>
      </c>
      <c r="E356" s="4">
        <v>9.7303999999999995</v>
      </c>
      <c r="F356" s="4">
        <v>10.216900000000001</v>
      </c>
    </row>
    <row r="357" spans="1:6">
      <c r="A357" s="3" t="str">
        <f t="shared" si="11"/>
        <v>181510</v>
      </c>
      <c r="B357" s="3">
        <v>18</v>
      </c>
      <c r="C357" s="3">
        <v>15</v>
      </c>
      <c r="D357" s="3">
        <v>10</v>
      </c>
      <c r="E357" s="4">
        <v>9.7269000000000005</v>
      </c>
      <c r="F357" s="4">
        <v>10.213200000000001</v>
      </c>
    </row>
    <row r="358" spans="1:6">
      <c r="A358" s="3" t="str">
        <f t="shared" si="11"/>
        <v>191510</v>
      </c>
      <c r="B358" s="3">
        <v>19</v>
      </c>
      <c r="C358" s="3">
        <v>15</v>
      </c>
      <c r="D358" s="3">
        <v>10</v>
      </c>
      <c r="E358" s="4">
        <v>9.7246000000000006</v>
      </c>
      <c r="F358" s="4">
        <v>10.210800000000001</v>
      </c>
    </row>
    <row r="359" spans="1:6">
      <c r="A359" s="3" t="str">
        <f t="shared" si="11"/>
        <v>201510</v>
      </c>
      <c r="B359" s="3">
        <v>20</v>
      </c>
      <c r="C359" s="3">
        <v>15</v>
      </c>
      <c r="D359" s="3">
        <v>10</v>
      </c>
      <c r="E359" s="4">
        <v>9.7231000000000005</v>
      </c>
      <c r="F359" s="4">
        <v>10.209300000000001</v>
      </c>
    </row>
    <row r="360" spans="1:6">
      <c r="A360" s="3" t="str">
        <f t="shared" si="11"/>
        <v>211510</v>
      </c>
      <c r="B360" s="3">
        <v>21</v>
      </c>
      <c r="C360" s="3">
        <v>15</v>
      </c>
      <c r="D360" s="3">
        <v>10</v>
      </c>
      <c r="E360" s="4">
        <v>9.7218999999999998</v>
      </c>
      <c r="F360" s="4">
        <v>10.208</v>
      </c>
    </row>
    <row r="361" spans="1:6">
      <c r="A361" s="3" t="str">
        <f t="shared" si="11"/>
        <v>221510</v>
      </c>
      <c r="B361" s="3">
        <v>22</v>
      </c>
      <c r="C361" s="3">
        <v>15</v>
      </c>
      <c r="D361" s="3">
        <v>10</v>
      </c>
      <c r="E361" s="4">
        <v>9.7209000000000003</v>
      </c>
      <c r="F361" s="4">
        <v>10.206899999999999</v>
      </c>
    </row>
    <row r="362" spans="1:6">
      <c r="A362" s="3" t="str">
        <f t="shared" si="11"/>
        <v>231510</v>
      </c>
      <c r="B362" s="3">
        <v>23</v>
      </c>
      <c r="C362" s="3">
        <v>15</v>
      </c>
      <c r="D362" s="3">
        <v>10</v>
      </c>
      <c r="E362" s="4">
        <v>9.7195</v>
      </c>
      <c r="F362" s="4">
        <v>10.205500000000001</v>
      </c>
    </row>
    <row r="363" spans="1:6">
      <c r="A363" s="3" t="str">
        <f t="shared" si="11"/>
        <v>241510</v>
      </c>
      <c r="B363" s="3">
        <v>24</v>
      </c>
      <c r="C363" s="3">
        <v>15</v>
      </c>
      <c r="D363" s="3">
        <v>10</v>
      </c>
      <c r="E363" s="4">
        <v>9.7177000000000007</v>
      </c>
      <c r="F363" s="4">
        <v>10.2036</v>
      </c>
    </row>
    <row r="364" spans="1:6">
      <c r="A364" s="3" t="str">
        <f t="shared" si="11"/>
        <v>251510</v>
      </c>
      <c r="B364" s="3">
        <v>25</v>
      </c>
      <c r="C364" s="3">
        <v>15</v>
      </c>
      <c r="D364" s="3">
        <v>10</v>
      </c>
      <c r="E364" s="4">
        <v>9.7149999999999999</v>
      </c>
      <c r="F364" s="4">
        <v>10.200799999999999</v>
      </c>
    </row>
    <row r="365" spans="1:6">
      <c r="A365" s="3" t="str">
        <f t="shared" si="11"/>
        <v>261510</v>
      </c>
      <c r="B365" s="3">
        <v>26</v>
      </c>
      <c r="C365" s="3">
        <v>15</v>
      </c>
      <c r="D365" s="3">
        <v>10</v>
      </c>
      <c r="E365" s="4">
        <v>9.7113999999999994</v>
      </c>
      <c r="F365" s="4">
        <v>10.196999999999999</v>
      </c>
    </row>
    <row r="366" spans="1:6">
      <c r="A366" s="3" t="str">
        <f t="shared" si="11"/>
        <v>271510</v>
      </c>
      <c r="B366" s="3">
        <v>27</v>
      </c>
      <c r="C366" s="3">
        <v>15</v>
      </c>
      <c r="D366" s="3">
        <v>10</v>
      </c>
      <c r="E366" s="4">
        <v>9.7065999999999999</v>
      </c>
      <c r="F366" s="4">
        <v>10.1919</v>
      </c>
    </row>
    <row r="367" spans="1:6">
      <c r="A367" s="3" t="str">
        <f t="shared" si="11"/>
        <v>281510</v>
      </c>
      <c r="B367" s="3">
        <v>28</v>
      </c>
      <c r="C367" s="3">
        <v>15</v>
      </c>
      <c r="D367" s="3">
        <v>10</v>
      </c>
      <c r="E367" s="4">
        <v>9.7004999999999999</v>
      </c>
      <c r="F367" s="4">
        <v>10.185499999999999</v>
      </c>
    </row>
    <row r="368" spans="1:6">
      <c r="A368" s="3" t="str">
        <f t="shared" si="11"/>
        <v>291510</v>
      </c>
      <c r="B368" s="3">
        <v>29</v>
      </c>
      <c r="C368" s="3">
        <v>15</v>
      </c>
      <c r="D368" s="3">
        <v>10</v>
      </c>
      <c r="E368" s="4">
        <v>9.6928999999999998</v>
      </c>
      <c r="F368" s="4">
        <v>10.1775</v>
      </c>
    </row>
    <row r="369" spans="1:6">
      <c r="A369" s="3" t="str">
        <f t="shared" si="11"/>
        <v>301510</v>
      </c>
      <c r="B369" s="3">
        <v>30</v>
      </c>
      <c r="C369" s="3">
        <v>15</v>
      </c>
      <c r="D369" s="3">
        <v>10</v>
      </c>
      <c r="E369" s="4">
        <v>9.6837999999999997</v>
      </c>
      <c r="F369" s="4">
        <v>10.167999999999999</v>
      </c>
    </row>
    <row r="370" spans="1:6">
      <c r="A370" s="3" t="str">
        <f t="shared" si="11"/>
        <v>311510</v>
      </c>
      <c r="B370" s="3">
        <v>31</v>
      </c>
      <c r="C370" s="3">
        <v>15</v>
      </c>
      <c r="D370" s="3">
        <v>10</v>
      </c>
      <c r="E370" s="4">
        <v>9.673</v>
      </c>
      <c r="F370" s="4">
        <v>10.156700000000001</v>
      </c>
    </row>
    <row r="371" spans="1:6">
      <c r="A371" s="3" t="str">
        <f t="shared" si="11"/>
        <v>321510</v>
      </c>
      <c r="B371" s="3">
        <v>32</v>
      </c>
      <c r="C371" s="3">
        <v>15</v>
      </c>
      <c r="D371" s="3">
        <v>10</v>
      </c>
      <c r="E371" s="4">
        <v>9.6603999999999992</v>
      </c>
      <c r="F371" s="4">
        <v>10.1434</v>
      </c>
    </row>
    <row r="372" spans="1:6">
      <c r="A372" s="3" t="str">
        <f t="shared" si="11"/>
        <v>331510</v>
      </c>
      <c r="B372" s="3">
        <v>33</v>
      </c>
      <c r="C372" s="3">
        <v>15</v>
      </c>
      <c r="D372" s="3">
        <v>10</v>
      </c>
      <c r="E372" s="4">
        <v>9.6457999999999995</v>
      </c>
      <c r="F372" s="4">
        <v>10.1281</v>
      </c>
    </row>
    <row r="373" spans="1:6">
      <c r="A373" s="3" t="str">
        <f t="shared" si="11"/>
        <v>341510</v>
      </c>
      <c r="B373" s="3">
        <v>34</v>
      </c>
      <c r="C373" s="3">
        <v>15</v>
      </c>
      <c r="D373" s="3">
        <v>10</v>
      </c>
      <c r="E373" s="4">
        <v>9.6289999999999996</v>
      </c>
      <c r="F373" s="4">
        <v>10.1105</v>
      </c>
    </row>
    <row r="374" spans="1:6">
      <c r="A374" s="3" t="str">
        <f t="shared" si="11"/>
        <v>351510</v>
      </c>
      <c r="B374" s="3">
        <v>35</v>
      </c>
      <c r="C374" s="3">
        <v>15</v>
      </c>
      <c r="D374" s="3">
        <v>10</v>
      </c>
      <c r="E374" s="4">
        <v>9.6097999999999999</v>
      </c>
      <c r="F374" s="4">
        <v>10.090299999999999</v>
      </c>
    </row>
    <row r="375" spans="1:6">
      <c r="A375" s="3" t="str">
        <f t="shared" si="11"/>
        <v>361510</v>
      </c>
      <c r="B375" s="3">
        <v>36</v>
      </c>
      <c r="C375" s="3">
        <v>15</v>
      </c>
      <c r="D375" s="3">
        <v>10</v>
      </c>
      <c r="E375" s="4">
        <v>9.5879999999999992</v>
      </c>
      <c r="F375" s="4">
        <v>10.067399999999999</v>
      </c>
    </row>
    <row r="376" spans="1:6">
      <c r="A376" s="3" t="str">
        <f t="shared" si="11"/>
        <v>371510</v>
      </c>
      <c r="B376" s="3">
        <v>37</v>
      </c>
      <c r="C376" s="3">
        <v>15</v>
      </c>
      <c r="D376" s="3">
        <v>10</v>
      </c>
      <c r="E376" s="4">
        <v>9.5632000000000001</v>
      </c>
      <c r="F376" s="4">
        <v>10.041399999999999</v>
      </c>
    </row>
    <row r="377" spans="1:6">
      <c r="A377" s="3" t="str">
        <f t="shared" si="11"/>
        <v>381510</v>
      </c>
      <c r="B377" s="3">
        <v>38</v>
      </c>
      <c r="C377" s="3">
        <v>15</v>
      </c>
      <c r="D377" s="3">
        <v>10</v>
      </c>
      <c r="E377" s="4">
        <v>9.5350999999999999</v>
      </c>
      <c r="F377" s="4">
        <v>10.011900000000001</v>
      </c>
    </row>
    <row r="378" spans="1:6">
      <c r="A378" s="3" t="str">
        <f t="shared" si="11"/>
        <v>391510</v>
      </c>
      <c r="B378" s="3">
        <v>39</v>
      </c>
      <c r="C378" s="3">
        <v>15</v>
      </c>
      <c r="D378" s="3">
        <v>10</v>
      </c>
      <c r="E378" s="4">
        <v>9.5032999999999994</v>
      </c>
      <c r="F378" s="4">
        <v>9.9785000000000004</v>
      </c>
    </row>
    <row r="379" spans="1:6">
      <c r="A379" s="3" t="str">
        <f t="shared" si="11"/>
        <v>401510</v>
      </c>
      <c r="B379" s="3">
        <v>40</v>
      </c>
      <c r="C379" s="3">
        <v>15</v>
      </c>
      <c r="D379" s="3">
        <v>10</v>
      </c>
      <c r="E379" s="4">
        <v>9.4673999999999996</v>
      </c>
      <c r="F379" s="4">
        <v>9.9407999999999994</v>
      </c>
    </row>
    <row r="380" spans="1:6">
      <c r="A380" s="3" t="str">
        <f t="shared" si="11"/>
        <v>411510</v>
      </c>
      <c r="B380" s="3">
        <v>41</v>
      </c>
      <c r="C380" s="3">
        <v>15</v>
      </c>
      <c r="D380" s="3">
        <v>10</v>
      </c>
      <c r="E380" s="4">
        <v>9.4269999999999996</v>
      </c>
      <c r="F380" s="4">
        <v>9.8984000000000005</v>
      </c>
    </row>
    <row r="381" spans="1:6">
      <c r="A381" s="3" t="str">
        <f t="shared" si="11"/>
        <v>421510</v>
      </c>
      <c r="B381" s="3">
        <v>42</v>
      </c>
      <c r="C381" s="3">
        <v>15</v>
      </c>
      <c r="D381" s="3">
        <v>10</v>
      </c>
      <c r="E381" s="4">
        <v>9.3815000000000008</v>
      </c>
      <c r="F381" s="4">
        <v>9.8506</v>
      </c>
    </row>
    <row r="382" spans="1:6">
      <c r="A382" s="3" t="str">
        <f t="shared" si="11"/>
        <v>431510</v>
      </c>
      <c r="B382" s="3">
        <v>43</v>
      </c>
      <c r="C382" s="3">
        <v>15</v>
      </c>
      <c r="D382" s="3">
        <v>10</v>
      </c>
      <c r="E382" s="4">
        <v>9.3307000000000002</v>
      </c>
      <c r="F382" s="4">
        <v>9.7972000000000001</v>
      </c>
    </row>
    <row r="383" spans="1:6">
      <c r="A383" s="3" t="str">
        <f t="shared" si="11"/>
        <v>441510</v>
      </c>
      <c r="B383" s="3">
        <v>44</v>
      </c>
      <c r="C383" s="3">
        <v>15</v>
      </c>
      <c r="D383" s="3">
        <v>10</v>
      </c>
      <c r="E383" s="4">
        <v>9.2742000000000004</v>
      </c>
      <c r="F383" s="4">
        <v>9.7378999999999998</v>
      </c>
    </row>
    <row r="384" spans="1:6">
      <c r="A384" s="3" t="str">
        <f t="shared" si="11"/>
        <v>451510</v>
      </c>
      <c r="B384" s="3">
        <v>45</v>
      </c>
      <c r="C384" s="3">
        <v>15</v>
      </c>
      <c r="D384" s="3">
        <v>10</v>
      </c>
      <c r="E384" s="4">
        <v>9.2116000000000007</v>
      </c>
      <c r="F384" s="4">
        <v>9.6722000000000001</v>
      </c>
    </row>
    <row r="385" spans="1:6">
      <c r="A385" s="3" t="str">
        <f t="shared" si="11"/>
        <v>461510</v>
      </c>
      <c r="B385" s="3">
        <v>46</v>
      </c>
      <c r="C385" s="3">
        <v>15</v>
      </c>
      <c r="D385" s="3">
        <v>10</v>
      </c>
      <c r="E385" s="4">
        <v>9.1386000000000003</v>
      </c>
      <c r="F385" s="4">
        <v>9.5954999999999995</v>
      </c>
    </row>
    <row r="386" spans="1:6">
      <c r="A386" s="3" t="str">
        <f t="shared" si="11"/>
        <v>471510</v>
      </c>
      <c r="B386" s="3">
        <v>47</v>
      </c>
      <c r="C386" s="3">
        <v>15</v>
      </c>
      <c r="D386" s="3">
        <v>10</v>
      </c>
      <c r="E386" s="4">
        <v>9.0485000000000007</v>
      </c>
      <c r="F386" s="4">
        <v>9.5008999999999997</v>
      </c>
    </row>
    <row r="387" spans="1:6">
      <c r="A387" s="3" t="str">
        <f t="shared" ref="A387:A450" si="12">B387&amp;C387&amp;D387</f>
        <v>481510</v>
      </c>
      <c r="B387" s="3">
        <v>48</v>
      </c>
      <c r="C387" s="3">
        <v>15</v>
      </c>
      <c r="D387" s="3">
        <v>10</v>
      </c>
      <c r="E387" s="4">
        <v>8.9484999999999992</v>
      </c>
      <c r="F387" s="4">
        <v>9.3958999999999993</v>
      </c>
    </row>
    <row r="388" spans="1:6">
      <c r="A388" s="3" t="str">
        <f t="shared" si="12"/>
        <v>491510</v>
      </c>
      <c r="B388" s="3">
        <v>49</v>
      </c>
      <c r="C388" s="3">
        <v>15</v>
      </c>
      <c r="D388" s="3">
        <v>10</v>
      </c>
      <c r="E388" s="4">
        <v>8.8384999999999998</v>
      </c>
      <c r="F388" s="4">
        <v>9.2804000000000002</v>
      </c>
    </row>
    <row r="389" spans="1:6">
      <c r="A389" s="3" t="str">
        <f t="shared" si="12"/>
        <v>501510</v>
      </c>
      <c r="B389" s="3">
        <v>50</v>
      </c>
      <c r="C389" s="3">
        <v>15</v>
      </c>
      <c r="D389" s="3">
        <v>10</v>
      </c>
      <c r="E389" s="4">
        <v>8.8118999999999996</v>
      </c>
      <c r="F389" s="4">
        <v>9.2524999999999995</v>
      </c>
    </row>
    <row r="390" spans="1:6">
      <c r="A390" s="3" t="str">
        <f t="shared" si="12"/>
        <v>511510</v>
      </c>
      <c r="B390" s="3">
        <v>51</v>
      </c>
      <c r="C390" s="3">
        <v>15</v>
      </c>
      <c r="D390" s="3">
        <v>10</v>
      </c>
      <c r="E390" s="4">
        <v>8.7150999999999996</v>
      </c>
      <c r="F390" s="4">
        <v>9.1509</v>
      </c>
    </row>
    <row r="391" spans="1:6">
      <c r="A391" s="3" t="str">
        <f t="shared" si="12"/>
        <v>521510</v>
      </c>
      <c r="B391" s="3">
        <v>52</v>
      </c>
      <c r="C391" s="3">
        <v>15</v>
      </c>
      <c r="D391" s="3">
        <v>10</v>
      </c>
      <c r="E391" s="4">
        <v>8.6090999999999998</v>
      </c>
      <c r="F391" s="4">
        <v>9.0396000000000001</v>
      </c>
    </row>
    <row r="392" spans="1:6">
      <c r="A392" s="3" t="str">
        <f t="shared" si="12"/>
        <v>531510</v>
      </c>
      <c r="B392" s="3">
        <v>53</v>
      </c>
      <c r="C392" s="3">
        <v>15</v>
      </c>
      <c r="D392" s="3">
        <v>10</v>
      </c>
      <c r="E392" s="4">
        <v>8.4992999999999999</v>
      </c>
      <c r="F392" s="4">
        <v>8.9243000000000006</v>
      </c>
    </row>
    <row r="393" spans="1:6">
      <c r="A393" s="3" t="str">
        <f t="shared" si="12"/>
        <v>541510</v>
      </c>
      <c r="B393" s="3">
        <v>54</v>
      </c>
      <c r="C393" s="3">
        <v>15</v>
      </c>
      <c r="D393" s="3">
        <v>10</v>
      </c>
      <c r="E393" s="4">
        <v>8.3858999999999995</v>
      </c>
      <c r="F393" s="4">
        <v>8.8051999999999992</v>
      </c>
    </row>
    <row r="394" spans="1:6">
      <c r="A394" s="3" t="str">
        <f t="shared" si="12"/>
        <v>551510</v>
      </c>
      <c r="B394" s="3">
        <v>55</v>
      </c>
      <c r="C394" s="3">
        <v>15</v>
      </c>
      <c r="D394" s="3">
        <v>10</v>
      </c>
      <c r="E394" s="4">
        <v>8.2689000000000004</v>
      </c>
      <c r="F394" s="4">
        <v>8.6822999999999997</v>
      </c>
    </row>
    <row r="395" spans="1:6">
      <c r="A395" s="3" t="str">
        <f t="shared" si="12"/>
        <v>561510</v>
      </c>
      <c r="B395" s="3">
        <v>56</v>
      </c>
      <c r="C395" s="3">
        <v>15</v>
      </c>
      <c r="D395" s="3">
        <v>10</v>
      </c>
      <c r="E395" s="4">
        <v>8.1476000000000006</v>
      </c>
      <c r="F395" s="4">
        <v>8.5549999999999997</v>
      </c>
    </row>
    <row r="396" spans="1:6">
      <c r="A396" s="3" t="str">
        <f t="shared" si="12"/>
        <v>571510</v>
      </c>
      <c r="B396" s="3">
        <v>57</v>
      </c>
      <c r="C396" s="3">
        <v>15</v>
      </c>
      <c r="D396" s="3">
        <v>10</v>
      </c>
      <c r="E396" s="4">
        <v>8.0211000000000006</v>
      </c>
      <c r="F396" s="4">
        <v>8.4222000000000001</v>
      </c>
    </row>
    <row r="397" spans="1:6">
      <c r="A397" s="3" t="str">
        <f t="shared" si="12"/>
        <v>581510</v>
      </c>
      <c r="B397" s="3">
        <v>58</v>
      </c>
      <c r="C397" s="3">
        <v>15</v>
      </c>
      <c r="D397" s="3">
        <v>10</v>
      </c>
      <c r="E397" s="4">
        <v>7.8882000000000003</v>
      </c>
      <c r="F397" s="4">
        <v>8.2826000000000004</v>
      </c>
    </row>
    <row r="398" spans="1:6">
      <c r="A398" s="3" t="str">
        <f t="shared" si="12"/>
        <v>591510</v>
      </c>
      <c r="B398" s="3">
        <v>59</v>
      </c>
      <c r="C398" s="3">
        <v>15</v>
      </c>
      <c r="D398" s="3">
        <v>10</v>
      </c>
      <c r="E398" s="4">
        <v>7.7438000000000002</v>
      </c>
      <c r="F398" s="4">
        <v>8.1310000000000002</v>
      </c>
    </row>
    <row r="399" spans="1:6">
      <c r="A399" s="3" t="str">
        <f t="shared" si="12"/>
        <v>601510</v>
      </c>
      <c r="B399" s="3">
        <v>60</v>
      </c>
      <c r="C399" s="3">
        <v>15</v>
      </c>
      <c r="D399" s="3">
        <v>10</v>
      </c>
      <c r="E399" s="4">
        <v>7.5883000000000003</v>
      </c>
      <c r="F399" s="4">
        <v>7.9676999999999998</v>
      </c>
    </row>
    <row r="400" spans="1:6">
      <c r="A400" s="3" t="str">
        <f t="shared" si="12"/>
        <v>32010</v>
      </c>
      <c r="B400" s="3">
        <v>3</v>
      </c>
      <c r="C400" s="3">
        <v>20</v>
      </c>
      <c r="D400" s="3">
        <v>10</v>
      </c>
      <c r="E400" s="4">
        <v>15.4122</v>
      </c>
      <c r="F400" s="4">
        <v>16.1828</v>
      </c>
    </row>
    <row r="401" spans="1:6">
      <c r="A401" s="3" t="str">
        <f t="shared" si="12"/>
        <v>42010</v>
      </c>
      <c r="B401" s="3">
        <v>4</v>
      </c>
      <c r="C401" s="3">
        <v>20</v>
      </c>
      <c r="D401" s="3">
        <v>10</v>
      </c>
      <c r="E401" s="4">
        <v>15.4223</v>
      </c>
      <c r="F401" s="4">
        <v>16.1934</v>
      </c>
    </row>
    <row r="402" spans="1:6">
      <c r="A402" s="3" t="str">
        <f t="shared" si="12"/>
        <v>52010</v>
      </c>
      <c r="B402" s="3">
        <v>5</v>
      </c>
      <c r="C402" s="3">
        <v>20</v>
      </c>
      <c r="D402" s="3">
        <v>10</v>
      </c>
      <c r="E402" s="4">
        <v>15.4163</v>
      </c>
      <c r="F402" s="4">
        <v>16.187100000000001</v>
      </c>
    </row>
    <row r="403" spans="1:6">
      <c r="A403" s="3" t="str">
        <f t="shared" si="12"/>
        <v>62010</v>
      </c>
      <c r="B403" s="3">
        <v>6</v>
      </c>
      <c r="C403" s="3">
        <v>20</v>
      </c>
      <c r="D403" s="3">
        <v>10</v>
      </c>
      <c r="E403" s="4">
        <v>15.4016</v>
      </c>
      <c r="F403" s="4">
        <v>16.171700000000001</v>
      </c>
    </row>
    <row r="404" spans="1:6">
      <c r="A404" s="3" t="str">
        <f t="shared" si="12"/>
        <v>72010</v>
      </c>
      <c r="B404" s="3">
        <v>7</v>
      </c>
      <c r="C404" s="3">
        <v>20</v>
      </c>
      <c r="D404" s="3">
        <v>10</v>
      </c>
      <c r="E404" s="4">
        <v>15.381500000000001</v>
      </c>
      <c r="F404" s="4">
        <v>16.150600000000001</v>
      </c>
    </row>
    <row r="405" spans="1:6">
      <c r="A405" s="3" t="str">
        <f t="shared" si="12"/>
        <v>82010</v>
      </c>
      <c r="B405" s="3">
        <v>8</v>
      </c>
      <c r="C405" s="3">
        <v>20</v>
      </c>
      <c r="D405" s="3">
        <v>10</v>
      </c>
      <c r="E405" s="4">
        <v>15.3573</v>
      </c>
      <c r="F405" s="4">
        <v>16.1252</v>
      </c>
    </row>
    <row r="406" spans="1:6">
      <c r="A406" s="3" t="str">
        <f t="shared" si="12"/>
        <v>92010</v>
      </c>
      <c r="B406" s="3">
        <v>9</v>
      </c>
      <c r="C406" s="3">
        <v>20</v>
      </c>
      <c r="D406" s="3">
        <v>10</v>
      </c>
      <c r="E406" s="4">
        <v>15.3301</v>
      </c>
      <c r="F406" s="4">
        <v>16.096599999999999</v>
      </c>
    </row>
    <row r="407" spans="1:6">
      <c r="A407" s="3" t="str">
        <f t="shared" si="12"/>
        <v>102010</v>
      </c>
      <c r="B407" s="3">
        <v>10</v>
      </c>
      <c r="C407" s="3">
        <v>20</v>
      </c>
      <c r="D407" s="3">
        <v>10</v>
      </c>
      <c r="E407" s="4">
        <v>15.301399999999999</v>
      </c>
      <c r="F407" s="4">
        <v>16.066500000000001</v>
      </c>
    </row>
    <row r="408" spans="1:6">
      <c r="A408" s="3" t="str">
        <f t="shared" si="12"/>
        <v>112010</v>
      </c>
      <c r="B408" s="3">
        <v>11</v>
      </c>
      <c r="C408" s="3">
        <v>20</v>
      </c>
      <c r="D408" s="3">
        <v>10</v>
      </c>
      <c r="E408" s="4">
        <v>15.272500000000001</v>
      </c>
      <c r="F408" s="4">
        <v>16.036100000000001</v>
      </c>
    </row>
    <row r="409" spans="1:6">
      <c r="A409" s="3" t="str">
        <f t="shared" si="12"/>
        <v>122010</v>
      </c>
      <c r="B409" s="3">
        <v>12</v>
      </c>
      <c r="C409" s="3">
        <v>20</v>
      </c>
      <c r="D409" s="3">
        <v>10</v>
      </c>
      <c r="E409" s="4">
        <v>15.244899999999999</v>
      </c>
      <c r="F409" s="4">
        <v>16.007100000000001</v>
      </c>
    </row>
    <row r="410" spans="1:6">
      <c r="A410" s="3" t="str">
        <f t="shared" si="12"/>
        <v>132010</v>
      </c>
      <c r="B410" s="3">
        <v>13</v>
      </c>
      <c r="C410" s="3">
        <v>20</v>
      </c>
      <c r="D410" s="3">
        <v>10</v>
      </c>
      <c r="E410" s="4">
        <v>15.2197</v>
      </c>
      <c r="F410" s="4">
        <v>15.980700000000001</v>
      </c>
    </row>
    <row r="411" spans="1:6">
      <c r="A411" s="3" t="str">
        <f t="shared" si="12"/>
        <v>142010</v>
      </c>
      <c r="B411" s="3">
        <v>14</v>
      </c>
      <c r="C411" s="3">
        <v>20</v>
      </c>
      <c r="D411" s="3">
        <v>10</v>
      </c>
      <c r="E411" s="4">
        <v>15.197699999999999</v>
      </c>
      <c r="F411" s="4">
        <v>15.957599999999999</v>
      </c>
    </row>
    <row r="412" spans="1:6">
      <c r="A412" s="3" t="str">
        <f t="shared" si="12"/>
        <v>152010</v>
      </c>
      <c r="B412" s="3">
        <v>15</v>
      </c>
      <c r="C412" s="3">
        <v>20</v>
      </c>
      <c r="D412" s="3">
        <v>10</v>
      </c>
      <c r="E412" s="4">
        <v>15.179399999999999</v>
      </c>
      <c r="F412" s="4">
        <v>15.9384</v>
      </c>
    </row>
    <row r="413" spans="1:6">
      <c r="A413" s="3" t="str">
        <f t="shared" si="12"/>
        <v>162010</v>
      </c>
      <c r="B413" s="3">
        <v>16</v>
      </c>
      <c r="C413" s="3">
        <v>20</v>
      </c>
      <c r="D413" s="3">
        <v>10</v>
      </c>
      <c r="E413" s="4">
        <v>15.1648</v>
      </c>
      <c r="F413" s="4">
        <v>15.923</v>
      </c>
    </row>
    <row r="414" spans="1:6">
      <c r="A414" s="3" t="str">
        <f t="shared" si="12"/>
        <v>172010</v>
      </c>
      <c r="B414" s="3">
        <v>17</v>
      </c>
      <c r="C414" s="3">
        <v>20</v>
      </c>
      <c r="D414" s="3">
        <v>10</v>
      </c>
      <c r="E414" s="4">
        <v>15.1534</v>
      </c>
      <c r="F414" s="4">
        <v>15.911099999999999</v>
      </c>
    </row>
    <row r="415" spans="1:6">
      <c r="A415" s="3" t="str">
        <f t="shared" si="12"/>
        <v>182010</v>
      </c>
      <c r="B415" s="3">
        <v>18</v>
      </c>
      <c r="C415" s="3">
        <v>20</v>
      </c>
      <c r="D415" s="3">
        <v>10</v>
      </c>
      <c r="E415" s="4">
        <v>15.1448</v>
      </c>
      <c r="F415" s="4">
        <v>15.901999999999999</v>
      </c>
    </row>
    <row r="416" spans="1:6">
      <c r="A416" s="3" t="str">
        <f t="shared" si="12"/>
        <v>192010</v>
      </c>
      <c r="B416" s="3">
        <v>19</v>
      </c>
      <c r="C416" s="3">
        <v>20</v>
      </c>
      <c r="D416" s="3">
        <v>10</v>
      </c>
      <c r="E416" s="4">
        <v>15.138299999999999</v>
      </c>
      <c r="F416" s="4">
        <v>15.895200000000001</v>
      </c>
    </row>
    <row r="417" spans="1:6">
      <c r="A417" s="3" t="str">
        <f t="shared" si="12"/>
        <v>202010</v>
      </c>
      <c r="B417" s="3">
        <v>20</v>
      </c>
      <c r="C417" s="3">
        <v>20</v>
      </c>
      <c r="D417" s="3">
        <v>10</v>
      </c>
      <c r="E417" s="4">
        <v>15.1328</v>
      </c>
      <c r="F417" s="4">
        <v>15.8894</v>
      </c>
    </row>
    <row r="418" spans="1:6">
      <c r="A418" s="3" t="str">
        <f t="shared" si="12"/>
        <v>212010</v>
      </c>
      <c r="B418" s="3">
        <v>21</v>
      </c>
      <c r="C418" s="3">
        <v>20</v>
      </c>
      <c r="D418" s="3">
        <v>10</v>
      </c>
      <c r="E418" s="4">
        <v>15.127599999999999</v>
      </c>
      <c r="F418" s="4">
        <v>15.884</v>
      </c>
    </row>
    <row r="419" spans="1:6">
      <c r="A419" s="3" t="str">
        <f t="shared" si="12"/>
        <v>222010</v>
      </c>
      <c r="B419" s="3">
        <v>22</v>
      </c>
      <c r="C419" s="3">
        <v>20</v>
      </c>
      <c r="D419" s="3">
        <v>10</v>
      </c>
      <c r="E419" s="4">
        <v>15.1219</v>
      </c>
      <c r="F419" s="4">
        <v>15.878</v>
      </c>
    </row>
    <row r="420" spans="1:6">
      <c r="A420" s="3" t="str">
        <f t="shared" si="12"/>
        <v>232010</v>
      </c>
      <c r="B420" s="3">
        <v>23</v>
      </c>
      <c r="C420" s="3">
        <v>20</v>
      </c>
      <c r="D420" s="3">
        <v>10</v>
      </c>
      <c r="E420" s="4">
        <v>15.115</v>
      </c>
      <c r="F420" s="4">
        <v>15.870799999999999</v>
      </c>
    </row>
    <row r="421" spans="1:6">
      <c r="A421" s="3" t="str">
        <f t="shared" si="12"/>
        <v>242010</v>
      </c>
      <c r="B421" s="3">
        <v>24</v>
      </c>
      <c r="C421" s="3">
        <v>20</v>
      </c>
      <c r="D421" s="3">
        <v>10</v>
      </c>
      <c r="E421" s="4">
        <v>15.106199999999999</v>
      </c>
      <c r="F421" s="4">
        <v>15.861499999999999</v>
      </c>
    </row>
    <row r="422" spans="1:6">
      <c r="A422" s="3" t="str">
        <f t="shared" si="12"/>
        <v>252010</v>
      </c>
      <c r="B422" s="3">
        <v>25</v>
      </c>
      <c r="C422" s="3">
        <v>20</v>
      </c>
      <c r="D422" s="3">
        <v>10</v>
      </c>
      <c r="E422" s="4">
        <v>15.095000000000001</v>
      </c>
      <c r="F422" s="4">
        <v>15.8498</v>
      </c>
    </row>
    <row r="423" spans="1:6">
      <c r="A423" s="3" t="str">
        <f t="shared" si="12"/>
        <v>262010</v>
      </c>
      <c r="B423" s="3">
        <v>26</v>
      </c>
      <c r="C423" s="3">
        <v>20</v>
      </c>
      <c r="D423" s="3">
        <v>10</v>
      </c>
      <c r="E423" s="4">
        <v>15.0808</v>
      </c>
      <c r="F423" s="4">
        <v>15.8348</v>
      </c>
    </row>
    <row r="424" spans="1:6">
      <c r="A424" s="3" t="str">
        <f t="shared" si="12"/>
        <v>272010</v>
      </c>
      <c r="B424" s="3">
        <v>27</v>
      </c>
      <c r="C424" s="3">
        <v>20</v>
      </c>
      <c r="D424" s="3">
        <v>10</v>
      </c>
      <c r="E424" s="4">
        <v>15.0633</v>
      </c>
      <c r="F424" s="4">
        <v>15.8165</v>
      </c>
    </row>
    <row r="425" spans="1:6">
      <c r="A425" s="3" t="str">
        <f t="shared" si="12"/>
        <v>282010</v>
      </c>
      <c r="B425" s="3">
        <v>28</v>
      </c>
      <c r="C425" s="3">
        <v>20</v>
      </c>
      <c r="D425" s="3">
        <v>10</v>
      </c>
      <c r="E425" s="4">
        <v>15.042</v>
      </c>
      <c r="F425" s="4">
        <v>15.7941</v>
      </c>
    </row>
    <row r="426" spans="1:6">
      <c r="A426" s="3" t="str">
        <f t="shared" si="12"/>
        <v>292010</v>
      </c>
      <c r="B426" s="3">
        <v>29</v>
      </c>
      <c r="C426" s="3">
        <v>20</v>
      </c>
      <c r="D426" s="3">
        <v>10</v>
      </c>
      <c r="E426" s="4">
        <v>15.016500000000001</v>
      </c>
      <c r="F426" s="4">
        <v>15.767300000000001</v>
      </c>
    </row>
    <row r="427" spans="1:6">
      <c r="A427" s="3" t="str">
        <f t="shared" si="12"/>
        <v>302010</v>
      </c>
      <c r="B427" s="3">
        <v>30</v>
      </c>
      <c r="C427" s="3">
        <v>20</v>
      </c>
      <c r="D427" s="3">
        <v>10</v>
      </c>
      <c r="E427" s="4">
        <v>14.9863</v>
      </c>
      <c r="F427" s="4">
        <v>15.7356</v>
      </c>
    </row>
    <row r="428" spans="1:6">
      <c r="A428" s="3" t="str">
        <f t="shared" si="12"/>
        <v>312010</v>
      </c>
      <c r="B428" s="3">
        <v>31</v>
      </c>
      <c r="C428" s="3">
        <v>20</v>
      </c>
      <c r="D428" s="3">
        <v>10</v>
      </c>
      <c r="E428" s="4">
        <v>14.9511</v>
      </c>
      <c r="F428" s="4">
        <v>15.698700000000001</v>
      </c>
    </row>
    <row r="429" spans="1:6">
      <c r="A429" s="3" t="str">
        <f t="shared" si="12"/>
        <v>322010</v>
      </c>
      <c r="B429" s="3">
        <v>32</v>
      </c>
      <c r="C429" s="3">
        <v>20</v>
      </c>
      <c r="D429" s="3">
        <v>10</v>
      </c>
      <c r="E429" s="4">
        <v>14.910299999999999</v>
      </c>
      <c r="F429" s="4">
        <v>15.655799999999999</v>
      </c>
    </row>
    <row r="430" spans="1:6">
      <c r="A430" s="3" t="str">
        <f t="shared" si="12"/>
        <v>332010</v>
      </c>
      <c r="B430" s="3">
        <v>33</v>
      </c>
      <c r="C430" s="3">
        <v>20</v>
      </c>
      <c r="D430" s="3">
        <v>10</v>
      </c>
      <c r="E430" s="4">
        <v>14.8635</v>
      </c>
      <c r="F430" s="4">
        <v>15.6067</v>
      </c>
    </row>
    <row r="431" spans="1:6">
      <c r="A431" s="3" t="str">
        <f t="shared" si="12"/>
        <v>342010</v>
      </c>
      <c r="B431" s="3">
        <v>34</v>
      </c>
      <c r="C431" s="3">
        <v>20</v>
      </c>
      <c r="D431" s="3">
        <v>10</v>
      </c>
      <c r="E431" s="4">
        <v>14.8102</v>
      </c>
      <c r="F431" s="4">
        <v>15.550700000000001</v>
      </c>
    </row>
    <row r="432" spans="1:6">
      <c r="A432" s="3" t="str">
        <f t="shared" si="12"/>
        <v>352010</v>
      </c>
      <c r="B432" s="3">
        <v>35</v>
      </c>
      <c r="C432" s="3">
        <v>20</v>
      </c>
      <c r="D432" s="3">
        <v>10</v>
      </c>
      <c r="E432" s="4">
        <v>14.7498</v>
      </c>
      <c r="F432" s="4">
        <v>15.487299999999999</v>
      </c>
    </row>
    <row r="433" spans="1:6">
      <c r="A433" s="3" t="str">
        <f t="shared" si="12"/>
        <v>362010</v>
      </c>
      <c r="B433" s="3">
        <v>36</v>
      </c>
      <c r="C433" s="3">
        <v>20</v>
      </c>
      <c r="D433" s="3">
        <v>10</v>
      </c>
      <c r="E433" s="4">
        <v>14.6816</v>
      </c>
      <c r="F433" s="4">
        <v>15.415699999999999</v>
      </c>
    </row>
    <row r="434" spans="1:6">
      <c r="A434" s="3" t="str">
        <f t="shared" si="12"/>
        <v>372010</v>
      </c>
      <c r="B434" s="3">
        <v>37</v>
      </c>
      <c r="C434" s="3">
        <v>20</v>
      </c>
      <c r="D434" s="3">
        <v>10</v>
      </c>
      <c r="E434" s="4">
        <v>14.6051</v>
      </c>
      <c r="F434" s="4">
        <v>15.3354</v>
      </c>
    </row>
    <row r="435" spans="1:6">
      <c r="A435" s="3" t="str">
        <f t="shared" si="12"/>
        <v>382010</v>
      </c>
      <c r="B435" s="3">
        <v>38</v>
      </c>
      <c r="C435" s="3">
        <v>20</v>
      </c>
      <c r="D435" s="3">
        <v>10</v>
      </c>
      <c r="E435" s="4">
        <v>14.519</v>
      </c>
      <c r="F435" s="4">
        <v>15.244999999999999</v>
      </c>
    </row>
    <row r="436" spans="1:6">
      <c r="A436" s="3" t="str">
        <f t="shared" si="12"/>
        <v>392010</v>
      </c>
      <c r="B436" s="3">
        <v>39</v>
      </c>
      <c r="C436" s="3">
        <v>20</v>
      </c>
      <c r="D436" s="3">
        <v>10</v>
      </c>
      <c r="E436" s="4">
        <v>14.422800000000001</v>
      </c>
      <c r="F436" s="4">
        <v>15.1439</v>
      </c>
    </row>
    <row r="437" spans="1:6">
      <c r="A437" s="3" t="str">
        <f t="shared" si="12"/>
        <v>402010</v>
      </c>
      <c r="B437" s="3">
        <v>40</v>
      </c>
      <c r="C437" s="3">
        <v>20</v>
      </c>
      <c r="D437" s="3">
        <v>10</v>
      </c>
      <c r="E437" s="4">
        <v>14.315799999999999</v>
      </c>
      <c r="F437" s="4">
        <v>15.031599999999999</v>
      </c>
    </row>
    <row r="438" spans="1:6">
      <c r="A438" s="3" t="str">
        <f t="shared" si="12"/>
        <v>412010</v>
      </c>
      <c r="B438" s="3">
        <v>41</v>
      </c>
      <c r="C438" s="3">
        <v>20</v>
      </c>
      <c r="D438" s="3">
        <v>10</v>
      </c>
      <c r="E438" s="4">
        <v>14.1981</v>
      </c>
      <c r="F438" s="4">
        <v>14.907999999999999</v>
      </c>
    </row>
    <row r="439" spans="1:6">
      <c r="A439" s="3" t="str">
        <f t="shared" si="12"/>
        <v>422010</v>
      </c>
      <c r="B439" s="3">
        <v>42</v>
      </c>
      <c r="C439" s="3">
        <v>20</v>
      </c>
      <c r="D439" s="3">
        <v>10</v>
      </c>
      <c r="E439" s="4">
        <v>14.0692</v>
      </c>
      <c r="F439" s="4">
        <v>14.7727</v>
      </c>
    </row>
    <row r="440" spans="1:6">
      <c r="A440" s="3" t="str">
        <f t="shared" si="12"/>
        <v>432010</v>
      </c>
      <c r="B440" s="3">
        <v>43</v>
      </c>
      <c r="C440" s="3">
        <v>20</v>
      </c>
      <c r="D440" s="3">
        <v>10</v>
      </c>
      <c r="E440" s="4">
        <v>13.9274</v>
      </c>
      <c r="F440" s="4">
        <v>14.623799999999999</v>
      </c>
    </row>
    <row r="441" spans="1:6">
      <c r="A441" s="3" t="str">
        <f t="shared" si="12"/>
        <v>442010</v>
      </c>
      <c r="B441" s="3">
        <v>44</v>
      </c>
      <c r="C441" s="3">
        <v>20</v>
      </c>
      <c r="D441" s="3">
        <v>10</v>
      </c>
      <c r="E441" s="4">
        <v>13.773400000000001</v>
      </c>
      <c r="F441" s="4">
        <v>14.4621</v>
      </c>
    </row>
    <row r="442" spans="1:6">
      <c r="A442" s="3" t="str">
        <f t="shared" si="12"/>
        <v>452010</v>
      </c>
      <c r="B442" s="3">
        <v>45</v>
      </c>
      <c r="C442" s="3">
        <v>20</v>
      </c>
      <c r="D442" s="3">
        <v>10</v>
      </c>
      <c r="E442" s="4">
        <v>13.605399999999999</v>
      </c>
      <c r="F442" s="4">
        <v>14.2857</v>
      </c>
    </row>
    <row r="443" spans="1:6">
      <c r="A443" s="3" t="str">
        <f t="shared" si="12"/>
        <v>462010</v>
      </c>
      <c r="B443" s="3">
        <v>46</v>
      </c>
      <c r="C443" s="3">
        <v>20</v>
      </c>
      <c r="D443" s="3">
        <v>10</v>
      </c>
      <c r="E443" s="4">
        <v>13.424200000000001</v>
      </c>
      <c r="F443" s="4">
        <v>14.0954</v>
      </c>
    </row>
    <row r="444" spans="1:6">
      <c r="A444" s="3" t="str">
        <f t="shared" si="12"/>
        <v>472010</v>
      </c>
      <c r="B444" s="3">
        <v>47</v>
      </c>
      <c r="C444" s="3">
        <v>20</v>
      </c>
      <c r="D444" s="3">
        <v>10</v>
      </c>
      <c r="E444" s="4">
        <v>13.229699999999999</v>
      </c>
      <c r="F444" s="4">
        <v>13.8912</v>
      </c>
    </row>
    <row r="445" spans="1:6">
      <c r="A445" s="3" t="str">
        <f t="shared" si="12"/>
        <v>482010</v>
      </c>
      <c r="B445" s="3">
        <v>48</v>
      </c>
      <c r="C445" s="3">
        <v>20</v>
      </c>
      <c r="D445" s="3">
        <v>10</v>
      </c>
      <c r="E445" s="4">
        <v>13.0235</v>
      </c>
      <c r="F445" s="4">
        <v>13.6747</v>
      </c>
    </row>
    <row r="446" spans="1:6">
      <c r="A446" s="3" t="str">
        <f t="shared" si="12"/>
        <v>492010</v>
      </c>
      <c r="B446" s="3">
        <v>49</v>
      </c>
      <c r="C446" s="3">
        <v>20</v>
      </c>
      <c r="D446" s="3">
        <v>10</v>
      </c>
      <c r="E446" s="4">
        <v>12.8057</v>
      </c>
      <c r="F446" s="4">
        <v>13.446</v>
      </c>
    </row>
    <row r="447" spans="1:6">
      <c r="A447" s="3" t="str">
        <f t="shared" si="12"/>
        <v>502010</v>
      </c>
      <c r="B447" s="3">
        <v>50</v>
      </c>
      <c r="C447" s="3">
        <v>20</v>
      </c>
      <c r="D447" s="3">
        <v>10</v>
      </c>
      <c r="E447" s="4">
        <v>12.5778</v>
      </c>
      <c r="F447" s="4">
        <v>13.2067</v>
      </c>
    </row>
    <row r="448" spans="1:6">
      <c r="A448" s="3" t="str">
        <f t="shared" si="12"/>
        <v>512010</v>
      </c>
      <c r="B448" s="3">
        <v>51</v>
      </c>
      <c r="C448" s="3">
        <v>20</v>
      </c>
      <c r="D448" s="3">
        <v>10</v>
      </c>
      <c r="E448" s="4">
        <v>12.3438</v>
      </c>
      <c r="F448" s="4">
        <v>12.961</v>
      </c>
    </row>
    <row r="449" spans="1:6">
      <c r="A449" s="3" t="str">
        <f t="shared" si="12"/>
        <v>522010</v>
      </c>
      <c r="B449" s="3">
        <v>52</v>
      </c>
      <c r="C449" s="3">
        <v>20</v>
      </c>
      <c r="D449" s="3">
        <v>10</v>
      </c>
      <c r="E449" s="4">
        <v>12.1051</v>
      </c>
      <c r="F449" s="4">
        <v>12.7104</v>
      </c>
    </row>
    <row r="450" spans="1:6">
      <c r="A450" s="3" t="str">
        <f t="shared" si="12"/>
        <v>532010</v>
      </c>
      <c r="B450" s="3">
        <v>53</v>
      </c>
      <c r="C450" s="3">
        <v>20</v>
      </c>
      <c r="D450" s="3">
        <v>10</v>
      </c>
      <c r="E450" s="4">
        <v>11.8628</v>
      </c>
      <c r="F450" s="4">
        <v>12.4559</v>
      </c>
    </row>
    <row r="451" spans="1:6">
      <c r="A451" s="3" t="str">
        <f>B451&amp;C451&amp;D451</f>
        <v>542010</v>
      </c>
      <c r="B451" s="3">
        <v>54</v>
      </c>
      <c r="C451" s="3">
        <v>20</v>
      </c>
      <c r="D451" s="3">
        <v>10</v>
      </c>
      <c r="E451" s="4">
        <v>11.6175</v>
      </c>
      <c r="F451" s="4">
        <v>12.198399999999999</v>
      </c>
    </row>
    <row r="452" spans="1:6">
      <c r="A452" s="3" t="str">
        <f>B452&amp;C452&amp;D452</f>
        <v>552010</v>
      </c>
      <c r="B452" s="3">
        <v>55</v>
      </c>
      <c r="C452" s="3">
        <v>20</v>
      </c>
      <c r="D452" s="3">
        <v>10</v>
      </c>
      <c r="E452" s="4">
        <v>11.369199999999999</v>
      </c>
      <c r="F452" s="4">
        <v>11.9377</v>
      </c>
    </row>
  </sheetData>
  <mergeCells count="4">
    <mergeCell ref="L1:L2"/>
    <mergeCell ref="M1:M2"/>
    <mergeCell ref="N1:N2"/>
    <mergeCell ref="Q1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Reckoner</vt:lpstr>
      <vt:lpstr>Rates</vt:lpstr>
      <vt:lpstr>Channel_Input</vt:lpstr>
      <vt:lpstr>Guaranteed_Additions</vt:lpstr>
      <vt:lpstr>Loyalty_Additions</vt:lpstr>
      <vt:lpstr>Maturity</vt:lpstr>
      <vt:lpstr>Str</vt:lpstr>
      <vt:lpstr>Sum_Assured_Rates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Parmar Kaushik (Mktg, KLI)</dc:creator>
  <cp:lastModifiedBy>Parmar Kaushik (Mktg, KLI)</cp:lastModifiedBy>
  <dcterms:created xsi:type="dcterms:W3CDTF">2022-06-29T05:34:35Z</dcterms:created>
  <dcterms:modified xsi:type="dcterms:W3CDTF">2022-07-06T07:07:04Z</dcterms:modified>
</cp:coreProperties>
</file>