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ms-office.chartex+xml" PartName="/xl/charts/chartEx1.xml"/>
  <Override ContentType="application/vnd.ms-office.chartex+xml" PartName="/xl/charts/chartEx3.xml"/>
  <Override ContentType="application/vnd.ms-office.chartex+xml" PartName="/xl/charts/chartEx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ms-office.chartstyle+xml" PartName="/xl/charts/style2.xml"/>
  <Override ContentType="application/vnd.ms-office.chartstyle+xml" PartName="/xl/charts/style1.xml"/>
  <Override ContentType="application/vnd.ms-office.chartstyle+xml" PartName="/xl/charts/style3.xml"/>
  <Override ContentType="application/vnd.ms-office.chartcolorstyle+xml" PartName="/xl/charts/colors3.xml"/>
  <Override ContentType="application/vnd.ms-office.chartcolorstyle+xml" PartName="/xl/charts/colors2.xml"/>
  <Override ContentType="application/vnd.ms-office.chartcolorstyle+xml" PartName="/xl/charts/colors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tions" sheetId="1" r:id="rId4"/>
    <sheet state="visible" name="CC ACTUALS" sheetId="2" r:id="rId5"/>
    <sheet state="visible" name="Financial ACTUALS" sheetId="3" r:id="rId6"/>
    <sheet state="visible" name="Variance Analysis" sheetId="4" r:id="rId7"/>
    <sheet state="visible" name="CC BUDGET" sheetId="5" r:id="rId8"/>
    <sheet state="visible" name="Financial BUDGET" sheetId="6" r:id="rId9"/>
    <sheet state="visible" name="Water Production Actuals" sheetId="7" r:id="rId10"/>
    <sheet state="visible" name="Water Production Budget" sheetId="8" r:id="rId11"/>
    <sheet state="visible" name="Cost to Produce" sheetId="9" r:id="rId12"/>
    <sheet state="visible" name="EBIT" sheetId="10" r:id="rId13"/>
  </sheets>
  <definedNames>
    <definedName name="_xlchart.v1.0">'Variance Analysis'!$B$110:$M$110</definedName>
    <definedName name="_xlchart.v1.2">EBIT!$A$8:$B$8</definedName>
    <definedName name="_xlchart.v1.1">'Variance Analysis'!$B$115:$M$115</definedName>
    <definedName name="_xlchart.v1.4">EBIT!$C$8:$N$8</definedName>
    <definedName name="_xlchart.v1.5">EBIT!$A$8:$B$8</definedName>
    <definedName name="_xlchart.v1.3">EBIT!$C$11:$N$11</definedName>
    <definedName name="_xlchart.v1.6">EBIT!$C$11:$N$11</definedName>
    <definedName name="_xlchart.v1.7">EBIT!$C$16:$N$16</definedName>
  </definedNames>
  <calcPr/>
</workbook>
</file>

<file path=xl/sharedStrings.xml><?xml version="1.0" encoding="utf-8"?>
<sst xmlns="http://schemas.openxmlformats.org/spreadsheetml/2006/main" count="928" uniqueCount="112">
  <si>
    <t>Definitions w.r.t Southern Water Corp Financials</t>
  </si>
  <si>
    <t>REVENUE &amp; PRODUCTION COSTS BY ACTIVITY FOR SOUTHERN WATER CO FINANCIAL YEAR 13/14</t>
  </si>
  <si>
    <t>REVENUE AND PRODUCTIONS COSTS BY OU</t>
  </si>
  <si>
    <t>Use this definitions table as your reference to understand which cost centres flow into the respective cost category for Southern Water Corp.</t>
  </si>
  <si>
    <t>Revenues</t>
  </si>
  <si>
    <r>
      <t xml:space="preserve">Revenues generated through Sales of Water to Residential, Public and Private Corporations and Individuals. </t>
    </r>
    <r>
      <rPr>
        <rFont val="Arial"/>
        <b/>
        <color rgb="FF000000"/>
        <sz val="10.0"/>
      </rPr>
      <t>Cost Centres 001, 040, 010</t>
    </r>
    <r>
      <rPr>
        <rFont val="Arial"/>
        <color rgb="FF000000"/>
        <sz val="10.0"/>
      </rPr>
      <t xml:space="preserve">. </t>
    </r>
    <r>
      <rPr>
        <rFont val="Arial"/>
        <b/>
        <color rgb="FF000000"/>
        <sz val="10.0"/>
      </rPr>
      <t xml:space="preserve">Cash in is represented by a -ve transaction. </t>
    </r>
  </si>
  <si>
    <t>Q. Can you fill out the Revenue, Production Costs and Production Other Costs based off the definitions provided in the 'Definitions' Tab? Hint: Create a VDT showing what drivers connect towards Revenue. Refer to the Revenue &amp; Production Costs Tab.</t>
  </si>
  <si>
    <t>Production Cost</t>
  </si>
  <si>
    <r>
      <t xml:space="preserve">Costs associated with producing desalinated water. </t>
    </r>
    <r>
      <rPr>
        <rFont val="Arial"/>
        <b/>
        <color rgb="FF000000"/>
        <sz val="10.0"/>
      </rPr>
      <t>Cost Centre 120.</t>
    </r>
    <r>
      <rPr>
        <rFont val="Arial"/>
        <color rgb="FF000000"/>
        <sz val="10.0"/>
      </rPr>
      <t xml:space="preserve"> Costs are represented by a +ve transaction. </t>
    </r>
    <r>
      <rPr>
        <rFont val="Arial"/>
        <b/>
        <color rgb="FF000000"/>
        <sz val="10.0"/>
      </rPr>
      <t>Costs are credited.</t>
    </r>
  </si>
  <si>
    <t>Actual</t>
  </si>
  <si>
    <t>Other Production Costs</t>
  </si>
  <si>
    <r>
      <t xml:space="preserve">Costs associated with 'Other' Production Costs as opposed to pure desalination watering costs. </t>
    </r>
    <r>
      <rPr>
        <rFont val="Arial"/>
        <b/>
        <color rgb="FF000000"/>
        <sz val="10.0"/>
      </rPr>
      <t>Cost Centre 140.</t>
    </r>
  </si>
  <si>
    <t>2013/Jul</t>
  </si>
  <si>
    <t>Assets</t>
  </si>
  <si>
    <t>Assets owned by Southern Water Corp Financials. Assets = Owners Equity + Liabilities</t>
  </si>
  <si>
    <t>2013/Aug</t>
  </si>
  <si>
    <t>2013/Sep</t>
  </si>
  <si>
    <t>2013/Oct</t>
  </si>
  <si>
    <t>2013/Nov</t>
  </si>
  <si>
    <t>2013/Dec</t>
  </si>
  <si>
    <t>2014/Jan</t>
  </si>
  <si>
    <t>2014/Feb</t>
  </si>
  <si>
    <t>2014/Mar</t>
  </si>
  <si>
    <t>2014/Apr</t>
  </si>
  <si>
    <t>2014/May</t>
  </si>
  <si>
    <t>2014/Jun</t>
  </si>
  <si>
    <t>EBIT</t>
  </si>
  <si>
    <t>Earnings Before Interest and Tax. Calculated as Revenues - COGS (Production Costs) - Overheads.</t>
  </si>
  <si>
    <t>Kootha (1 Major Desal Unit)</t>
  </si>
  <si>
    <t>100 Revenue</t>
  </si>
  <si>
    <t>Q: Can you populate the Cost Centre Elements with the respective totals for each cost element on a monthly basis?</t>
  </si>
  <si>
    <t>Cost to Produce Per Litre</t>
  </si>
  <si>
    <t>(Production Cost + Other Production Costs + Overheads) / Total Water Production</t>
  </si>
  <si>
    <t>Value Driver (Revenue / Production Costs / Other Production Costs)</t>
  </si>
  <si>
    <t>Cost Centre</t>
  </si>
  <si>
    <t>Cost Centre Element</t>
  </si>
  <si>
    <t>200 Production</t>
  </si>
  <si>
    <t>Revenue</t>
  </si>
  <si>
    <t>001 Water Hedge Sales</t>
  </si>
  <si>
    <t>W-Transact (0211)</t>
  </si>
  <si>
    <t>Total</t>
  </si>
  <si>
    <t>Production Other</t>
  </si>
  <si>
    <t>040 Miscellaneous Sales</t>
  </si>
  <si>
    <t>Plant Maintenance (1200)</t>
  </si>
  <si>
    <t>Plant Op. Costs (1300)</t>
  </si>
  <si>
    <t>Surjek (4 Major Desal. Plants)</t>
  </si>
  <si>
    <t>Admin (100)</t>
  </si>
  <si>
    <t xml:space="preserve">010 DESAL Water Sales </t>
  </si>
  <si>
    <t>Production Costs</t>
  </si>
  <si>
    <t>120 Purchases</t>
  </si>
  <si>
    <t>140 Other Production Costs</t>
  </si>
  <si>
    <t>DS Kootha Hydrogen By Product (0232)</t>
  </si>
  <si>
    <t>Legacy Water Desal Plants [Kootha + Surjek]</t>
  </si>
  <si>
    <t>Jutik Desalination Plant [Newest Desalination Plant]</t>
  </si>
  <si>
    <t>Projects Opex (4438)</t>
  </si>
  <si>
    <t>OVERALL TOTAL</t>
  </si>
  <si>
    <t>Q. Can you complete the summarised costings for the Legacy Water Plant Financials? This includes Kootha and Surjek.</t>
  </si>
  <si>
    <t>OVERHEADS</t>
  </si>
  <si>
    <t>1200</t>
  </si>
  <si>
    <t>1100</t>
  </si>
  <si>
    <t>Plant Outages (1100)</t>
  </si>
  <si>
    <t>1300</t>
  </si>
  <si>
    <t>(100</t>
  </si>
  <si>
    <t>Tota</t>
  </si>
  <si>
    <t>4438</t>
  </si>
  <si>
    <t>Q. Can you complete the Total Overheads for ALL of the Desalination Plants?</t>
  </si>
  <si>
    <t>Desalination Plants [All]</t>
  </si>
  <si>
    <t>Desalination Plants [ALL]</t>
  </si>
  <si>
    <t>Q. Can you summarise all Desalination Plant, Cost Centres and Cost Centre Elements into ONE table below? Please include the Cost Centre and Cost Centre Elements as well.</t>
  </si>
  <si>
    <t>Jutik (New Desal. Plants)</t>
  </si>
  <si>
    <t>TOTAL</t>
  </si>
  <si>
    <t>REVENUE &amp; PRODUCTION COSTS BY ACTIVITY FOR SOUTHERN WATER CO FINANCIAL YEAR 13/14 (BUDGET)</t>
  </si>
  <si>
    <t>Value Driver Tree</t>
  </si>
  <si>
    <t>Cost Elements</t>
  </si>
  <si>
    <t>REVENUE AND PRODUCTIONS COSTS BUDGETS</t>
  </si>
  <si>
    <t>Desalinated Water Production Per Thousand Litres</t>
  </si>
  <si>
    <t>1000 Mega-Litres = 1 Giga-Litre</t>
  </si>
  <si>
    <t>OVERHEADS BUDGET</t>
  </si>
  <si>
    <t>Cost to Produce Calculation</t>
  </si>
  <si>
    <t>(Overheads + Production Cost + Other Production Costs) / Gross Water Production</t>
  </si>
  <si>
    <t>All Desalination Plants</t>
  </si>
  <si>
    <t>ACTUALS</t>
  </si>
  <si>
    <t>Desalinated Water Production Per Litre ($/ML)</t>
  </si>
  <si>
    <t>Units</t>
  </si>
  <si>
    <t>Overheads [ ALL ]</t>
  </si>
  <si>
    <t>$</t>
  </si>
  <si>
    <t>Production Costs [ALL]</t>
  </si>
  <si>
    <t>Other Production Costs [ALL]</t>
  </si>
  <si>
    <t>Mega-Litres</t>
  </si>
  <si>
    <t>Actual Cost to Produce (Rolling)</t>
  </si>
  <si>
    <t>$/Mega-Litres</t>
  </si>
  <si>
    <t>BUDGET</t>
  </si>
  <si>
    <t>Budget Cost to Produce (Rolling)</t>
  </si>
  <si>
    <t>Variance Analysis</t>
  </si>
  <si>
    <t>The variance analysis will need to show the variance between Actuals vs. Budgets at a Revenue, Production Cost and Overheads Basis.</t>
  </si>
  <si>
    <t>Further analysis will drill down to the Cost Element Level.</t>
  </si>
  <si>
    <t>Budget</t>
  </si>
  <si>
    <t>200 Purchases</t>
  </si>
  <si>
    <t>Overheads</t>
  </si>
  <si>
    <t>Actuals</t>
  </si>
  <si>
    <t>`</t>
  </si>
  <si>
    <t>Variance</t>
  </si>
  <si>
    <t>Variance %</t>
  </si>
  <si>
    <t>Waterfall Chart showing Variances</t>
  </si>
  <si>
    <t>EBIT VARIANCE ANALYSIS</t>
  </si>
  <si>
    <t>EBIT Variance</t>
  </si>
  <si>
    <t>EBIT is calculated as: Revenue - Cost of Goods Sold (COGS is composed of Production Costs + Other Production Costs) - Overheads</t>
  </si>
  <si>
    <t>Hint: Don't forget to calculate EBIT you need to subtract the costs (Overheads, Production Costs and Other Production Costs). Note that we show that Revenues are currently being 'Debited' with a -ve. Don't forget to convert the Revenues to a +ve figure!</t>
  </si>
  <si>
    <t>EBIT ACTUALS</t>
  </si>
  <si>
    <t>Revenue [Actual]</t>
  </si>
  <si>
    <t>EBIT BUDGET</t>
  </si>
  <si>
    <t>Revenue [Budget]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</si>
</sst>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[$$-C09]#,##0.00"/>
    <numFmt numFmtId="166" formatCode="#,##0.00\ &quot;Giga-litres&quot;"/>
    <numFmt numFmtId="167" formatCode="&quot;$&quot;#,##0.00;[Red]\-&quot;$&quot;#,##0.00"/>
  </numFmts>
  <fonts count="20">
    <font>
      <sz val="11.0"/>
      <color rgb="FF000000"/>
      <name val="Calibri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Calibri"/>
    </font>
    <font>
      <b/>
      <sz val="10.0"/>
      <color theme="1"/>
      <name val="Arial"/>
    </font>
    <font>
      <b/>
      <i/>
      <sz val="10.0"/>
      <color rgb="FF000000"/>
      <name val="Arial"/>
    </font>
    <font>
      <b/>
      <sz val="12.0"/>
      <color theme="1"/>
      <name val="Arial"/>
    </font>
    <font>
      <b/>
      <sz val="11.0"/>
      <color rgb="FF000000"/>
      <name val="Calibri"/>
    </font>
    <font>
      <b/>
      <sz val="9.0"/>
      <color rgb="FF000000"/>
      <name val="Arial"/>
    </font>
    <font>
      <b/>
      <sz val="9.0"/>
      <color theme="1"/>
      <name val="Arial"/>
    </font>
    <font>
      <sz val="9.0"/>
      <color theme="1"/>
      <name val="Arial"/>
    </font>
    <font>
      <sz val="9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>
      <sz val="8.0"/>
      <color rgb="FF000000"/>
      <name val="Arial"/>
    </font>
    <font>
      <b/>
      <sz val="8.0"/>
      <color rgb="FF000000"/>
      <name val="Calibri"/>
    </font>
    <font>
      <i/>
      <sz val="10.0"/>
      <color rgb="FF000000"/>
      <name val="Arial"/>
    </font>
    <font>
      <b/>
      <sz val="10.0"/>
      <color rgb="FF000000"/>
      <name val="Calibri"/>
    </font>
    <font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ECECEC"/>
        <bgColor rgb="FFECECEC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F2F2F2"/>
        <bgColor rgb="FFF2F2F2"/>
      </patternFill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  <fill>
      <patternFill patternType="solid">
        <fgColor rgb="FFBFD2E2"/>
        <bgColor rgb="FFBFD2E2"/>
      </patternFill>
    </fill>
  </fills>
  <borders count="48">
    <border/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double">
        <color rgb="FF000000"/>
      </top>
      <bottom style="double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93B1CD"/>
      </left>
      <right/>
      <top/>
      <bottom/>
    </border>
    <border>
      <left style="thin">
        <color rgb="FF93B1CD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93B1CD"/>
      </left>
      <right style="thin">
        <color rgb="FFCCCCCC"/>
      </right>
      <top style="thin">
        <color rgb="FFCCCCCC"/>
      </top>
      <bottom/>
    </border>
    <border>
      <left style="thin">
        <color rgb="FFCCCCCC"/>
      </left>
      <right style="thin">
        <color rgb="FFCCCCCC"/>
      </right>
      <top style="thin">
        <color rgb="FFCCCCCC"/>
      </top>
      <bottom/>
    </border>
    <border>
      <top style="double">
        <color rgb="FF000000"/>
      </top>
      <bottom style="double">
        <color rgb="FF000000"/>
      </bottom>
    </border>
    <border>
      <top style="double">
        <color rgb="FF000000"/>
      </top>
      <bottom style="medium">
        <color rgb="FF000000"/>
      </bottom>
    </border>
    <border>
      <top style="medium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2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1" numFmtId="0" xfId="0" applyBorder="1" applyFill="1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1" numFmtId="17" xfId="0" applyAlignment="1" applyFont="1" applyNumberFormat="1">
      <alignment horizontal="center"/>
    </xf>
    <xf borderId="1" fillId="3" fontId="5" numFmtId="0" xfId="0" applyBorder="1" applyFill="1" applyFont="1"/>
    <xf borderId="1" fillId="3" fontId="1" numFmtId="0" xfId="0" applyBorder="1" applyFont="1"/>
    <xf borderId="2" fillId="3" fontId="5" numFmtId="164" xfId="0" applyBorder="1" applyFont="1" applyNumberFormat="1"/>
    <xf borderId="3" fillId="3" fontId="1" numFmtId="164" xfId="0" applyBorder="1" applyFont="1" applyNumberFormat="1"/>
    <xf borderId="4" fillId="0" fontId="2" numFmtId="164" xfId="0" applyAlignment="1" applyBorder="1" applyFont="1" applyNumberFormat="1">
      <alignment horizontal="left" vertical="top"/>
    </xf>
    <xf borderId="1" fillId="4" fontId="5" numFmtId="0" xfId="0" applyBorder="1" applyFill="1" applyFont="1"/>
    <xf borderId="5" fillId="0" fontId="1" numFmtId="164" xfId="0" applyBorder="1" applyFont="1" applyNumberFormat="1"/>
    <xf borderId="1" fillId="4" fontId="7" numFmtId="0" xfId="0" applyBorder="1" applyFont="1"/>
    <xf borderId="2" fillId="3" fontId="1" numFmtId="0" xfId="0" applyBorder="1" applyFont="1"/>
    <xf borderId="6" fillId="3" fontId="1" numFmtId="0" xfId="0" applyBorder="1" applyFont="1"/>
    <xf borderId="4" fillId="5" fontId="1" numFmtId="164" xfId="0" applyBorder="1" applyFill="1" applyFont="1" applyNumberFormat="1"/>
    <xf borderId="3" fillId="3" fontId="1" numFmtId="0" xfId="0" applyBorder="1" applyFont="1"/>
    <xf borderId="2" fillId="3" fontId="5" numFmtId="0" xfId="0" applyBorder="1" applyFont="1"/>
    <xf borderId="7" fillId="3" fontId="5" numFmtId="17" xfId="0" applyAlignment="1" applyBorder="1" applyFont="1" applyNumberFormat="1">
      <alignment horizontal="center"/>
    </xf>
    <xf borderId="4" fillId="3" fontId="2" numFmtId="0" xfId="0" applyAlignment="1" applyBorder="1" applyFont="1">
      <alignment horizontal="center" vertical="top"/>
    </xf>
    <xf borderId="8" fillId="3" fontId="2" numFmtId="0" xfId="0" applyAlignment="1" applyBorder="1" applyFont="1">
      <alignment horizontal="center" shrinkToFit="0" vertical="top" wrapText="1"/>
    </xf>
    <xf borderId="5" fillId="3" fontId="5" numFmtId="0" xfId="0" applyBorder="1" applyFont="1"/>
    <xf borderId="4" fillId="3" fontId="5" numFmtId="0" xfId="0" applyBorder="1" applyFont="1"/>
    <xf borderId="9" fillId="3" fontId="2" numFmtId="0" xfId="0" applyAlignment="1" applyBorder="1" applyFont="1">
      <alignment horizontal="left" vertical="top"/>
    </xf>
    <xf borderId="0" fillId="0" fontId="1" numFmtId="164" xfId="0" applyFont="1" applyNumberFormat="1"/>
    <xf borderId="4" fillId="0" fontId="2" numFmtId="0" xfId="0" applyAlignment="1" applyBorder="1" applyFont="1">
      <alignment horizontal="left" vertical="top"/>
    </xf>
    <xf borderId="10" fillId="0" fontId="3" numFmtId="0" xfId="0" applyAlignment="1" applyBorder="1" applyFont="1">
      <alignment horizontal="left" vertical="top"/>
    </xf>
    <xf borderId="5" fillId="0" fontId="3" numFmtId="164" xfId="0" applyAlignment="1" applyBorder="1" applyFont="1" applyNumberFormat="1">
      <alignment horizontal="left" vertical="top"/>
    </xf>
    <xf borderId="5" fillId="0" fontId="3" numFmtId="0" xfId="0" applyAlignment="1" applyBorder="1" applyFont="1">
      <alignment horizontal="left" vertical="top"/>
    </xf>
    <xf borderId="4" fillId="5" fontId="3" numFmtId="164" xfId="0" applyAlignment="1" applyBorder="1" applyFont="1" applyNumberFormat="1">
      <alignment horizontal="left" vertical="top"/>
    </xf>
    <xf borderId="4" fillId="0" fontId="3" numFmtId="0" xfId="0" applyAlignment="1" applyBorder="1" applyFont="1">
      <alignment horizontal="left" vertical="top"/>
    </xf>
    <xf borderId="9" fillId="0" fontId="3" numFmtId="165" xfId="0" applyAlignment="1" applyBorder="1" applyFont="1" applyNumberFormat="1">
      <alignment horizontal="right" vertical="top"/>
    </xf>
    <xf borderId="4" fillId="6" fontId="2" numFmtId="0" xfId="0" applyAlignment="1" applyBorder="1" applyFill="1" applyFont="1">
      <alignment horizontal="left" vertical="top"/>
    </xf>
    <xf borderId="8" fillId="6" fontId="2" numFmtId="0" xfId="0" applyAlignment="1" applyBorder="1" applyFont="1">
      <alignment horizontal="left" vertical="top"/>
    </xf>
    <xf borderId="5" fillId="6" fontId="2" numFmtId="0" xfId="0" applyAlignment="1" applyBorder="1" applyFont="1">
      <alignment horizontal="left" vertical="top"/>
    </xf>
    <xf borderId="9" fillId="6" fontId="2" numFmtId="165" xfId="0" applyAlignment="1" applyBorder="1" applyFont="1" applyNumberFormat="1">
      <alignment horizontal="right" vertical="top"/>
    </xf>
    <xf borderId="4" fillId="0" fontId="3" numFmtId="164" xfId="0" applyBorder="1" applyFont="1" applyNumberFormat="1"/>
    <xf borderId="1" fillId="6" fontId="5" numFmtId="0" xfId="0" applyBorder="1" applyFont="1"/>
    <xf borderId="1" fillId="6" fontId="8" numFmtId="0" xfId="0" applyBorder="1" applyFont="1"/>
    <xf borderId="4" fillId="0" fontId="2" numFmtId="164" xfId="0" applyBorder="1" applyFont="1" applyNumberFormat="1"/>
    <xf borderId="5" fillId="0" fontId="3" numFmtId="164" xfId="0" applyBorder="1" applyFont="1" applyNumberFormat="1"/>
    <xf borderId="2" fillId="7" fontId="1" numFmtId="164" xfId="0" applyBorder="1" applyFill="1" applyFont="1" applyNumberFormat="1"/>
    <xf borderId="3" fillId="7" fontId="1" numFmtId="164" xfId="0" applyBorder="1" applyFont="1" applyNumberFormat="1"/>
    <xf borderId="2" fillId="5" fontId="1" numFmtId="164" xfId="0" applyBorder="1" applyFont="1" applyNumberFormat="1"/>
    <xf borderId="4" fillId="7" fontId="3" numFmtId="164" xfId="0" applyAlignment="1" applyBorder="1" applyFont="1" applyNumberFormat="1">
      <alignment horizontal="left" vertical="top"/>
    </xf>
    <xf borderId="11" fillId="6" fontId="2" numFmtId="0" xfId="0" applyAlignment="1" applyBorder="1" applyFont="1">
      <alignment horizontal="left" vertical="top"/>
    </xf>
    <xf borderId="5" fillId="7" fontId="3" numFmtId="164" xfId="0" applyAlignment="1" applyBorder="1" applyFont="1" applyNumberFormat="1">
      <alignment horizontal="left" vertical="top"/>
    </xf>
    <xf borderId="12" fillId="6" fontId="2" numFmtId="0" xfId="0" applyAlignment="1" applyBorder="1" applyFont="1">
      <alignment horizontal="left" vertical="top"/>
    </xf>
    <xf borderId="13" fillId="6" fontId="3" numFmtId="49" xfId="0" applyBorder="1" applyFont="1" applyNumberFormat="1"/>
    <xf borderId="14" fillId="6" fontId="2" numFmtId="165" xfId="0" applyAlignment="1" applyBorder="1" applyFont="1" applyNumberFormat="1">
      <alignment horizontal="right" vertical="top"/>
    </xf>
    <xf borderId="1" fillId="6" fontId="1" numFmtId="0" xfId="0" applyBorder="1" applyFont="1"/>
    <xf borderId="1" fillId="6" fontId="0" numFmtId="0" xfId="0" applyBorder="1" applyFont="1"/>
    <xf borderId="15" fillId="6" fontId="2" numFmtId="0" xfId="0" applyAlignment="1" applyBorder="1" applyFont="1">
      <alignment horizontal="left" vertical="top"/>
    </xf>
    <xf borderId="15" fillId="6" fontId="3" numFmtId="49" xfId="0" applyBorder="1" applyFont="1" applyNumberFormat="1"/>
    <xf borderId="15" fillId="6" fontId="2" numFmtId="165" xfId="0" applyAlignment="1" applyBorder="1" applyFont="1" applyNumberFormat="1">
      <alignment horizontal="right" vertical="top"/>
    </xf>
    <xf borderId="4" fillId="7" fontId="2" numFmtId="164" xfId="0" applyBorder="1" applyFont="1" applyNumberFormat="1"/>
    <xf borderId="5" fillId="7" fontId="3" numFmtId="164" xfId="0" applyBorder="1" applyFont="1" applyNumberFormat="1"/>
    <xf borderId="15" fillId="6" fontId="1" numFmtId="0" xfId="0" applyBorder="1" applyFont="1"/>
    <xf borderId="4" fillId="7" fontId="3" numFmtId="164" xfId="0" applyBorder="1" applyFont="1" applyNumberFormat="1"/>
    <xf borderId="15" fillId="6" fontId="0" numFmtId="0" xfId="0" applyBorder="1" applyFont="1"/>
    <xf borderId="16" fillId="8" fontId="2" numFmtId="49" xfId="0" applyBorder="1" applyFill="1" applyFont="1" applyNumberFormat="1"/>
    <xf borderId="16" fillId="8" fontId="2" numFmtId="0" xfId="0" applyAlignment="1" applyBorder="1" applyFont="1">
      <alignment horizontal="left" vertical="top"/>
    </xf>
    <xf borderId="16" fillId="8" fontId="2" numFmtId="165" xfId="0" applyAlignment="1" applyBorder="1" applyFont="1" applyNumberFormat="1">
      <alignment horizontal="right" vertical="top"/>
    </xf>
    <xf borderId="1" fillId="8" fontId="5" numFmtId="0" xfId="0" applyBorder="1" applyFont="1"/>
    <xf borderId="4" fillId="9" fontId="2" numFmtId="0" xfId="0" applyAlignment="1" applyBorder="1" applyFill="1" applyFont="1">
      <alignment horizontal="left" vertical="top"/>
    </xf>
    <xf borderId="8" fillId="9" fontId="2" numFmtId="0" xfId="0" applyAlignment="1" applyBorder="1" applyFont="1">
      <alignment horizontal="left" vertical="top"/>
    </xf>
    <xf borderId="1" fillId="10" fontId="1" numFmtId="0" xfId="0" applyBorder="1" applyFill="1" applyFont="1"/>
    <xf borderId="5" fillId="9" fontId="3" numFmtId="0" xfId="0" applyAlignment="1" applyBorder="1" applyFont="1">
      <alignment horizontal="left" vertical="top"/>
    </xf>
    <xf borderId="0" fillId="0" fontId="3" numFmtId="164" xfId="0" applyFont="1" applyNumberFormat="1"/>
    <xf borderId="4" fillId="9" fontId="3" numFmtId="0" xfId="0" applyAlignment="1" applyBorder="1" applyFont="1">
      <alignment horizontal="left" vertical="top"/>
    </xf>
    <xf borderId="0" fillId="0" fontId="3" numFmtId="164" xfId="0" applyAlignment="1" applyFont="1" applyNumberFormat="1">
      <alignment horizontal="left" vertical="top"/>
    </xf>
    <xf borderId="9" fillId="9" fontId="3" numFmtId="165" xfId="0" applyAlignment="1" applyBorder="1" applyFont="1" applyNumberFormat="1">
      <alignment horizontal="right" vertical="top"/>
    </xf>
    <xf borderId="1" fillId="11" fontId="5" numFmtId="0" xfId="0" applyBorder="1" applyFill="1" applyFont="1"/>
    <xf borderId="17" fillId="11" fontId="2" numFmtId="164" xfId="0" applyBorder="1" applyFont="1" applyNumberFormat="1"/>
    <xf borderId="18" fillId="11" fontId="2" numFmtId="164" xfId="0" applyBorder="1" applyFont="1" applyNumberFormat="1"/>
    <xf borderId="17" fillId="11" fontId="2" numFmtId="164" xfId="0" applyAlignment="1" applyBorder="1" applyFont="1" applyNumberFormat="1">
      <alignment horizontal="left" vertical="top"/>
    </xf>
    <xf borderId="4" fillId="0" fontId="3" numFmtId="49" xfId="0" applyBorder="1" applyFont="1" applyNumberFormat="1"/>
    <xf borderId="10" fillId="0" fontId="3" numFmtId="2" xfId="0" applyBorder="1" applyFont="1" applyNumberFormat="1"/>
    <xf borderId="1" fillId="11" fontId="5" numFmtId="165" xfId="0" applyBorder="1" applyFont="1" applyNumberFormat="1"/>
    <xf borderId="1" fillId="10" fontId="5" numFmtId="0" xfId="0" applyBorder="1" applyFont="1"/>
    <xf borderId="5" fillId="7" fontId="2" numFmtId="164" xfId="0" applyBorder="1" applyFont="1" applyNumberFormat="1"/>
    <xf borderId="4" fillId="7" fontId="2" numFmtId="164" xfId="0" applyAlignment="1" applyBorder="1" applyFont="1" applyNumberFormat="1">
      <alignment horizontal="left" vertical="top"/>
    </xf>
    <xf borderId="0" fillId="0" fontId="5" numFmtId="165" xfId="0" applyFont="1" applyNumberFormat="1"/>
    <xf borderId="0" fillId="0" fontId="1" numFmtId="165" xfId="0" applyFont="1" applyNumberFormat="1"/>
    <xf borderId="4" fillId="7" fontId="2" numFmtId="164" xfId="0" applyAlignment="1" applyBorder="1" applyFont="1" applyNumberFormat="1">
      <alignment horizontal="right" vertical="top"/>
    </xf>
    <xf borderId="15" fillId="6" fontId="2" numFmtId="165" xfId="0" applyAlignment="1" applyBorder="1" applyFont="1" applyNumberFormat="1">
      <alignment horizontal="left" vertical="top"/>
    </xf>
    <xf borderId="2" fillId="7" fontId="5" numFmtId="164" xfId="0" applyBorder="1" applyFont="1" applyNumberFormat="1"/>
    <xf borderId="3" fillId="7" fontId="5" numFmtId="164" xfId="0" applyBorder="1" applyFont="1" applyNumberFormat="1"/>
    <xf borderId="0" fillId="0" fontId="2" numFmtId="0" xfId="0" applyAlignment="1" applyFont="1">
      <alignment horizontal="left" vertical="top"/>
    </xf>
    <xf borderId="0" fillId="0" fontId="2" numFmtId="4" xfId="0" applyAlignment="1" applyFont="1" applyNumberFormat="1">
      <alignment horizontal="left" vertical="top"/>
    </xf>
    <xf borderId="4" fillId="12" fontId="2" numFmtId="0" xfId="0" applyAlignment="1" applyBorder="1" applyFill="1" applyFont="1">
      <alignment horizontal="left" vertical="top"/>
    </xf>
    <xf borderId="8" fillId="12" fontId="3" numFmtId="2" xfId="0" applyBorder="1" applyFont="1" applyNumberFormat="1"/>
    <xf borderId="5" fillId="12" fontId="3" numFmtId="0" xfId="0" applyAlignment="1" applyBorder="1" applyFont="1">
      <alignment horizontal="left" vertical="top"/>
    </xf>
    <xf borderId="5" fillId="7" fontId="2" numFmtId="164" xfId="0" applyAlignment="1" applyBorder="1" applyFont="1" applyNumberFormat="1">
      <alignment horizontal="left" vertical="top"/>
    </xf>
    <xf borderId="4" fillId="12" fontId="3" numFmtId="0" xfId="0" applyAlignment="1" applyBorder="1" applyFont="1">
      <alignment horizontal="left" vertical="top"/>
    </xf>
    <xf borderId="9" fillId="12" fontId="3" numFmtId="165" xfId="0" applyAlignment="1" applyBorder="1" applyFont="1" applyNumberFormat="1">
      <alignment horizontal="right" vertical="top"/>
    </xf>
    <xf borderId="1" fillId="12" fontId="1" numFmtId="0" xfId="0" applyBorder="1" applyFont="1"/>
    <xf borderId="1" fillId="13" fontId="5" numFmtId="0" xfId="0" applyBorder="1" applyFill="1" applyFont="1"/>
    <xf borderId="1" fillId="12" fontId="4" numFmtId="0" xfId="0" applyBorder="1" applyFont="1"/>
    <xf borderId="4" fillId="13" fontId="2" numFmtId="164" xfId="0" applyBorder="1" applyFont="1" applyNumberFormat="1"/>
    <xf borderId="4" fillId="6" fontId="3" numFmtId="49" xfId="0" applyBorder="1" applyFont="1" applyNumberFormat="1"/>
    <xf borderId="5" fillId="13" fontId="2" numFmtId="164" xfId="0" applyAlignment="1" applyBorder="1" applyFont="1" applyNumberFormat="1">
      <alignment horizontal="left" vertical="top"/>
    </xf>
    <xf borderId="8" fillId="6" fontId="3" numFmtId="2" xfId="0" applyBorder="1" applyFont="1" applyNumberFormat="1"/>
    <xf borderId="4" fillId="13" fontId="2" numFmtId="164" xfId="0" applyAlignment="1" applyBorder="1" applyFont="1" applyNumberFormat="1">
      <alignment horizontal="left" vertical="top"/>
    </xf>
    <xf borderId="5" fillId="6" fontId="3" numFmtId="0" xfId="0" applyAlignment="1" applyBorder="1" applyFont="1">
      <alignment horizontal="left" vertical="top"/>
    </xf>
    <xf borderId="4" fillId="7" fontId="2" numFmtId="164" xfId="0" applyAlignment="1" applyBorder="1" applyFont="1" applyNumberFormat="1">
      <alignment horizontal="center" vertical="top"/>
    </xf>
    <xf borderId="5" fillId="7" fontId="1" numFmtId="164" xfId="0" applyBorder="1" applyFont="1" applyNumberFormat="1"/>
    <xf borderId="1" fillId="6" fontId="4" numFmtId="0" xfId="0" applyBorder="1" applyFont="1"/>
    <xf borderId="19" fillId="0" fontId="9" numFmtId="49" xfId="0" applyBorder="1" applyFont="1" applyNumberFormat="1"/>
    <xf borderId="4" fillId="12" fontId="3" numFmtId="49" xfId="0" applyBorder="1" applyFont="1" applyNumberFormat="1"/>
    <xf borderId="5" fillId="5" fontId="3" numFmtId="164" xfId="0" applyAlignment="1" applyBorder="1" applyFont="1" applyNumberFormat="1">
      <alignment horizontal="left" vertical="top"/>
    </xf>
    <xf borderId="4" fillId="5" fontId="3" numFmtId="164" xfId="0" applyBorder="1" applyFont="1" applyNumberFormat="1"/>
    <xf borderId="5" fillId="5" fontId="3" numFmtId="164" xfId="0" applyBorder="1" applyFont="1" applyNumberFormat="1"/>
    <xf borderId="8" fillId="12" fontId="3" numFmtId="49" xfId="0" applyBorder="1" applyFont="1" applyNumberFormat="1"/>
    <xf borderId="5" fillId="12" fontId="3" numFmtId="49" xfId="0" applyBorder="1" applyFont="1" applyNumberFormat="1"/>
    <xf borderId="9" fillId="12" fontId="2" numFmtId="165" xfId="0" applyAlignment="1" applyBorder="1" applyFont="1" applyNumberFormat="1">
      <alignment horizontal="right" vertical="top"/>
    </xf>
    <xf borderId="3" fillId="5" fontId="1" numFmtId="164" xfId="0" applyBorder="1" applyFont="1" applyNumberFormat="1"/>
    <xf borderId="4" fillId="5" fontId="3" numFmtId="164" xfId="0" applyAlignment="1" applyBorder="1" applyFont="1" applyNumberFormat="1">
      <alignment horizontal="center" vertical="top"/>
    </xf>
    <xf borderId="5" fillId="5" fontId="1" numFmtId="164" xfId="0" applyBorder="1" applyFont="1" applyNumberFormat="1"/>
    <xf borderId="11" fillId="6" fontId="3" numFmtId="49" xfId="0" applyBorder="1" applyFont="1" applyNumberFormat="1"/>
    <xf borderId="12" fillId="6" fontId="3" numFmtId="49" xfId="0" applyBorder="1" applyFont="1" applyNumberFormat="1"/>
    <xf borderId="20" fillId="6" fontId="2" numFmtId="49" xfId="0" applyBorder="1" applyFont="1" applyNumberFormat="1"/>
    <xf borderId="21" fillId="6" fontId="3" numFmtId="49" xfId="0" applyBorder="1" applyFont="1" applyNumberFormat="1"/>
    <xf borderId="20" fillId="6" fontId="2" numFmtId="0" xfId="0" applyAlignment="1" applyBorder="1" applyFont="1">
      <alignment horizontal="left" vertical="top"/>
    </xf>
    <xf borderId="22" fillId="6" fontId="2" numFmtId="165" xfId="0" applyAlignment="1" applyBorder="1" applyFont="1" applyNumberFormat="1">
      <alignment horizontal="right" vertical="top"/>
    </xf>
    <xf borderId="15" fillId="6" fontId="4" numFmtId="0" xfId="0" applyBorder="1" applyFont="1"/>
    <xf borderId="23" fillId="0" fontId="2" numFmtId="49" xfId="0" applyBorder="1" applyFont="1" applyNumberFormat="1"/>
    <xf borderId="0" fillId="0" fontId="3" numFmtId="49" xfId="0" applyFont="1" applyNumberFormat="1"/>
    <xf borderId="24" fillId="0" fontId="3" numFmtId="49" xfId="0" applyBorder="1" applyFont="1" applyNumberFormat="1"/>
    <xf borderId="23" fillId="0" fontId="2" numFmtId="0" xfId="0" applyAlignment="1" applyBorder="1" applyFont="1">
      <alignment horizontal="left" vertical="top"/>
    </xf>
    <xf borderId="25" fillId="0" fontId="2" numFmtId="165" xfId="0" applyAlignment="1" applyBorder="1" applyFont="1" applyNumberFormat="1">
      <alignment horizontal="right" vertical="top"/>
    </xf>
    <xf borderId="17" fillId="14" fontId="2" numFmtId="0" xfId="0" applyAlignment="1" applyBorder="1" applyFill="1" applyFont="1">
      <alignment horizontal="left" vertical="top"/>
    </xf>
    <xf borderId="16" fillId="14" fontId="2" numFmtId="0" xfId="0" applyAlignment="1" applyBorder="1" applyFont="1">
      <alignment horizontal="left" vertical="top"/>
    </xf>
    <xf borderId="18" fillId="14" fontId="2" numFmtId="0" xfId="0" applyAlignment="1" applyBorder="1" applyFont="1">
      <alignment horizontal="left" vertical="top"/>
    </xf>
    <xf borderId="26" fillId="14" fontId="2" numFmtId="165" xfId="0" applyAlignment="1" applyBorder="1" applyFont="1" applyNumberFormat="1">
      <alignment horizontal="right" vertical="top"/>
    </xf>
    <xf borderId="1" fillId="14" fontId="1" numFmtId="0" xfId="0" applyBorder="1" applyFont="1"/>
    <xf borderId="4" fillId="0" fontId="2" numFmtId="49" xfId="0" applyBorder="1" applyFont="1" applyNumberFormat="1"/>
    <xf borderId="10" fillId="0" fontId="2" numFmtId="49" xfId="0" applyBorder="1" applyFont="1" applyNumberFormat="1"/>
    <xf borderId="5" fillId="7" fontId="3" numFmtId="0" xfId="0" applyAlignment="1" applyBorder="1" applyFont="1">
      <alignment horizontal="left" vertical="top"/>
    </xf>
    <xf borderId="4" fillId="7" fontId="3" numFmtId="0" xfId="0" applyAlignment="1" applyBorder="1" applyFont="1">
      <alignment horizontal="left" vertical="top"/>
    </xf>
    <xf borderId="9" fillId="7" fontId="3" numFmtId="165" xfId="0" applyAlignment="1" applyBorder="1" applyFont="1" applyNumberFormat="1">
      <alignment horizontal="right" vertical="top"/>
    </xf>
    <xf borderId="4" fillId="0" fontId="3" numFmtId="49" xfId="0" applyAlignment="1" applyBorder="1" applyFont="1" applyNumberFormat="1">
      <alignment readingOrder="0"/>
    </xf>
    <xf borderId="8" fillId="6" fontId="3" numFmtId="49" xfId="0" applyBorder="1" applyFont="1" applyNumberFormat="1"/>
    <xf borderId="5" fillId="6" fontId="2" numFmtId="49" xfId="0" applyBorder="1" applyFont="1" applyNumberFormat="1"/>
    <xf borderId="10" fillId="0" fontId="3" numFmtId="49" xfId="0" applyBorder="1" applyFont="1" applyNumberFormat="1"/>
    <xf borderId="5" fillId="0" fontId="3" numFmtId="49" xfId="0" applyBorder="1" applyFont="1" applyNumberFormat="1"/>
    <xf borderId="9" fillId="0" fontId="2" numFmtId="165" xfId="0" applyAlignment="1" applyBorder="1" applyFont="1" applyNumberFormat="1">
      <alignment horizontal="right" vertical="top"/>
    </xf>
    <xf borderId="5" fillId="0" fontId="2" numFmtId="0" xfId="0" applyAlignment="1" applyBorder="1" applyFont="1">
      <alignment horizontal="left" vertical="top"/>
    </xf>
    <xf borderId="27" fillId="0" fontId="3" numFmtId="49" xfId="0" applyBorder="1" applyFont="1" applyNumberFormat="1"/>
    <xf borderId="28" fillId="0" fontId="3" numFmtId="49" xfId="0" applyBorder="1" applyFont="1" applyNumberFormat="1"/>
    <xf borderId="29" fillId="0" fontId="3" numFmtId="49" xfId="0" applyBorder="1" applyFont="1" applyNumberFormat="1"/>
    <xf borderId="27" fillId="0" fontId="2" numFmtId="0" xfId="0" applyAlignment="1" applyBorder="1" applyFont="1">
      <alignment horizontal="left" vertical="top"/>
    </xf>
    <xf borderId="30" fillId="0" fontId="2" numFmtId="165" xfId="0" applyAlignment="1" applyBorder="1" applyFont="1" applyNumberFormat="1">
      <alignment horizontal="right" vertical="top"/>
    </xf>
    <xf borderId="0" fillId="0" fontId="10" numFmtId="0" xfId="0" applyFont="1"/>
    <xf borderId="0" fillId="0" fontId="11" numFmtId="0" xfId="0" applyFont="1"/>
    <xf borderId="9" fillId="0" fontId="12" numFmtId="165" xfId="0" applyAlignment="1" applyBorder="1" applyFont="1" applyNumberFormat="1">
      <alignment horizontal="right" vertical="top"/>
    </xf>
    <xf borderId="2" fillId="3" fontId="11" numFmtId="0" xfId="0" applyBorder="1" applyFont="1"/>
    <xf borderId="6" fillId="3" fontId="10" numFmtId="0" xfId="0" applyBorder="1" applyFont="1"/>
    <xf borderId="3" fillId="3" fontId="10" numFmtId="0" xfId="0" applyBorder="1" applyFont="1"/>
    <xf borderId="2" fillId="3" fontId="10" numFmtId="0" xfId="0" applyBorder="1" applyFont="1"/>
    <xf borderId="7" fillId="3" fontId="10" numFmtId="17" xfId="0" applyAlignment="1" applyBorder="1" applyFont="1" applyNumberFormat="1">
      <alignment horizontal="center"/>
    </xf>
    <xf borderId="4" fillId="3" fontId="9" numFmtId="0" xfId="0" applyAlignment="1" applyBorder="1" applyFont="1">
      <alignment horizontal="center" vertical="top"/>
    </xf>
    <xf borderId="8" fillId="3" fontId="9" numFmtId="0" xfId="0" applyAlignment="1" applyBorder="1" applyFont="1">
      <alignment horizontal="center" vertical="top"/>
    </xf>
    <xf borderId="13" fillId="3" fontId="10" numFmtId="0" xfId="0" applyBorder="1" applyFont="1"/>
    <xf borderId="4" fillId="3" fontId="11" numFmtId="0" xfId="0" applyBorder="1" applyFont="1"/>
    <xf borderId="9" fillId="3" fontId="9" numFmtId="0" xfId="0" applyAlignment="1" applyBorder="1" applyFont="1">
      <alignment horizontal="left" vertical="top"/>
    </xf>
    <xf borderId="0" fillId="0" fontId="13" numFmtId="0" xfId="0" applyFont="1"/>
    <xf borderId="31" fillId="0" fontId="9" numFmtId="49" xfId="0" applyBorder="1" applyFont="1" applyNumberFormat="1"/>
    <xf borderId="32" fillId="0" fontId="12" numFmtId="49" xfId="0" applyBorder="1" applyFont="1" applyNumberFormat="1"/>
    <xf borderId="33" fillId="0" fontId="12" numFmtId="49" xfId="0" applyBorder="1" applyFont="1" applyNumberFormat="1"/>
    <xf borderId="4" fillId="0" fontId="12" numFmtId="0" xfId="0" applyAlignment="1" applyBorder="1" applyFont="1">
      <alignment horizontal="left" vertical="top"/>
    </xf>
    <xf borderId="0" fillId="0" fontId="12" numFmtId="49" xfId="0" applyFont="1" applyNumberFormat="1"/>
    <xf borderId="33" fillId="0" fontId="12" numFmtId="0" xfId="0" applyAlignment="1" applyBorder="1" applyFont="1">
      <alignment horizontal="left" vertical="top"/>
    </xf>
    <xf borderId="34" fillId="12" fontId="9" numFmtId="49" xfId="0" applyBorder="1" applyFont="1" applyNumberFormat="1"/>
    <xf borderId="1" fillId="12" fontId="9" numFmtId="49" xfId="0" applyBorder="1" applyFont="1" applyNumberFormat="1"/>
    <xf borderId="35" fillId="12" fontId="9" numFmtId="0" xfId="0" applyAlignment="1" applyBorder="1" applyFont="1">
      <alignment horizontal="left" vertical="top"/>
    </xf>
    <xf borderId="4" fillId="12" fontId="9" numFmtId="0" xfId="0" applyAlignment="1" applyBorder="1" applyFont="1">
      <alignment horizontal="left" vertical="top"/>
    </xf>
    <xf borderId="9" fillId="12" fontId="9" numFmtId="165" xfId="0" applyAlignment="1" applyBorder="1" applyFont="1" applyNumberFormat="1">
      <alignment horizontal="right" vertical="top"/>
    </xf>
    <xf borderId="1" fillId="12" fontId="14" numFmtId="0" xfId="0" applyBorder="1" applyFont="1"/>
    <xf borderId="35" fillId="12" fontId="9" numFmtId="49" xfId="0" applyBorder="1" applyFont="1" applyNumberFormat="1"/>
    <xf borderId="4" fillId="0" fontId="9" numFmtId="0" xfId="0" applyAlignment="1" applyBorder="1" applyFont="1">
      <alignment horizontal="left" vertical="top"/>
    </xf>
    <xf borderId="9" fillId="0" fontId="9" numFmtId="165" xfId="0" applyAlignment="1" applyBorder="1" applyFont="1" applyNumberFormat="1">
      <alignment horizontal="right" vertical="top"/>
    </xf>
    <xf borderId="0" fillId="0" fontId="14" numFmtId="0" xfId="0" applyFont="1"/>
    <xf borderId="2" fillId="0" fontId="11" numFmtId="0" xfId="0" applyBorder="1" applyFont="1"/>
    <xf borderId="0" fillId="0" fontId="12" numFmtId="0" xfId="0" applyAlignment="1" applyFont="1">
      <alignment horizontal="left" vertical="top"/>
    </xf>
    <xf borderId="36" fillId="0" fontId="9" numFmtId="49" xfId="0" applyBorder="1" applyFont="1" applyNumberFormat="1"/>
    <xf borderId="37" fillId="0" fontId="9" numFmtId="49" xfId="0" applyBorder="1" applyFont="1" applyNumberFormat="1"/>
    <xf borderId="38" fillId="0" fontId="9" numFmtId="49" xfId="0" applyBorder="1" applyFont="1" applyNumberFormat="1"/>
    <xf borderId="31" fillId="0" fontId="2" numFmtId="49" xfId="0" applyBorder="1" applyFont="1" applyNumberFormat="1"/>
    <xf borderId="39" fillId="0" fontId="3" numFmtId="49" xfId="0" applyBorder="1" applyFont="1" applyNumberFormat="1"/>
    <xf borderId="19" fillId="0" fontId="3" numFmtId="49" xfId="0" applyBorder="1" applyFont="1" applyNumberFormat="1"/>
    <xf borderId="33" fillId="0" fontId="3" numFmtId="0" xfId="0" applyAlignment="1" applyBorder="1" applyFont="1">
      <alignment horizontal="left" vertical="top"/>
    </xf>
    <xf borderId="33" fillId="0" fontId="3" numFmtId="49" xfId="0" applyBorder="1" applyFont="1" applyNumberFormat="1"/>
    <xf borderId="19" fillId="0" fontId="2" numFmtId="49" xfId="0" applyBorder="1" applyFont="1" applyNumberFormat="1"/>
    <xf borderId="40" fillId="15" fontId="3" numFmtId="0" xfId="0" applyAlignment="1" applyBorder="1" applyFill="1" applyFont="1">
      <alignment horizontal="left" vertical="top"/>
    </xf>
    <xf borderId="41" fillId="7" fontId="3" numFmtId="4" xfId="0" applyAlignment="1" applyBorder="1" applyFont="1" applyNumberFormat="1">
      <alignment horizontal="right" vertical="top"/>
    </xf>
    <xf borderId="42" fillId="7" fontId="3" numFmtId="4" xfId="0" applyAlignment="1" applyBorder="1" applyFont="1" applyNumberFormat="1">
      <alignment horizontal="right" vertical="top"/>
    </xf>
    <xf borderId="43" fillId="7" fontId="3" numFmtId="4" xfId="0" applyAlignment="1" applyBorder="1" applyFont="1" applyNumberFormat="1">
      <alignment horizontal="right" vertical="top"/>
    </xf>
    <xf borderId="44" fillId="7" fontId="3" numFmtId="4" xfId="0" applyAlignment="1" applyBorder="1" applyFont="1" applyNumberFormat="1">
      <alignment horizontal="right" vertical="top"/>
    </xf>
    <xf borderId="15" fillId="15" fontId="2" numFmtId="0" xfId="0" applyAlignment="1" applyBorder="1" applyFont="1">
      <alignment horizontal="left" vertical="top"/>
    </xf>
    <xf borderId="45" fillId="0" fontId="8" numFmtId="166" xfId="0" applyBorder="1" applyFont="1" applyNumberFormat="1"/>
    <xf borderId="1" fillId="15" fontId="3" numFmtId="0" xfId="0" applyAlignment="1" applyBorder="1" applyFont="1">
      <alignment horizontal="left" vertical="top"/>
    </xf>
    <xf borderId="41" fillId="7" fontId="15" numFmtId="4" xfId="0" applyAlignment="1" applyBorder="1" applyFont="1" applyNumberFormat="1">
      <alignment horizontal="right" vertical="top"/>
    </xf>
    <xf borderId="42" fillId="7" fontId="15" numFmtId="4" xfId="0" applyAlignment="1" applyBorder="1" applyFont="1" applyNumberFormat="1">
      <alignment horizontal="right" vertical="top"/>
    </xf>
    <xf borderId="0" fillId="0" fontId="2" numFmtId="49" xfId="0" applyFont="1" applyNumberFormat="1"/>
    <xf borderId="0" fillId="0" fontId="2" numFmtId="2" xfId="0" applyFont="1" applyNumberFormat="1"/>
    <xf borderId="43" fillId="7" fontId="15" numFmtId="4" xfId="0" applyAlignment="1" applyBorder="1" applyFont="1" applyNumberFormat="1">
      <alignment horizontal="right" vertical="top"/>
    </xf>
    <xf borderId="44" fillId="7" fontId="15" numFmtId="4" xfId="0" applyAlignment="1" applyBorder="1" applyFont="1" applyNumberFormat="1">
      <alignment horizontal="right" vertical="top"/>
    </xf>
    <xf borderId="45" fillId="0" fontId="16" numFmtId="166" xfId="0" applyBorder="1" applyFont="1" applyNumberFormat="1"/>
    <xf borderId="0" fillId="0" fontId="3" numFmtId="2" xfId="0" applyFont="1" applyNumberFormat="1"/>
    <xf borderId="0" fillId="0" fontId="3" numFmtId="2" xfId="0" applyAlignment="1" applyFont="1" applyNumberFormat="1">
      <alignment horizontal="right" vertical="top"/>
    </xf>
    <xf borderId="0" fillId="0" fontId="3" numFmtId="165" xfId="0" applyAlignment="1" applyFont="1" applyNumberFormat="1">
      <alignment horizontal="right" vertical="top"/>
    </xf>
    <xf borderId="0" fillId="0" fontId="1" numFmtId="49" xfId="0" applyFont="1" applyNumberFormat="1"/>
    <xf borderId="0" fillId="0" fontId="3" numFmtId="0" xfId="0" applyAlignment="1" applyFont="1">
      <alignment horizontal="left" vertical="top"/>
    </xf>
    <xf borderId="0" fillId="0" fontId="3" numFmtId="167" xfId="0" applyFont="1" applyNumberFormat="1"/>
    <xf borderId="0" fillId="0" fontId="5" numFmtId="49" xfId="0" applyFont="1" applyNumberFormat="1"/>
    <xf borderId="1" fillId="6" fontId="2" numFmtId="0" xfId="0" applyBorder="1" applyFont="1"/>
    <xf borderId="1" fillId="6" fontId="3" numFmtId="167" xfId="0" applyBorder="1" applyFont="1" applyNumberFormat="1"/>
    <xf borderId="1" fillId="6" fontId="3" numFmtId="0" xfId="0" applyBorder="1" applyFont="1"/>
    <xf borderId="41" fillId="5" fontId="3" numFmtId="167" xfId="0" applyAlignment="1" applyBorder="1" applyFont="1" applyNumberFormat="1">
      <alignment horizontal="right" vertical="top"/>
    </xf>
    <xf borderId="41" fillId="5" fontId="3" numFmtId="4" xfId="0" applyAlignment="1" applyBorder="1" applyFont="1" applyNumberFormat="1">
      <alignment horizontal="right" vertical="top"/>
    </xf>
    <xf borderId="0" fillId="0" fontId="2" numFmtId="165" xfId="0" applyAlignment="1" applyFont="1" applyNumberFormat="1">
      <alignment horizontal="right" vertical="top"/>
    </xf>
    <xf borderId="46" fillId="0" fontId="2" numFmtId="0" xfId="0" applyBorder="1" applyFont="1"/>
    <xf borderId="47" fillId="0" fontId="3" numFmtId="0" xfId="0" applyBorder="1" applyFont="1"/>
    <xf borderId="47" fillId="0" fontId="3" numFmtId="167" xfId="0" applyBorder="1" applyFont="1" applyNumberFormat="1"/>
    <xf borderId="1" fillId="5" fontId="3" numFmtId="167" xfId="0" applyAlignment="1" applyBorder="1" applyFont="1" applyNumberFormat="1">
      <alignment horizontal="left" vertical="top"/>
    </xf>
    <xf borderId="1" fillId="13" fontId="2" numFmtId="0" xfId="0" applyBorder="1" applyFont="1"/>
    <xf borderId="1" fillId="13" fontId="4" numFmtId="0" xfId="0" applyBorder="1" applyFont="1"/>
    <xf borderId="0" fillId="0" fontId="17" numFmtId="0" xfId="0" applyFont="1"/>
    <xf borderId="1" fillId="6" fontId="18" numFmtId="0" xfId="0" applyBorder="1" applyFont="1"/>
    <xf borderId="4" fillId="5" fontId="3" numFmtId="0" xfId="0" applyAlignment="1" applyBorder="1" applyFont="1">
      <alignment horizontal="left" vertical="top"/>
    </xf>
    <xf borderId="9" fillId="5" fontId="3" numFmtId="165" xfId="0" applyAlignment="1" applyBorder="1" applyFont="1" applyNumberFormat="1">
      <alignment horizontal="right" vertical="top"/>
    </xf>
    <xf borderId="1" fillId="5" fontId="1" numFmtId="0" xfId="0" applyBorder="1" applyFont="1"/>
    <xf borderId="1" fillId="5" fontId="4" numFmtId="0" xfId="0" applyBorder="1" applyFont="1"/>
    <xf borderId="5" fillId="0" fontId="3" numFmtId="0" xfId="0" applyAlignment="1" applyBorder="1" applyFont="1">
      <alignment horizontal="left" readingOrder="0" vertical="top"/>
    </xf>
    <xf borderId="4" fillId="5" fontId="3" numFmtId="164" xfId="0" applyAlignment="1" applyBorder="1" applyFont="1" applyNumberFormat="1">
      <alignment horizontal="left" readingOrder="0" vertical="top"/>
    </xf>
    <xf borderId="4" fillId="5" fontId="3" numFmtId="49" xfId="0" applyBorder="1" applyFont="1" applyNumberFormat="1"/>
    <xf borderId="8" fillId="5" fontId="3" numFmtId="2" xfId="0" applyBorder="1" applyFont="1" applyNumberFormat="1"/>
    <xf borderId="5" fillId="5" fontId="3" numFmtId="0" xfId="0" applyAlignment="1" applyBorder="1" applyFont="1">
      <alignment horizontal="left" vertical="top"/>
    </xf>
    <xf borderId="8" fillId="5" fontId="3" numFmtId="49" xfId="0" applyBorder="1" applyFont="1" applyNumberFormat="1"/>
    <xf borderId="5" fillId="5" fontId="2" numFmtId="49" xfId="0" applyBorder="1" applyFont="1" applyNumberFormat="1"/>
    <xf borderId="4" fillId="5" fontId="2" numFmtId="0" xfId="0" applyAlignment="1" applyBorder="1" applyFont="1">
      <alignment horizontal="left" vertical="top"/>
    </xf>
    <xf borderId="9" fillId="5" fontId="2" numFmtId="165" xfId="0" applyAlignment="1" applyBorder="1" applyFont="1" applyNumberFormat="1">
      <alignment horizontal="right" vertical="top"/>
    </xf>
    <xf borderId="0" fillId="0" fontId="19" numFmtId="165" xfId="0" applyFont="1" applyNumberFormat="1"/>
    <xf borderId="5" fillId="5" fontId="3" numFmtId="49" xfId="0" applyAlignment="1" applyBorder="1" applyFont="1" applyNumberFormat="1">
      <alignment readingOrder="0"/>
    </xf>
    <xf borderId="5" fillId="5" fontId="3" numFmtId="49" xfId="0" applyBorder="1" applyFont="1" applyNumberFormat="1"/>
    <xf borderId="5" fillId="0" fontId="2" numFmtId="49" xfId="0" applyBorder="1" applyFont="1" applyNumberFormat="1"/>
    <xf borderId="0" fillId="0" fontId="4" numFmtId="165" xfId="0" applyFont="1" applyNumberFormat="1"/>
    <xf borderId="4" fillId="5" fontId="3" numFmtId="49" xfId="0" applyAlignment="1" applyBorder="1" applyFont="1" applyNumberFormat="1">
      <alignment readingOrder="0"/>
    </xf>
    <xf borderId="5" fillId="5" fontId="3" numFmtId="0" xfId="0" applyAlignment="1" applyBorder="1" applyFont="1">
      <alignment horizontal="left" readingOrder="0" vertical="top"/>
    </xf>
    <xf borderId="9" fillId="5" fontId="3" numFmtId="10" xfId="0" applyAlignment="1" applyBorder="1" applyFont="1" applyNumberFormat="1">
      <alignment horizontal="right" vertical="top"/>
    </xf>
    <xf borderId="1" fillId="13" fontId="3" numFmtId="0" xfId="0" applyBorder="1" applyFont="1"/>
    <xf borderId="0" fillId="0" fontId="18" numFmtId="0" xfId="0" applyFont="1"/>
    <xf borderId="0" fillId="0" fontId="4" numFmtId="167" xfId="0" applyFont="1" applyNumberFormat="1"/>
    <xf borderId="45" fillId="0" fontId="18" numFmtId="0" xfId="0" applyBorder="1" applyFont="1"/>
    <xf borderId="45" fillId="0" fontId="4" numFmtId="167" xfId="0" applyBorder="1" applyFont="1" applyNumberFormat="1"/>
    <xf borderId="0" fillId="0" fontId="8" numFmtId="0" xfId="0" applyFont="1"/>
    <xf borderId="41" fillId="7" fontId="3" numFmtId="167" xfId="0" applyAlignment="1" applyBorder="1" applyFont="1" applyNumberFormat="1">
      <alignment horizontal="right" vertical="top"/>
    </xf>
    <xf borderId="1" fillId="15" fontId="3" numFmtId="0" xfId="0" applyAlignment="1" applyBorder="1" applyFont="1">
      <alignment horizontal="left" readingOrder="0" vertical="top"/>
    </xf>
    <xf borderId="1" fillId="7" fontId="3" numFmtId="167" xfId="0" applyAlignment="1" applyBorder="1" applyFont="1" applyNumberFormat="1">
      <alignment horizontal="right" vertical="top"/>
    </xf>
    <xf borderId="47" fillId="0" fontId="13" numFmtId="167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_rels/chartEx1.xml.rels><?xml version="1.0" encoding="UTF-8" standalone="yes"?>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Ex2.xml.rels><?xml version="1.0" encoding="UTF-8" standalone="yes"?>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Ex3.xml.rels><?xml version="1.0" encoding="UTF-8" standalone="yes"?>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Actual Production Costs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'Cost to Produce'!$A$5:$B$5</c:f>
            </c:strRef>
          </c:tx>
          <c:spPr>
            <a:solidFill>
              <a:schemeClr val="accent1"/>
            </a:solidFill>
          </c:spPr>
          <c:cat>
            <c:strRef>
              <c:f>'Cost to Produce'!$C$4:$N$4</c:f>
            </c:strRef>
          </c:cat>
          <c:val>
            <c:numRef>
              <c:f>'Cost to Produce'!$C$5:$N$5</c:f>
            </c:numRef>
          </c:val>
        </c:ser>
        <c:ser>
          <c:idx val="1"/>
          <c:order val="1"/>
          <c:tx>
            <c:strRef>
              <c:f>'Cost to Produce'!$A$6:$B$6</c:f>
            </c:strRef>
          </c:tx>
          <c:spPr>
            <a:solidFill>
              <a:schemeClr val="accent2"/>
            </a:solidFill>
          </c:spPr>
          <c:cat>
            <c:strRef>
              <c:f>'Cost to Produce'!$C$4:$N$4</c:f>
            </c:strRef>
          </c:cat>
          <c:val>
            <c:numRef>
              <c:f>'Cost to Produce'!$C$6:$N$6</c:f>
            </c:numRef>
          </c:val>
        </c:ser>
        <c:ser>
          <c:idx val="2"/>
          <c:order val="2"/>
          <c:tx>
            <c:strRef>
              <c:f>'Cost to Produce'!$A$7:$B$7</c:f>
            </c:strRef>
          </c:tx>
          <c:spPr>
            <a:solidFill>
              <a:schemeClr val="accent3"/>
            </a:solidFill>
          </c:spPr>
          <c:cat>
            <c:strRef>
              <c:f>'Cost to Produce'!$C$4:$N$4</c:f>
            </c:strRef>
          </c:cat>
          <c:val>
            <c:numRef>
              <c:f>'Cost to Produce'!$C$7:$N$7</c:f>
            </c:numRef>
          </c:val>
        </c:ser>
        <c:ser>
          <c:idx val="3"/>
          <c:order val="3"/>
          <c:tx>
            <c:strRef>
              <c:f>'Cost to Produce'!$A$11:$B$11</c:f>
            </c:strRef>
          </c:tx>
          <c:spPr>
            <a:solidFill>
              <a:schemeClr val="accent4"/>
            </a:solidFill>
          </c:spPr>
          <c:cat>
            <c:strRef>
              <c:f>'Cost to Produce'!$C$4:$N$4</c:f>
            </c:strRef>
          </c:cat>
          <c:val>
            <c:numRef>
              <c:f>'Cost to Produce'!$C$11:$N$11</c:f>
            </c:numRef>
          </c:val>
        </c:ser>
        <c:overlap val="100"/>
        <c:axId val="861518323"/>
        <c:axId val="556521772"/>
      </c:barChart>
      <c:catAx>
        <c:axId val="8615183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Desalinated Water Production Per Litre ($/ML)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6521772"/>
      </c:catAx>
      <c:valAx>
        <c:axId val="5565217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15183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Overall Actual Revenue vs. Budget Revenue</a:t>
            </a:r>
          </a:p>
        </c:rich>
      </c:tx>
      <c:layout>
        <c:manualLayout>
          <c:xMode val="edge"/>
          <c:yMode val="edge"/>
          <c:x val="0.02925"/>
          <c:y val="0.05"/>
        </c:manualLayout>
      </c:layout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EBIT!$A$7</c:f>
            </c:strRef>
          </c:tx>
          <c:spPr>
            <a:solidFill>
              <a:schemeClr val="accent1"/>
            </a:solidFill>
          </c:spPr>
          <c:cat>
            <c:strRef>
              <c:f>EBIT!$D$3:$N$3</c:f>
            </c:strRef>
          </c:cat>
          <c:val>
            <c:numRef>
              <c:f>EBIT!$B$7:$N$7</c:f>
            </c:numRef>
          </c:val>
        </c:ser>
        <c:ser>
          <c:idx val="1"/>
          <c:order val="1"/>
          <c:tx>
            <c:strRef>
              <c:f>EBIT!$A$15</c:f>
            </c:strRef>
          </c:tx>
          <c:spPr>
            <a:solidFill>
              <a:schemeClr val="accent2"/>
            </a:solidFill>
          </c:spPr>
          <c:cat>
            <c:strRef>
              <c:f>EBIT!$D$3:$N$3</c:f>
            </c:strRef>
          </c:cat>
          <c:val>
            <c:numRef>
              <c:f>EBIT!$B$15:$N$15</c:f>
            </c:numRef>
          </c:val>
        </c:ser>
        <c:overlap val="100"/>
        <c:axId val="1567968293"/>
        <c:axId val="1740365671"/>
      </c:barChart>
      <c:catAx>
        <c:axId val="15679682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EBIT ACTUALS/Units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0365671"/>
      </c:catAx>
      <c:valAx>
        <c:axId val="17403656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79682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Ex1.xml><?xml version="1.0" encoding="utf-8"?>
<cx:chartSpace xmlns:a="http://schemas.openxmlformats.org/drawingml/2006/main" xmlns:cx="http://schemas.microsoft.com/office/drawing/2014/chartex" xmlns:r="http://schemas.openxmlformats.org/officeDocument/2006/relationships" xmlns:mc="http://schemas.openxmlformats.org/markup-compatibility/2006" xmlns:mv="urn:schemas-microsoft-com:mac:vml" xmlns:c14="http://schemas.microsoft.com/office/drawing/2007/8/2/chart">
  <cx:chartData>
    <cx:data id="0">
      <cx:numDim type="val">
        <cx:f dir="row">'Variance Analysis'!$B$115:$M$115</cx:f>
      </cx:numDim>
    </cx:data>
  </cx:chartData>
  <cx:chart>
    <cx:title overlay="0">
      <cx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  <a:r>
            <a:t>EBIT Variance Analysis FY13 vs FY14</a:t>
          </a:r>
        </a:p>
      </cx:txPr>
    </cx:title>
    <cx:plotArea>
      <cx:plotAreaRegion>
        <cx:plotSurface>
          <cx:spPr>
            <a:solidFill>
              <a:srgbClr val="FFFFFF"/>
            </a:solidFill>
          </cx:spPr>
        </cx:plotSurface>
        <cx:series layoutId="waterfall" uniqueId="{D27A1E9D-ED43-44A2-A658-533489A69290}">
          <cx:dataLabels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Calibri"/>
                </a:defRPr>
              </a:pPr>
              <a:r>
                <a:t/>
              </a:r>
            </a:p>
          </cx:txPr>
        </cx:title>
        <cx:tickLabels/>
      </cx:axis>
      <cx:axis id="1">
        <cx:valScaling max="auto" min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Calibri"/>
                </a:defRPr>
              </a:pPr>
              <a:r>
                <a:t/>
              </a:r>
            </a:p>
          </cx:txPr>
        </cx:title>
        <cx:majorGridlines>
          <cx:spPr>
            <a:ln>
              <a:solidFill>
                <a:srgbClr val="B7B7B7"/>
              </a:solidFill>
            </a:ln>
          </cx:spPr>
        </cx:majorGridlines>
        <cx:minorGridlines>
          <cx:spPr>
            <a:ln>
              <a:solidFill>
                <a:srgbClr val="CCCCCC"/>
              </a:solidFill>
            </a:ln>
          </cx:spPr>
        </cx:minorGridlines>
        <cx:tickLabels/>
      </cx:axis>
    </cx:plotArea>
    <cx:legend pos="t" overlay="0">
      <cx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  <a:endParaRPr b="0">
            <a:solidFill>
              <a:srgbClr val="000000"/>
            </a:solidFill>
            <a:latin typeface="Calibri"/>
          </a:endParaRPr>
        </a:p>
      </cx:txPr>
    </cx:legend>
  </cx:chart>
  <cx:spPr>
    <a:solidFill>
      <a:schemeClr val="lt1"/>
    </a:solidFill>
  </cx:spPr>
</cx:chartSpace>
</file>

<file path=xl/charts/chartEx2.xml><?xml version="1.0" encoding="utf-8"?>
<cx:chartSpace xmlns:a="http://schemas.openxmlformats.org/drawingml/2006/main" xmlns:cx="http://schemas.microsoft.com/office/drawing/2014/chartex" xmlns:r="http://schemas.openxmlformats.org/officeDocument/2006/relationships" xmlns:mc="http://schemas.openxmlformats.org/markup-compatibility/2006" xmlns:mv="urn:schemas-microsoft-com:mac:vml" xmlns:c14="http://schemas.microsoft.com/office/drawing/2007/8/2/chart">
  <cx:chartData>
    <cx:data id="0">
      <cx:numDim type="val">
        <cx:f dir="row">EBIT!$C$8:$N$8</cx:f>
      </cx:numDim>
    </cx:data>
  </cx:chartData>
  <cx:chart>
    <cx:title overlay="0">
      <cx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  <a:r>
            <a:t>EBIT 2013 - 2014 Actual</a:t>
          </a:r>
        </a:p>
      </cx:txPr>
    </cx:title>
    <cx:plotArea>
      <cx:plotAreaRegion>
        <cx:plotSurface>
          <cx:spPr>
            <a:solidFill>
              <a:srgbClr val="FFFFFF"/>
            </a:solidFill>
          </cx:spPr>
        </cx:plotSurface>
        <cx:series layoutId="waterfall" uniqueId="{C1E0411B-9F92-4F0E-9599-4D3BAE504B45}">
          <cx:dataLabels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Calibri"/>
                </a:defRPr>
              </a:pPr>
              <a:r>
                <a:t/>
              </a:r>
            </a:p>
          </cx:txPr>
        </cx:title>
        <cx:tickLabels/>
      </cx:axis>
      <cx:axis id="1">
        <cx:valScaling max="auto" min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Calibri"/>
                </a:defRPr>
              </a:pPr>
              <a:r>
                <a:t/>
              </a:r>
            </a:p>
          </cx:txPr>
        </cx:title>
        <cx:majorGridlines>
          <cx:spPr>
            <a:ln>
              <a:solidFill>
                <a:srgbClr val="-484849"/>
              </a:solidFill>
            </a:ln>
          </cx:spPr>
        </cx:majorGridlines>
        <cx:minorGridlines>
          <cx:spPr>
            <a:ln>
              <a:solidFill>
                <a:srgbClr val="CCCCCC"/>
              </a:solidFill>
            </a:ln>
          </cx:spPr>
        </cx:minorGridlines>
        <cx:tickLabels/>
      </cx:axis>
    </cx:plotArea>
    <cx:legend pos="t" overlay="0">
      <cx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  <a:endParaRPr b="0">
            <a:solidFill>
              <a:srgbClr val="000000"/>
            </a:solidFill>
            <a:latin typeface="Calibri"/>
          </a:endParaRPr>
        </a:p>
      </cx:txPr>
    </cx:legend>
  </cx:chart>
  <cx:spPr>
    <a:solidFill>
      <a:schemeClr val="lt1"/>
    </a:solidFill>
  </cx:spPr>
</cx:chartSpace>
</file>

<file path=xl/charts/chartEx3.xml><?xml version="1.0" encoding="utf-8"?>
<cx:chartSpace xmlns:a="http://schemas.openxmlformats.org/drawingml/2006/main" xmlns:cx="http://schemas.microsoft.com/office/drawing/2014/chartex" xmlns:r="http://schemas.openxmlformats.org/officeDocument/2006/relationships" xmlns:mc="http://schemas.openxmlformats.org/markup-compatibility/2006" xmlns:mv="urn:schemas-microsoft-com:mac:vml" xmlns:c14="http://schemas.microsoft.com/office/drawing/2007/8/2/chart">
  <cx:chartData>
    <cx:data id="0">
      <cx:numDim type="val">
        <cx:f dir="row">EBIT!$C$16:$N$16</cx:f>
      </cx:numDim>
    </cx:data>
  </cx:chartData>
  <cx:chart>
    <cx:title overlay="0">
      <cx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  <a:r>
            <a:t>EBIT 2013 - 2014 Budget</a:t>
          </a:r>
        </a:p>
      </cx:txPr>
    </cx:title>
    <cx:plotArea>
      <cx:plotAreaRegion>
        <cx:plotSurface>
          <cx:spPr>
            <a:solidFill>
              <a:srgbClr val="FFFFFF"/>
            </a:solidFill>
          </cx:spPr>
        </cx:plotSurface>
        <cx:series layoutId="waterfall" uniqueId="{A8700C55-01B4-4AA9-9DBA-4F6A18956A2E}">
          <cx:dataLabels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Calibri"/>
                </a:defRPr>
              </a:pPr>
              <a:r>
                <a:t/>
              </a:r>
            </a:p>
          </cx:txPr>
        </cx:title>
        <cx:tickLabels/>
      </cx:axis>
      <cx:axis id="1">
        <cx:valScaling max="auto" min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Calibri"/>
                </a:defRPr>
              </a:pPr>
              <a:r>
                <a:t/>
              </a:r>
            </a:p>
          </cx:txPr>
        </cx:title>
        <cx:majorGridlines>
          <cx:spPr>
            <a:ln>
              <a:solidFill>
                <a:srgbClr val="-484849"/>
              </a:solidFill>
            </a:ln>
          </cx:spPr>
        </cx:majorGridlines>
        <cx:minorGridlines>
          <cx:spPr>
            <a:ln>
              <a:solidFill>
                <a:srgbClr val="CCCCCC"/>
              </a:solidFill>
            </a:ln>
          </cx:spPr>
        </cx:minorGridlines>
        <cx:tickLabels/>
      </cx:axis>
    </cx:plotArea>
    <cx:legend pos="t" overlay="0">
      <cx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  <a:endParaRPr b="0">
            <a:solidFill>
              <a:srgbClr val="000000"/>
            </a:solidFill>
            <a:latin typeface="Calibri"/>
          </a:endParaRPr>
        </a:p>
      </cx:txPr>
    </cx:legend>
  </cx:chart>
  <cx:spPr>
    <a:solidFill>
      <a:schemeClr val="lt1"/>
    </a:solidFill>
  </cx:spPr>
</cx:chartSpace>
</file>

<file path=xl/charts/colors1.xml><?xml version="1.0" encoding="utf-8"?>
<cs:colorStyle xmlns:a="http://schemas.openxmlformats.org/drawingml/2006/main" xmlns:cs="http://schemas.microsoft.com/office/drawing/2012/chartStyle" meth="cycle" id="10">
  <a:schemeClr val="accent1"/>
  <a:schemeClr val="accent2"/>
  <a:schemeClr val="accent3"/>
</cs:colorStyle>
</file>

<file path=xl/charts/colors2.xml><?xml version="1.0" encoding="utf-8"?>
<cs:colorStyle xmlns:a="http://schemas.openxmlformats.org/drawingml/2006/main" xmlns:cs="http://schemas.microsoft.com/office/drawing/2012/chartStyle" meth="cycle" id="10">
  <a:schemeClr val="accent1"/>
  <a:schemeClr val="accent2"/>
  <a:schemeClr val="accent3"/>
</cs:colorStyle>
</file>

<file path=xl/charts/colors3.xml><?xml version="1.0" encoding="utf-8"?>
<cs:colorStyle xmlns:a="http://schemas.openxmlformats.org/drawingml/2006/main" xmlns:cs="http://schemas.microsoft.com/office/drawing/2012/chartStyle" meth="cycle" id="10">
  <a:schemeClr val="accent1"/>
  <a:schemeClr val="accent2"/>
  <a:schemeClr val="accent3"/>
</cs:colorStyle>
</file>

<file path=xl/charts/style1.xml><?xml version="1.0" encoding="utf-8"?>
<cs:chartStyle xmlns:a="http://schemas.openxmlformats.org/drawingml/2006/main" xmlns:cs="http://schemas.microsoft.com/office/drawing/2012/chartStyle" id="395">
  <cs:axisTitle>
    <cs:lnRef idx="0"/>
    <cs:fillRef idx="0"/>
    <cs:effectRef idx="0"/>
    <cs:fontRef idx="minor"/>
  </cs:axisTitle>
  <cs:categoryAxis>
    <cs:lnRef idx="0"/>
    <cs:fillRef idx="0"/>
    <cs:effectRef idx="0"/>
    <cs:fontRef idx="minor"/>
  </cs:categoryAxis>
  <cs:chartArea>
    <cs:lnRef idx="0"/>
    <cs:fillRef idx="0"/>
    <cs:effectRef idx="0"/>
    <cs:fontRef idx="minor"/>
    <cs:spPr>
      <a:solidFill>
        <a:schemeClr val="lt1"/>
      </a:solidFill>
      <a:ln cap="flat" cmpd="sng" w="9525" algn="ctr">
        <a:solidFill>
          <a:srgbClr val="000000"/>
        </a:solidFill>
      </a:ln>
    </cs:spPr>
  </cs:chartArea>
  <cs:dataLabel>
    <cs:lnRef idx="0"/>
    <cs:fillRef idx="0"/>
    <cs:effectRef idx="0"/>
    <cs:fontRef idx="minor"/>
  </cs:dataLabel>
  <cs:dataLabelCallout>
    <cs:lnRef idx="0"/>
    <cs:fillRef idx="0"/>
    <cs:effectRef idx="0"/>
    <cs:fontRef idx="minor"/>
  </cs:dataLabelCallout>
  <cs:dataPoint>
    <cs:lnRef idx="0"/>
    <cs:fillRef idx="0">
      <cs:styleClr val="isAuto"/>
    </cs:fillRef>
    <cs:effectRef idx="0"/>
    <cs:fontRef idx="minor"/>
    <cs:spPr>
      <a:solidFill>
        <a:schemeClr val="phClr"/>
      </a:solidFill>
    </cs:spPr>
  </cs:dataPoint>
  <cs:dataPoint3D>
    <cs:lnRef idx="0"/>
    <cs:fillRef idx="0"/>
    <cs:effectRef idx="0"/>
    <cs:fontRef idx="minor"/>
  </cs:dataPoint3D>
  <cs:dataPointLine>
    <cs:lnRef idx="0"/>
    <cs:fillRef idx="0"/>
    <cs:effectRef idx="0"/>
    <cs:fontRef idx="minor"/>
  </cs:dataPointLine>
  <cs:dataPointMarker>
    <cs:lnRef idx="0"/>
    <cs:fillRef idx="0"/>
    <cs:effectRef idx="0"/>
    <cs:fontRef idx="minor"/>
  </cs:dataPointMarker>
  <cs:dataPointWireframe>
    <cs:lnRef idx="0"/>
    <cs:fillRef idx="0"/>
    <cs:effectRef idx="0"/>
    <cs:fontRef idx="minor"/>
  </cs:dataPointWireframe>
  <cs:dataTable>
    <cs:lnRef idx="0"/>
    <cs:fillRef idx="0"/>
    <cs:effectRef idx="0"/>
    <cs:fontRef idx="minor"/>
  </cs:dataTable>
  <cs:downBar>
    <cs:lnRef idx="0"/>
    <cs:fillRef idx="0"/>
    <cs:effectRef idx="0"/>
    <cs:fontRef idx="minor"/>
  </cs:downBar>
  <cs:dropLine>
    <cs:lnRef idx="0"/>
    <cs:fillRef idx="0"/>
    <cs:effectRef idx="0"/>
    <cs:fontRef idx="minor"/>
  </cs:dropLine>
  <cs:errorBar>
    <cs:lnRef idx="0"/>
    <cs:fillRef idx="0"/>
    <cs:effectRef idx="0"/>
    <cs:fontRef idx="minor"/>
  </cs:errorBar>
  <cs:floor>
    <cs:lnRef idx="0"/>
    <cs:fillRef idx="0"/>
    <cs:effectRef idx="0"/>
    <cs:fontRef idx="minor"/>
  </cs:floor>
  <cs:gridlineMajor>
    <cs:lnRef idx="0"/>
    <cs:fillRef idx="0"/>
    <cs:effectRef idx="0"/>
    <cs:fontRef idx="minor"/>
  </cs:gridlineMajor>
  <cs:gridlineMinor>
    <cs:lnRef idx="0"/>
    <cs:fillRef idx="0"/>
    <cs:effectRef idx="0"/>
    <cs:fontRef idx="minor"/>
  </cs:gridlineMinor>
  <cs:hiLoLine>
    <cs:lnRef idx="0"/>
    <cs:fillRef idx="0"/>
    <cs:effectRef idx="0"/>
    <cs:fontRef idx="minor"/>
  </cs:hiLoLine>
  <cs:leaderLine>
    <cs:lnRef idx="0"/>
    <cs:fillRef idx="0"/>
    <cs:effectRef idx="0"/>
    <cs:fontRef idx="minor"/>
  </cs:leaderLine>
  <cs:legend>
    <cs:lnRef idx="0"/>
    <cs:fillRef idx="0"/>
    <cs:effectRef idx="0"/>
    <cs:fontRef idx="minor"/>
  </cs:legend>
  <cs:plotArea>
    <cs:lnRef idx="0"/>
    <cs:fillRef idx="0"/>
    <cs:effectRef idx="0"/>
    <cs:fontRef idx="minor"/>
  </cs:plotArea>
  <cs:plotArea3D>
    <cs:lnRef idx="0"/>
    <cs:fillRef idx="0"/>
    <cs:effectRef idx="0"/>
    <cs:fontRef idx="minor"/>
  </cs:plotArea3D>
  <cs:seriesAxis>
    <cs:lnRef idx="0"/>
    <cs:fillRef idx="0"/>
    <cs:effectRef idx="0"/>
    <cs:fontRef idx="minor"/>
  </cs:seriesAxis>
  <cs:seriesLine>
    <cs:lnRef idx="0"/>
    <cs:fillRef idx="0"/>
    <cs:effectRef idx="0"/>
    <cs:fontRef idx="minor"/>
  </cs:seriesLine>
  <cs:title>
    <cs:lnRef idx="0"/>
    <cs:fillRef idx="0"/>
    <cs:effectRef idx="0"/>
    <cs:fontRef idx="minor"/>
  </cs:title>
  <cs:trendline>
    <cs:lnRef idx="0"/>
    <cs:fillRef idx="0"/>
    <cs:effectRef idx="0"/>
    <cs:fontRef idx="minor"/>
  </cs:trendline>
  <cs:trendlineLabel>
    <cs:lnRef idx="0"/>
    <cs:fillRef idx="0"/>
    <cs:effectRef idx="0"/>
    <cs:fontRef idx="minor"/>
  </cs:trendlineLabel>
  <cs:upBar>
    <cs:lnRef idx="0"/>
    <cs:fillRef idx="0"/>
    <cs:effectRef idx="0"/>
    <cs:fontRef idx="minor"/>
  </cs:upBar>
  <cs:valueAxis>
    <cs:lnRef idx="0"/>
    <cs:fillRef idx="0"/>
    <cs:effectRef idx="0"/>
    <cs:fontRef idx="minor"/>
  </cs:valueAxis>
  <cs:wall>
    <cs:lnRef idx="0"/>
    <cs:fillRef idx="0"/>
    <cs:effectRef idx="0"/>
    <cs:fontRef idx="minor"/>
  </cs:wall>
</cs:chartStyle>
</file>

<file path=xl/charts/style2.xml><?xml version="1.0" encoding="utf-8"?>
<cs:chartStyle xmlns:a="http://schemas.openxmlformats.org/drawingml/2006/main" xmlns:cs="http://schemas.microsoft.com/office/drawing/2012/chartStyle" id="395">
  <cs:axisTitle>
    <cs:lnRef idx="0"/>
    <cs:fillRef idx="0"/>
    <cs:effectRef idx="0"/>
    <cs:fontRef idx="minor"/>
  </cs:axisTitle>
  <cs:categoryAxis>
    <cs:lnRef idx="0"/>
    <cs:fillRef idx="0"/>
    <cs:effectRef idx="0"/>
    <cs:fontRef idx="minor"/>
  </cs:categoryAxis>
  <cs:chartArea>
    <cs:lnRef idx="0"/>
    <cs:fillRef idx="0"/>
    <cs:effectRef idx="0"/>
    <cs:fontRef idx="minor"/>
    <cs:spPr>
      <a:solidFill>
        <a:schemeClr val="lt1"/>
      </a:solidFill>
      <a:ln cap="flat" cmpd="sng" w="9525" algn="ctr">
        <a:solidFill>
          <a:srgbClr val="000000"/>
        </a:solidFill>
      </a:ln>
    </cs:spPr>
  </cs:chartArea>
  <cs:dataLabel>
    <cs:lnRef idx="0"/>
    <cs:fillRef idx="0"/>
    <cs:effectRef idx="0"/>
    <cs:fontRef idx="minor"/>
  </cs:dataLabel>
  <cs:dataLabelCallout>
    <cs:lnRef idx="0"/>
    <cs:fillRef idx="0"/>
    <cs:effectRef idx="0"/>
    <cs:fontRef idx="minor"/>
  </cs:dataLabelCallout>
  <cs:dataPoint>
    <cs:lnRef idx="0"/>
    <cs:fillRef idx="0">
      <cs:styleClr val="isAuto"/>
    </cs:fillRef>
    <cs:effectRef idx="0"/>
    <cs:fontRef idx="minor"/>
    <cs:spPr>
      <a:solidFill>
        <a:schemeClr val="phClr"/>
      </a:solidFill>
    </cs:spPr>
  </cs:dataPoint>
  <cs:dataPoint3D>
    <cs:lnRef idx="0"/>
    <cs:fillRef idx="0"/>
    <cs:effectRef idx="0"/>
    <cs:fontRef idx="minor"/>
  </cs:dataPoint3D>
  <cs:dataPointLine>
    <cs:lnRef idx="0"/>
    <cs:fillRef idx="0"/>
    <cs:effectRef idx="0"/>
    <cs:fontRef idx="minor"/>
  </cs:dataPointLine>
  <cs:dataPointMarker>
    <cs:lnRef idx="0"/>
    <cs:fillRef idx="0"/>
    <cs:effectRef idx="0"/>
    <cs:fontRef idx="minor"/>
  </cs:dataPointMarker>
  <cs:dataPointWireframe>
    <cs:lnRef idx="0"/>
    <cs:fillRef idx="0"/>
    <cs:effectRef idx="0"/>
    <cs:fontRef idx="minor"/>
  </cs:dataPointWireframe>
  <cs:dataTable>
    <cs:lnRef idx="0"/>
    <cs:fillRef idx="0"/>
    <cs:effectRef idx="0"/>
    <cs:fontRef idx="minor"/>
  </cs:dataTable>
  <cs:downBar>
    <cs:lnRef idx="0"/>
    <cs:fillRef idx="0"/>
    <cs:effectRef idx="0"/>
    <cs:fontRef idx="minor"/>
  </cs:downBar>
  <cs:dropLine>
    <cs:lnRef idx="0"/>
    <cs:fillRef idx="0"/>
    <cs:effectRef idx="0"/>
    <cs:fontRef idx="minor"/>
  </cs:dropLine>
  <cs:errorBar>
    <cs:lnRef idx="0"/>
    <cs:fillRef idx="0"/>
    <cs:effectRef idx="0"/>
    <cs:fontRef idx="minor"/>
  </cs:errorBar>
  <cs:floor>
    <cs:lnRef idx="0"/>
    <cs:fillRef idx="0"/>
    <cs:effectRef idx="0"/>
    <cs:fontRef idx="minor"/>
  </cs:floor>
  <cs:gridlineMajor>
    <cs:lnRef idx="0"/>
    <cs:fillRef idx="0"/>
    <cs:effectRef idx="0"/>
    <cs:fontRef idx="minor"/>
  </cs:gridlineMajor>
  <cs:gridlineMinor>
    <cs:lnRef idx="0"/>
    <cs:fillRef idx="0"/>
    <cs:effectRef idx="0"/>
    <cs:fontRef idx="minor"/>
  </cs:gridlineMinor>
  <cs:hiLoLine>
    <cs:lnRef idx="0"/>
    <cs:fillRef idx="0"/>
    <cs:effectRef idx="0"/>
    <cs:fontRef idx="minor"/>
  </cs:hiLoLine>
  <cs:leaderLine>
    <cs:lnRef idx="0"/>
    <cs:fillRef idx="0"/>
    <cs:effectRef idx="0"/>
    <cs:fontRef idx="minor"/>
  </cs:leaderLine>
  <cs:legend>
    <cs:lnRef idx="0"/>
    <cs:fillRef idx="0"/>
    <cs:effectRef idx="0"/>
    <cs:fontRef idx="minor"/>
  </cs:legend>
  <cs:plotArea>
    <cs:lnRef idx="0"/>
    <cs:fillRef idx="0"/>
    <cs:effectRef idx="0"/>
    <cs:fontRef idx="minor"/>
  </cs:plotArea>
  <cs:plotArea3D>
    <cs:lnRef idx="0"/>
    <cs:fillRef idx="0"/>
    <cs:effectRef idx="0"/>
    <cs:fontRef idx="minor"/>
  </cs:plotArea3D>
  <cs:seriesAxis>
    <cs:lnRef idx="0"/>
    <cs:fillRef idx="0"/>
    <cs:effectRef idx="0"/>
    <cs:fontRef idx="minor"/>
  </cs:seriesAxis>
  <cs:seriesLine>
    <cs:lnRef idx="0"/>
    <cs:fillRef idx="0"/>
    <cs:effectRef idx="0"/>
    <cs:fontRef idx="minor"/>
  </cs:seriesLine>
  <cs:title>
    <cs:lnRef idx="0"/>
    <cs:fillRef idx="0"/>
    <cs:effectRef idx="0"/>
    <cs:fontRef idx="minor"/>
  </cs:title>
  <cs:trendline>
    <cs:lnRef idx="0"/>
    <cs:fillRef idx="0"/>
    <cs:effectRef idx="0"/>
    <cs:fontRef idx="minor"/>
  </cs:trendline>
  <cs:trendlineLabel>
    <cs:lnRef idx="0"/>
    <cs:fillRef idx="0"/>
    <cs:effectRef idx="0"/>
    <cs:fontRef idx="minor"/>
  </cs:trendlineLabel>
  <cs:upBar>
    <cs:lnRef idx="0"/>
    <cs:fillRef idx="0"/>
    <cs:effectRef idx="0"/>
    <cs:fontRef idx="minor"/>
  </cs:upBar>
  <cs:valueAxis>
    <cs:lnRef idx="0"/>
    <cs:fillRef idx="0"/>
    <cs:effectRef idx="0"/>
    <cs:fontRef idx="minor"/>
  </cs:valueAxis>
  <cs:wall>
    <cs:lnRef idx="0"/>
    <cs:fillRef idx="0"/>
    <cs:effectRef idx="0"/>
    <cs:fontRef idx="minor"/>
  </cs:wall>
</cs:chartStyle>
</file>

<file path=xl/charts/style3.xml><?xml version="1.0" encoding="utf-8"?>
<cs:chartStyle xmlns:a="http://schemas.openxmlformats.org/drawingml/2006/main" xmlns:cs="http://schemas.microsoft.com/office/drawing/2012/chartStyle" id="395">
  <cs:axisTitle>
    <cs:lnRef idx="0"/>
    <cs:fillRef idx="0"/>
    <cs:effectRef idx="0"/>
    <cs:fontRef idx="minor"/>
  </cs:axisTitle>
  <cs:categoryAxis>
    <cs:lnRef idx="0"/>
    <cs:fillRef idx="0"/>
    <cs:effectRef idx="0"/>
    <cs:fontRef idx="minor"/>
  </cs:categoryAxis>
  <cs:chartArea>
    <cs:lnRef idx="0"/>
    <cs:fillRef idx="0"/>
    <cs:effectRef idx="0"/>
    <cs:fontRef idx="minor"/>
    <cs:spPr>
      <a:solidFill>
        <a:schemeClr val="lt1"/>
      </a:solidFill>
      <a:ln cap="flat" cmpd="sng" w="9525" algn="ctr">
        <a:solidFill>
          <a:srgbClr val="000000"/>
        </a:solidFill>
      </a:ln>
    </cs:spPr>
  </cs:chartArea>
  <cs:dataLabel>
    <cs:lnRef idx="0"/>
    <cs:fillRef idx="0"/>
    <cs:effectRef idx="0"/>
    <cs:fontRef idx="minor"/>
  </cs:dataLabel>
  <cs:dataLabelCallout>
    <cs:lnRef idx="0"/>
    <cs:fillRef idx="0"/>
    <cs:effectRef idx="0"/>
    <cs:fontRef idx="minor"/>
  </cs:dataLabelCallout>
  <cs:dataPoint>
    <cs:lnRef idx="0"/>
    <cs:fillRef idx="0">
      <cs:styleClr val="isAuto"/>
    </cs:fillRef>
    <cs:effectRef idx="0"/>
    <cs:fontRef idx="minor"/>
    <cs:spPr>
      <a:solidFill>
        <a:schemeClr val="phClr"/>
      </a:solidFill>
    </cs:spPr>
  </cs:dataPoint>
  <cs:dataPoint3D>
    <cs:lnRef idx="0"/>
    <cs:fillRef idx="0"/>
    <cs:effectRef idx="0"/>
    <cs:fontRef idx="minor"/>
  </cs:dataPoint3D>
  <cs:dataPointLine>
    <cs:lnRef idx="0"/>
    <cs:fillRef idx="0"/>
    <cs:effectRef idx="0"/>
    <cs:fontRef idx="minor"/>
  </cs:dataPointLine>
  <cs:dataPointMarker>
    <cs:lnRef idx="0"/>
    <cs:fillRef idx="0"/>
    <cs:effectRef idx="0"/>
    <cs:fontRef idx="minor"/>
  </cs:dataPointMarker>
  <cs:dataPointWireframe>
    <cs:lnRef idx="0"/>
    <cs:fillRef idx="0"/>
    <cs:effectRef idx="0"/>
    <cs:fontRef idx="minor"/>
  </cs:dataPointWireframe>
  <cs:dataTable>
    <cs:lnRef idx="0"/>
    <cs:fillRef idx="0"/>
    <cs:effectRef idx="0"/>
    <cs:fontRef idx="minor"/>
  </cs:dataTable>
  <cs:downBar>
    <cs:lnRef idx="0"/>
    <cs:fillRef idx="0"/>
    <cs:effectRef idx="0"/>
    <cs:fontRef idx="minor"/>
  </cs:downBar>
  <cs:dropLine>
    <cs:lnRef idx="0"/>
    <cs:fillRef idx="0"/>
    <cs:effectRef idx="0"/>
    <cs:fontRef idx="minor"/>
  </cs:dropLine>
  <cs:errorBar>
    <cs:lnRef idx="0"/>
    <cs:fillRef idx="0"/>
    <cs:effectRef idx="0"/>
    <cs:fontRef idx="minor"/>
  </cs:errorBar>
  <cs:floor>
    <cs:lnRef idx="0"/>
    <cs:fillRef idx="0"/>
    <cs:effectRef idx="0"/>
    <cs:fontRef idx="minor"/>
  </cs:floor>
  <cs:gridlineMajor>
    <cs:lnRef idx="0"/>
    <cs:fillRef idx="0"/>
    <cs:effectRef idx="0"/>
    <cs:fontRef idx="minor"/>
  </cs:gridlineMajor>
  <cs:gridlineMinor>
    <cs:lnRef idx="0"/>
    <cs:fillRef idx="0"/>
    <cs:effectRef idx="0"/>
    <cs:fontRef idx="minor"/>
  </cs:gridlineMinor>
  <cs:hiLoLine>
    <cs:lnRef idx="0"/>
    <cs:fillRef idx="0"/>
    <cs:effectRef idx="0"/>
    <cs:fontRef idx="minor"/>
  </cs:hiLoLine>
  <cs:leaderLine>
    <cs:lnRef idx="0"/>
    <cs:fillRef idx="0"/>
    <cs:effectRef idx="0"/>
    <cs:fontRef idx="minor"/>
  </cs:leaderLine>
  <cs:legend>
    <cs:lnRef idx="0"/>
    <cs:fillRef idx="0"/>
    <cs:effectRef idx="0"/>
    <cs:fontRef idx="minor"/>
  </cs:legend>
  <cs:plotArea>
    <cs:lnRef idx="0"/>
    <cs:fillRef idx="0"/>
    <cs:effectRef idx="0"/>
    <cs:fontRef idx="minor"/>
  </cs:plotArea>
  <cs:plotArea3D>
    <cs:lnRef idx="0"/>
    <cs:fillRef idx="0"/>
    <cs:effectRef idx="0"/>
    <cs:fontRef idx="minor"/>
  </cs:plotArea3D>
  <cs:seriesAxis>
    <cs:lnRef idx="0"/>
    <cs:fillRef idx="0"/>
    <cs:effectRef idx="0"/>
    <cs:fontRef idx="minor"/>
  </cs:seriesAxis>
  <cs:seriesLine>
    <cs:lnRef idx="0"/>
    <cs:fillRef idx="0"/>
    <cs:effectRef idx="0"/>
    <cs:fontRef idx="minor"/>
  </cs:seriesLine>
  <cs:title>
    <cs:lnRef idx="0"/>
    <cs:fillRef idx="0"/>
    <cs:effectRef idx="0"/>
    <cs:fontRef idx="minor"/>
  </cs:title>
  <cs:trendline>
    <cs:lnRef idx="0"/>
    <cs:fillRef idx="0"/>
    <cs:effectRef idx="0"/>
    <cs:fontRef idx="minor"/>
  </cs:trendline>
  <cs:trendlineLabel>
    <cs:lnRef idx="0"/>
    <cs:fillRef idx="0"/>
    <cs:effectRef idx="0"/>
    <cs:fontRef idx="minor"/>
  </cs:trendlineLabel>
  <cs:upBar>
    <cs:lnRef idx="0"/>
    <cs:fillRef idx="0"/>
    <cs:effectRef idx="0"/>
    <cs:fontRef idx="minor"/>
  </cs:upBar>
  <cs:valueAxis>
    <cs:lnRef idx="0"/>
    <cs:fillRef idx="0"/>
    <cs:effectRef idx="0"/>
    <cs:fontRef idx="minor"/>
  </cs:valueAxis>
  <cs:wall>
    <cs:lnRef idx="0"/>
    <cs:fillRef idx="0"/>
    <cs:effectRef idx="0"/>
    <cs:fontRef idx="minor"/>
  </cs:wall>
</cs:chartStyle>
</file>

<file path=xl/drawings/_rels/drawing4.xml.rels><?xml version="1.0" encoding="UTF-8" standalone="yes"?><Relationships xmlns="http://schemas.openxmlformats.org/package/2006/relationships"><Relationship Id="rId1" Type="http://schemas.microsoft.com/office/2014/relationships/chartEx" Target="../charts/chartEx1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0.xml.rels><?xml version="1.0" encoding="UTF-8" standalone="yes"?><Relationships xmlns="http://schemas.openxmlformats.org/package/2006/relationships"><Relationship Id="rId1" Type="http://schemas.microsoft.com/office/2014/relationships/chartEx" Target="../charts/chartEx2.xml"/><Relationship Id="rId2" Type="http://schemas.microsoft.com/office/2014/relationships/chartEx" Target="../charts/chartEx3.xml"/><Relationship Id="rId3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115</xdr:row>
      <xdr:rowOff>85725</xdr:rowOff>
    </xdr:from>
    <xdr:ext cx="12287250" cy="3943350"/>
    <mc:AlternateContent>
      <mc:Choice Requires="cx1">
        <xdr:graphicFrame>
          <xdr:nvGraphicFramePr>
            <xdr:cNvPr id="2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r:id="rId1"/>
            </a:graphicData>
          </a:graphic>
        </xdr:graphicFrame>
      </mc:Choice>
      <mc:Fallback>
        <xdr:sp>
          <xdr:nvSpPr>
            <xdr:cNvPr id="3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horzOverflow="clip" vertOverflow="clip"/>
            <a:lstStyle/>
            <a:p>
              <a:r>
                <a:rPr lang="en-US" sz="1100"/>
                <a:t>This chart isn't available in your version of Excel. Editing this shape or saving this workbook into a different file format will permanently break the chart.
</a:t>
              </a:r>
            </a:p>
          </xdr:txBody>
        </xdr:sp>
      </mc:Fallback>
    </mc:AlternateContent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23</xdr:row>
      <xdr:rowOff>123825</xdr:rowOff>
    </xdr:from>
    <xdr:ext cx="8458200" cy="3905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16</xdr:row>
      <xdr:rowOff>133350</xdr:rowOff>
    </xdr:from>
    <xdr:ext cx="15125700" cy="2762250"/>
    <mc:AlternateContent>
      <mc:Choice Requires="cx1">
        <xdr:graphicFrame>
          <xdr:nvGraphicFramePr>
            <xdr:cNvPr id="4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r:id="rId1"/>
            </a:graphicData>
          </a:graphic>
        </xdr:graphicFrame>
      </mc:Choice>
      <mc:Fallback>
        <xdr:sp>
          <xdr:nvSpPr>
            <xdr:cNvPr id="5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horzOverflow="clip" vertOverflow="clip"/>
            <a:lstStyle/>
            <a:p>
              <a:r>
                <a:rPr lang="en-US" sz="1100"/>
                <a:t>This chart isn't available in your version of Excel. Editing this shape or saving this workbook into a different file format will permanently break the chart.
</a:t>
              </a:r>
            </a:p>
          </xdr:txBody>
        </xdr:sp>
      </mc:Fallback>
    </mc:AlternateContent>
    <xdr:clientData fLocksWithSheet="0"/>
  </xdr:oneCellAnchor>
  <xdr:oneCellAnchor>
    <xdr:from>
      <xdr:col>0</xdr:col>
      <xdr:colOff>0</xdr:colOff>
      <xdr:row>33</xdr:row>
      <xdr:rowOff>0</xdr:rowOff>
    </xdr:from>
    <xdr:ext cx="15125700" cy="2752725"/>
    <mc:AlternateContent>
      <mc:Choice Requires="cx1">
        <xdr:graphicFrame>
          <xdr:nvGraphicFramePr>
            <xdr:cNvPr id="6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r:id="rId2"/>
            </a:graphicData>
          </a:graphic>
        </xdr:graphicFrame>
      </mc:Choice>
      <mc:Fallback>
        <xdr:sp>
          <xdr:nvSpPr>
            <xdr:cNvPr id="7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horzOverflow="clip" vertOverflow="clip"/>
            <a:lstStyle/>
            <a:p>
              <a:r>
                <a:rPr lang="en-US" sz="1100"/>
                <a:t>This chart isn't available in your version of Excel. Editing this shape or saving this workbook into a different file format will permanently break the chart.
</a:t>
              </a:r>
            </a:p>
          </xdr:txBody>
        </xdr:sp>
      </mc:Fallback>
    </mc:AlternateContent>
    <xdr:clientData fLocksWithSheet="0"/>
  </xdr:oneCellAnchor>
  <xdr:oneCellAnchor>
    <xdr:from>
      <xdr:col>0</xdr:col>
      <xdr:colOff>314325</xdr:colOff>
      <xdr:row>49</xdr:row>
      <xdr:rowOff>38100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showGridLines="0" workbookViewId="0"/>
  </sheetViews>
  <sheetFormatPr customHeight="1" defaultColWidth="14.43" defaultRowHeight="15.0"/>
  <cols>
    <col customWidth="1" min="1" max="1" width="60.29"/>
    <col customWidth="1" min="2" max="22" width="8.71"/>
  </cols>
  <sheetData>
    <row r="1" ht="17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5"/>
      <c r="X1" s="5"/>
      <c r="Y1" s="5"/>
      <c r="Z1" s="5"/>
    </row>
    <row r="2" ht="17.25" customHeight="1">
      <c r="A2" s="7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5"/>
      <c r="X2" s="5"/>
      <c r="Y2" s="5"/>
      <c r="Z2" s="5"/>
    </row>
    <row r="3" ht="17.25" customHeight="1">
      <c r="A3" s="2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5"/>
      <c r="X3" s="5"/>
      <c r="Y3" s="5"/>
      <c r="Z3" s="5"/>
    </row>
    <row r="4" ht="17.25" customHeight="1">
      <c r="A4" s="2" t="s">
        <v>7</v>
      </c>
      <c r="B4" s="3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5"/>
      <c r="X4" s="5"/>
      <c r="Y4" s="5"/>
      <c r="Z4" s="5"/>
    </row>
    <row r="5" ht="17.25" customHeight="1">
      <c r="A5" s="2" t="s">
        <v>10</v>
      </c>
      <c r="B5" s="3" t="s">
        <v>11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5"/>
      <c r="X5" s="5"/>
      <c r="Y5" s="5"/>
      <c r="Z5" s="5"/>
    </row>
    <row r="6" ht="17.25" customHeight="1">
      <c r="A6" s="2" t="s">
        <v>13</v>
      </c>
      <c r="B6" s="3" t="s">
        <v>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5"/>
      <c r="X6" s="5"/>
      <c r="Y6" s="5"/>
      <c r="Z6" s="5"/>
    </row>
    <row r="7" ht="17.25" customHeight="1">
      <c r="A7" s="2" t="s">
        <v>26</v>
      </c>
      <c r="B7" s="3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5"/>
      <c r="X7" s="5"/>
      <c r="Y7" s="5"/>
      <c r="Z7" s="5"/>
    </row>
    <row r="8" ht="17.25" customHeight="1">
      <c r="A8" s="2" t="s">
        <v>31</v>
      </c>
      <c r="B8" s="3" t="s">
        <v>32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5"/>
      <c r="X8" s="5"/>
      <c r="Y8" s="5"/>
      <c r="Z8" s="5"/>
    </row>
    <row r="9" ht="17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5"/>
      <c r="X9" s="5"/>
      <c r="Y9" s="5"/>
      <c r="Z9" s="5"/>
    </row>
    <row r="10" ht="17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5"/>
      <c r="X10" s="5"/>
      <c r="Y10" s="5"/>
      <c r="Z10" s="5"/>
    </row>
    <row r="11" ht="17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5"/>
      <c r="X11" s="5"/>
      <c r="Y11" s="5"/>
      <c r="Z11" s="5"/>
    </row>
    <row r="12" ht="17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5"/>
      <c r="X12" s="5"/>
      <c r="Y12" s="5"/>
      <c r="Z12" s="5"/>
    </row>
    <row r="13" ht="17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5"/>
      <c r="X13" s="5"/>
      <c r="Y13" s="5"/>
      <c r="Z13" s="5"/>
    </row>
    <row r="14" ht="17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5"/>
      <c r="X14" s="5"/>
      <c r="Y14" s="5"/>
      <c r="Z14" s="5"/>
    </row>
    <row r="15" ht="17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"/>
      <c r="X15" s="5"/>
      <c r="Y15" s="5"/>
      <c r="Z15" s="5"/>
    </row>
    <row r="16" ht="17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5"/>
      <c r="X16" s="5"/>
      <c r="Y16" s="5"/>
      <c r="Z16" s="5"/>
    </row>
    <row r="17" ht="17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5"/>
      <c r="X17" s="5"/>
      <c r="Y17" s="5"/>
      <c r="Z17" s="5"/>
    </row>
    <row r="18" ht="17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5"/>
      <c r="X18" s="5"/>
      <c r="Y18" s="5"/>
      <c r="Z18" s="5"/>
    </row>
    <row r="19" ht="17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5"/>
      <c r="X19" s="5"/>
      <c r="Y19" s="5"/>
      <c r="Z19" s="5"/>
    </row>
    <row r="20" ht="17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5"/>
      <c r="X20" s="5"/>
      <c r="Y20" s="5"/>
      <c r="Z20" s="5"/>
    </row>
    <row r="21" ht="17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5"/>
      <c r="X21" s="5"/>
      <c r="Y21" s="5"/>
      <c r="Z21" s="5"/>
    </row>
    <row r="22" ht="17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5"/>
      <c r="X22" s="5"/>
      <c r="Y22" s="5"/>
      <c r="Z22" s="5"/>
    </row>
    <row r="23" ht="17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5"/>
      <c r="X23" s="5"/>
      <c r="Y23" s="5"/>
      <c r="Z23" s="5"/>
    </row>
    <row r="24" ht="17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5"/>
      <c r="X24" s="5"/>
      <c r="Y24" s="5"/>
      <c r="Z24" s="5"/>
    </row>
    <row r="25" ht="17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5"/>
      <c r="X25" s="5"/>
      <c r="Y25" s="5"/>
      <c r="Z25" s="5"/>
    </row>
    <row r="26" ht="17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5"/>
      <c r="X26" s="5"/>
      <c r="Y26" s="5"/>
      <c r="Z26" s="5"/>
    </row>
    <row r="27" ht="17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5"/>
      <c r="X27" s="5"/>
      <c r="Y27" s="5"/>
      <c r="Z27" s="5"/>
    </row>
    <row r="28" ht="17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5"/>
      <c r="X28" s="5"/>
      <c r="Y28" s="5"/>
      <c r="Z28" s="5"/>
    </row>
    <row r="29" ht="17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5"/>
      <c r="X29" s="5"/>
      <c r="Y29" s="5"/>
      <c r="Z29" s="5"/>
    </row>
    <row r="30" ht="17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5"/>
      <c r="X30" s="5"/>
      <c r="Y30" s="5"/>
      <c r="Z30" s="5"/>
    </row>
    <row r="31" ht="17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5"/>
      <c r="X31" s="5"/>
      <c r="Y31" s="5"/>
      <c r="Z31" s="5"/>
    </row>
    <row r="32" ht="17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5"/>
      <c r="X32" s="5"/>
      <c r="Y32" s="5"/>
      <c r="Z32" s="5"/>
    </row>
    <row r="33" ht="17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5"/>
      <c r="X33" s="5"/>
      <c r="Y33" s="5"/>
      <c r="Z33" s="5"/>
    </row>
    <row r="34" ht="17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5"/>
      <c r="X34" s="5"/>
      <c r="Y34" s="5"/>
      <c r="Z34" s="5"/>
    </row>
    <row r="35" ht="17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5"/>
      <c r="X35" s="5"/>
      <c r="Y35" s="5"/>
      <c r="Z35" s="5"/>
    </row>
    <row r="36" ht="17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5"/>
      <c r="X36" s="5"/>
      <c r="Y36" s="5"/>
      <c r="Z36" s="5"/>
    </row>
    <row r="37" ht="17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5"/>
      <c r="X37" s="5"/>
      <c r="Y37" s="5"/>
      <c r="Z37" s="5"/>
    </row>
    <row r="38" ht="17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5"/>
      <c r="X38" s="5"/>
      <c r="Y38" s="5"/>
      <c r="Z38" s="5"/>
    </row>
    <row r="39" ht="17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5"/>
      <c r="X39" s="5"/>
      <c r="Y39" s="5"/>
      <c r="Z39" s="5"/>
    </row>
    <row r="40" ht="17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5"/>
      <c r="X40" s="5"/>
      <c r="Y40" s="5"/>
      <c r="Z40" s="5"/>
    </row>
    <row r="41" ht="17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5"/>
      <c r="X41" s="5"/>
      <c r="Y41" s="5"/>
      <c r="Z41" s="5"/>
    </row>
    <row r="42" ht="17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5"/>
      <c r="X42" s="5"/>
      <c r="Y42" s="5"/>
      <c r="Z42" s="5"/>
    </row>
    <row r="43" ht="17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5"/>
      <c r="X43" s="5"/>
      <c r="Y43" s="5"/>
      <c r="Z43" s="5"/>
    </row>
    <row r="44" ht="17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5"/>
      <c r="X44" s="5"/>
      <c r="Y44" s="5"/>
      <c r="Z44" s="5"/>
    </row>
    <row r="45" ht="17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5"/>
      <c r="X45" s="5"/>
      <c r="Y45" s="5"/>
      <c r="Z45" s="5"/>
    </row>
    <row r="46" ht="17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5"/>
      <c r="X46" s="5"/>
      <c r="Y46" s="5"/>
      <c r="Z46" s="5"/>
    </row>
    <row r="47" ht="17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5"/>
      <c r="X47" s="5"/>
      <c r="Y47" s="5"/>
      <c r="Z47" s="5"/>
    </row>
    <row r="48" ht="17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5"/>
      <c r="X48" s="5"/>
      <c r="Y48" s="5"/>
      <c r="Z48" s="5"/>
    </row>
    <row r="49" ht="17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5"/>
      <c r="X49" s="5"/>
      <c r="Y49" s="5"/>
      <c r="Z49" s="5"/>
    </row>
    <row r="50" ht="17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5"/>
      <c r="X50" s="5"/>
      <c r="Y50" s="5"/>
      <c r="Z50" s="5"/>
    </row>
    <row r="51" ht="17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5"/>
      <c r="X51" s="5"/>
      <c r="Y51" s="5"/>
      <c r="Z51" s="5"/>
    </row>
    <row r="52" ht="17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5"/>
      <c r="X52" s="5"/>
      <c r="Y52" s="5"/>
      <c r="Z52" s="5"/>
    </row>
    <row r="53" ht="17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5"/>
      <c r="X53" s="5"/>
      <c r="Y53" s="5"/>
      <c r="Z53" s="5"/>
    </row>
    <row r="54" ht="17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5"/>
      <c r="X54" s="5"/>
      <c r="Y54" s="5"/>
      <c r="Z54" s="5"/>
    </row>
    <row r="55" ht="17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5"/>
      <c r="X55" s="5"/>
      <c r="Y55" s="5"/>
      <c r="Z55" s="5"/>
    </row>
    <row r="56" ht="17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5"/>
      <c r="X56" s="5"/>
      <c r="Y56" s="5"/>
      <c r="Z56" s="5"/>
    </row>
    <row r="57" ht="17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5"/>
      <c r="X57" s="5"/>
      <c r="Y57" s="5"/>
      <c r="Z57" s="5"/>
    </row>
    <row r="58" ht="17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5"/>
      <c r="X58" s="5"/>
      <c r="Y58" s="5"/>
      <c r="Z58" s="5"/>
    </row>
    <row r="59" ht="17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5"/>
      <c r="X59" s="5"/>
      <c r="Y59" s="5"/>
      <c r="Z59" s="5"/>
    </row>
    <row r="60" ht="17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5"/>
      <c r="X60" s="5"/>
      <c r="Y60" s="5"/>
      <c r="Z60" s="5"/>
    </row>
    <row r="61" ht="17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5"/>
      <c r="X61" s="5"/>
      <c r="Y61" s="5"/>
      <c r="Z61" s="5"/>
    </row>
    <row r="62" ht="17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5"/>
      <c r="X62" s="5"/>
      <c r="Y62" s="5"/>
      <c r="Z62" s="5"/>
    </row>
    <row r="63" ht="17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5"/>
      <c r="X63" s="5"/>
      <c r="Y63" s="5"/>
      <c r="Z63" s="5"/>
    </row>
    <row r="64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5"/>
      <c r="X64" s="5"/>
      <c r="Y64" s="5"/>
      <c r="Z64" s="5"/>
    </row>
    <row r="65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5"/>
      <c r="X65" s="5"/>
      <c r="Y65" s="5"/>
      <c r="Z65" s="5"/>
    </row>
    <row r="66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5"/>
      <c r="X66" s="5"/>
      <c r="Y66" s="5"/>
      <c r="Z66" s="5"/>
    </row>
    <row r="67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5"/>
      <c r="X67" s="5"/>
      <c r="Y67" s="5"/>
      <c r="Z67" s="5"/>
    </row>
    <row r="68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5"/>
      <c r="X68" s="5"/>
      <c r="Y68" s="5"/>
      <c r="Z68" s="5"/>
    </row>
    <row r="69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5"/>
      <c r="X69" s="5"/>
      <c r="Y69" s="5"/>
      <c r="Z69" s="5"/>
    </row>
    <row r="70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5"/>
      <c r="X70" s="5"/>
      <c r="Y70" s="5"/>
      <c r="Z70" s="5"/>
    </row>
    <row r="71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5"/>
      <c r="X71" s="5"/>
      <c r="Y71" s="5"/>
      <c r="Z71" s="5"/>
    </row>
    <row r="72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5"/>
      <c r="X72" s="5"/>
      <c r="Y72" s="5"/>
      <c r="Z72" s="5"/>
    </row>
    <row r="73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5"/>
      <c r="X73" s="5"/>
      <c r="Y73" s="5"/>
      <c r="Z73" s="5"/>
    </row>
    <row r="74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5"/>
      <c r="X74" s="5"/>
      <c r="Y74" s="5"/>
      <c r="Z74" s="5"/>
    </row>
    <row r="75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5"/>
      <c r="X75" s="5"/>
      <c r="Y75" s="5"/>
      <c r="Z75" s="5"/>
    </row>
    <row r="76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5"/>
      <c r="X76" s="5"/>
      <c r="Y76" s="5"/>
      <c r="Z76" s="5"/>
    </row>
    <row r="77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5"/>
      <c r="X77" s="5"/>
      <c r="Y77" s="5"/>
      <c r="Z77" s="5"/>
    </row>
    <row r="78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5"/>
      <c r="X78" s="5"/>
      <c r="Y78" s="5"/>
      <c r="Z78" s="5"/>
    </row>
    <row r="79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5"/>
      <c r="X79" s="5"/>
      <c r="Y79" s="5"/>
      <c r="Z79" s="5"/>
    </row>
    <row r="80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5"/>
      <c r="X80" s="5"/>
      <c r="Y80" s="5"/>
      <c r="Z80" s="5"/>
    </row>
    <row r="81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5"/>
      <c r="X81" s="5"/>
      <c r="Y81" s="5"/>
      <c r="Z81" s="5"/>
    </row>
    <row r="82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5"/>
      <c r="X82" s="5"/>
      <c r="Y82" s="5"/>
      <c r="Z82" s="5"/>
    </row>
    <row r="83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5"/>
      <c r="X83" s="5"/>
      <c r="Y83" s="5"/>
      <c r="Z83" s="5"/>
    </row>
    <row r="84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5"/>
      <c r="X84" s="5"/>
      <c r="Y84" s="5"/>
      <c r="Z84" s="5"/>
    </row>
    <row r="85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5"/>
      <c r="X85" s="5"/>
      <c r="Y85" s="5"/>
      <c r="Z85" s="5"/>
    </row>
    <row r="86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5"/>
      <c r="X86" s="5"/>
      <c r="Y86" s="5"/>
      <c r="Z86" s="5"/>
    </row>
    <row r="87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5"/>
      <c r="X87" s="5"/>
      <c r="Y87" s="5"/>
      <c r="Z87" s="5"/>
    </row>
    <row r="88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5"/>
      <c r="X88" s="5"/>
      <c r="Y88" s="5"/>
      <c r="Z88" s="5"/>
    </row>
    <row r="89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5"/>
      <c r="X89" s="5"/>
      <c r="Y89" s="5"/>
      <c r="Z89" s="5"/>
    </row>
    <row r="90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5"/>
      <c r="X90" s="5"/>
      <c r="Y90" s="5"/>
      <c r="Z90" s="5"/>
    </row>
    <row r="91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5"/>
      <c r="X91" s="5"/>
      <c r="Y91" s="5"/>
      <c r="Z91" s="5"/>
    </row>
    <row r="92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5"/>
      <c r="X92" s="5"/>
      <c r="Y92" s="5"/>
      <c r="Z92" s="5"/>
    </row>
    <row r="93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5"/>
      <c r="X93" s="5"/>
      <c r="Y93" s="5"/>
      <c r="Z93" s="5"/>
    </row>
    <row r="94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5"/>
      <c r="X94" s="5"/>
      <c r="Y94" s="5"/>
      <c r="Z94" s="5"/>
    </row>
    <row r="95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5"/>
      <c r="X95" s="5"/>
      <c r="Y95" s="5"/>
      <c r="Z95" s="5"/>
    </row>
    <row r="9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5"/>
      <c r="X96" s="5"/>
      <c r="Y96" s="5"/>
      <c r="Z96" s="5"/>
    </row>
    <row r="97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5"/>
      <c r="X97" s="5"/>
      <c r="Y97" s="5"/>
      <c r="Z97" s="5"/>
    </row>
    <row r="98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5"/>
      <c r="X98" s="5"/>
      <c r="Y98" s="5"/>
      <c r="Z98" s="5"/>
    </row>
    <row r="99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5"/>
      <c r="X99" s="5"/>
      <c r="Y99" s="5"/>
      <c r="Z99" s="5"/>
    </row>
    <row r="100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5"/>
      <c r="X100" s="5"/>
      <c r="Y100" s="5"/>
      <c r="Z100" s="5"/>
    </row>
    <row r="101" ht="17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5"/>
      <c r="X101" s="5"/>
      <c r="Y101" s="5"/>
      <c r="Z101" s="5"/>
    </row>
    <row r="102" ht="17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5"/>
      <c r="X102" s="5"/>
      <c r="Y102" s="5"/>
      <c r="Z102" s="5"/>
    </row>
    <row r="103" ht="17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5"/>
      <c r="X103" s="5"/>
      <c r="Y103" s="5"/>
      <c r="Z103" s="5"/>
    </row>
    <row r="104" ht="17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5"/>
      <c r="X104" s="5"/>
      <c r="Y104" s="5"/>
      <c r="Z104" s="5"/>
    </row>
    <row r="105" ht="17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5"/>
      <c r="X105" s="5"/>
      <c r="Y105" s="5"/>
      <c r="Z105" s="5"/>
    </row>
    <row r="106" ht="17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5"/>
      <c r="X106" s="5"/>
      <c r="Y106" s="5"/>
      <c r="Z106" s="5"/>
    </row>
    <row r="107" ht="17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5"/>
      <c r="X107" s="5"/>
      <c r="Y107" s="5"/>
      <c r="Z107" s="5"/>
    </row>
    <row r="108" ht="17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5"/>
      <c r="X108" s="5"/>
      <c r="Y108" s="5"/>
      <c r="Z108" s="5"/>
    </row>
    <row r="109" ht="17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5"/>
      <c r="X109" s="5"/>
      <c r="Y109" s="5"/>
      <c r="Z109" s="5"/>
    </row>
    <row r="110" ht="17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5"/>
      <c r="X110" s="5"/>
      <c r="Y110" s="5"/>
      <c r="Z110" s="5"/>
    </row>
    <row r="111" ht="17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5"/>
      <c r="X111" s="5"/>
      <c r="Y111" s="5"/>
      <c r="Z111" s="5"/>
    </row>
    <row r="112" ht="17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5"/>
      <c r="X112" s="5"/>
      <c r="Y112" s="5"/>
      <c r="Z112" s="5"/>
    </row>
    <row r="113" ht="17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5"/>
      <c r="X113" s="5"/>
      <c r="Y113" s="5"/>
      <c r="Z113" s="5"/>
    </row>
    <row r="114" ht="17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5"/>
      <c r="X114" s="5"/>
      <c r="Y114" s="5"/>
      <c r="Z114" s="5"/>
    </row>
    <row r="115" ht="17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5"/>
      <c r="X115" s="5"/>
      <c r="Y115" s="5"/>
      <c r="Z115" s="5"/>
    </row>
    <row r="116" ht="17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5"/>
      <c r="X116" s="5"/>
      <c r="Y116" s="5"/>
      <c r="Z116" s="5"/>
    </row>
    <row r="117" ht="17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5"/>
      <c r="X117" s="5"/>
      <c r="Y117" s="5"/>
      <c r="Z117" s="5"/>
    </row>
    <row r="118" ht="17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5"/>
      <c r="X118" s="5"/>
      <c r="Y118" s="5"/>
      <c r="Z118" s="5"/>
    </row>
    <row r="119" ht="17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5"/>
      <c r="X119" s="5"/>
      <c r="Y119" s="5"/>
      <c r="Z119" s="5"/>
    </row>
    <row r="120" ht="17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5"/>
      <c r="X120" s="5"/>
      <c r="Y120" s="5"/>
      <c r="Z120" s="5"/>
    </row>
    <row r="121" ht="17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5"/>
      <c r="X121" s="5"/>
      <c r="Y121" s="5"/>
      <c r="Z121" s="5"/>
    </row>
    <row r="122" ht="17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5"/>
      <c r="X122" s="5"/>
      <c r="Y122" s="5"/>
      <c r="Z122" s="5"/>
    </row>
    <row r="123" ht="17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5"/>
      <c r="X123" s="5"/>
      <c r="Y123" s="5"/>
      <c r="Z123" s="5"/>
    </row>
    <row r="124" ht="17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5"/>
      <c r="X124" s="5"/>
      <c r="Y124" s="5"/>
      <c r="Z124" s="5"/>
    </row>
    <row r="125" ht="17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5"/>
      <c r="X125" s="5"/>
      <c r="Y125" s="5"/>
      <c r="Z125" s="5"/>
    </row>
    <row r="126" ht="17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5"/>
      <c r="X126" s="5"/>
      <c r="Y126" s="5"/>
      <c r="Z126" s="5"/>
    </row>
    <row r="127" ht="17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5"/>
      <c r="X127" s="5"/>
      <c r="Y127" s="5"/>
      <c r="Z127" s="5"/>
    </row>
    <row r="128" ht="17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5"/>
      <c r="X128" s="5"/>
      <c r="Y128" s="5"/>
      <c r="Z128" s="5"/>
    </row>
    <row r="129" ht="17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5"/>
      <c r="X129" s="5"/>
      <c r="Y129" s="5"/>
      <c r="Z129" s="5"/>
    </row>
    <row r="130" ht="17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5"/>
      <c r="X130" s="5"/>
      <c r="Y130" s="5"/>
      <c r="Z130" s="5"/>
    </row>
    <row r="131" ht="17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5"/>
      <c r="X131" s="5"/>
      <c r="Y131" s="5"/>
      <c r="Z131" s="5"/>
    </row>
    <row r="132" ht="17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5"/>
      <c r="X132" s="5"/>
      <c r="Y132" s="5"/>
      <c r="Z132" s="5"/>
    </row>
    <row r="133" ht="17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5"/>
      <c r="X133" s="5"/>
      <c r="Y133" s="5"/>
      <c r="Z133" s="5"/>
    </row>
    <row r="134" ht="17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5"/>
      <c r="X134" s="5"/>
      <c r="Y134" s="5"/>
      <c r="Z134" s="5"/>
    </row>
    <row r="135" ht="17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5"/>
      <c r="X135" s="5"/>
      <c r="Y135" s="5"/>
      <c r="Z135" s="5"/>
    </row>
    <row r="136" ht="17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5"/>
      <c r="X136" s="5"/>
      <c r="Y136" s="5"/>
      <c r="Z136" s="5"/>
    </row>
    <row r="137" ht="17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5"/>
      <c r="X137" s="5"/>
      <c r="Y137" s="5"/>
      <c r="Z137" s="5"/>
    </row>
    <row r="138" ht="17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5"/>
      <c r="X138" s="5"/>
      <c r="Y138" s="5"/>
      <c r="Z138" s="5"/>
    </row>
    <row r="139" ht="17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5"/>
      <c r="X139" s="5"/>
      <c r="Y139" s="5"/>
      <c r="Z139" s="5"/>
    </row>
    <row r="140" ht="17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5"/>
      <c r="X140" s="5"/>
      <c r="Y140" s="5"/>
      <c r="Z140" s="5"/>
    </row>
    <row r="141" ht="17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5"/>
      <c r="X141" s="5"/>
      <c r="Y141" s="5"/>
      <c r="Z141" s="5"/>
    </row>
    <row r="142" ht="17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5"/>
      <c r="X142" s="5"/>
      <c r="Y142" s="5"/>
      <c r="Z142" s="5"/>
    </row>
    <row r="143" ht="17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5"/>
      <c r="X143" s="5"/>
      <c r="Y143" s="5"/>
      <c r="Z143" s="5"/>
    </row>
    <row r="144" ht="17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5"/>
      <c r="X144" s="5"/>
      <c r="Y144" s="5"/>
      <c r="Z144" s="5"/>
    </row>
    <row r="145" ht="17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5"/>
      <c r="X145" s="5"/>
      <c r="Y145" s="5"/>
      <c r="Z145" s="5"/>
    </row>
    <row r="146" ht="17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5"/>
      <c r="X146" s="5"/>
      <c r="Y146" s="5"/>
      <c r="Z146" s="5"/>
    </row>
    <row r="147" ht="17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5"/>
      <c r="X147" s="5"/>
      <c r="Y147" s="5"/>
      <c r="Z147" s="5"/>
    </row>
    <row r="148" ht="17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5"/>
      <c r="X148" s="5"/>
      <c r="Y148" s="5"/>
      <c r="Z148" s="5"/>
    </row>
    <row r="149" ht="17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5"/>
      <c r="X149" s="5"/>
      <c r="Y149" s="5"/>
      <c r="Z149" s="5"/>
    </row>
    <row r="150" ht="17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5"/>
      <c r="X150" s="5"/>
      <c r="Y150" s="5"/>
      <c r="Z150" s="5"/>
    </row>
    <row r="151" ht="17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5"/>
      <c r="X151" s="5"/>
      <c r="Y151" s="5"/>
      <c r="Z151" s="5"/>
    </row>
    <row r="152" ht="17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5"/>
      <c r="X152" s="5"/>
      <c r="Y152" s="5"/>
      <c r="Z152" s="5"/>
    </row>
    <row r="153" ht="17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5"/>
      <c r="X153" s="5"/>
      <c r="Y153" s="5"/>
      <c r="Z153" s="5"/>
    </row>
    <row r="154" ht="17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5"/>
      <c r="X154" s="5"/>
      <c r="Y154" s="5"/>
      <c r="Z154" s="5"/>
    </row>
    <row r="155" ht="17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5"/>
      <c r="X155" s="5"/>
      <c r="Y155" s="5"/>
      <c r="Z155" s="5"/>
    </row>
    <row r="156" ht="17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5"/>
      <c r="X156" s="5"/>
      <c r="Y156" s="5"/>
      <c r="Z156" s="5"/>
    </row>
    <row r="157" ht="17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5"/>
      <c r="X157" s="5"/>
      <c r="Y157" s="5"/>
      <c r="Z157" s="5"/>
    </row>
    <row r="158" ht="17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5"/>
      <c r="X158" s="5"/>
      <c r="Y158" s="5"/>
      <c r="Z158" s="5"/>
    </row>
    <row r="159" ht="17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5"/>
      <c r="X159" s="5"/>
      <c r="Y159" s="5"/>
      <c r="Z159" s="5"/>
    </row>
    <row r="160" ht="17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5"/>
      <c r="X160" s="5"/>
      <c r="Y160" s="5"/>
      <c r="Z160" s="5"/>
    </row>
    <row r="161" ht="17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5"/>
      <c r="X161" s="5"/>
      <c r="Y161" s="5"/>
      <c r="Z161" s="5"/>
    </row>
    <row r="162" ht="17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5"/>
      <c r="X162" s="5"/>
      <c r="Y162" s="5"/>
      <c r="Z162" s="5"/>
    </row>
    <row r="163" ht="17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5"/>
      <c r="X163" s="5"/>
      <c r="Y163" s="5"/>
      <c r="Z163" s="5"/>
    </row>
    <row r="164" ht="17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5"/>
      <c r="X164" s="5"/>
      <c r="Y164" s="5"/>
      <c r="Z164" s="5"/>
    </row>
    <row r="165" ht="17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5"/>
      <c r="X165" s="5"/>
      <c r="Y165" s="5"/>
      <c r="Z165" s="5"/>
    </row>
    <row r="166" ht="1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5"/>
      <c r="X166" s="5"/>
      <c r="Y166" s="5"/>
      <c r="Z166" s="5"/>
    </row>
    <row r="167" ht="17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5"/>
      <c r="X167" s="5"/>
      <c r="Y167" s="5"/>
      <c r="Z167" s="5"/>
    </row>
    <row r="168" ht="17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5"/>
      <c r="X168" s="5"/>
      <c r="Y168" s="5"/>
      <c r="Z168" s="5"/>
    </row>
    <row r="169" ht="17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5"/>
      <c r="X169" s="5"/>
      <c r="Y169" s="5"/>
      <c r="Z169" s="5"/>
    </row>
    <row r="170" ht="17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5"/>
      <c r="X170" s="5"/>
      <c r="Y170" s="5"/>
      <c r="Z170" s="5"/>
    </row>
    <row r="171" ht="17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5"/>
      <c r="X171" s="5"/>
      <c r="Y171" s="5"/>
      <c r="Z171" s="5"/>
    </row>
    <row r="172" ht="17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5"/>
      <c r="X172" s="5"/>
      <c r="Y172" s="5"/>
      <c r="Z172" s="5"/>
    </row>
    <row r="173" ht="17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5"/>
      <c r="X173" s="5"/>
      <c r="Y173" s="5"/>
      <c r="Z173" s="5"/>
    </row>
    <row r="174" ht="17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5"/>
      <c r="X174" s="5"/>
      <c r="Y174" s="5"/>
      <c r="Z174" s="5"/>
    </row>
    <row r="175" ht="17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5"/>
      <c r="X175" s="5"/>
      <c r="Y175" s="5"/>
      <c r="Z175" s="5"/>
    </row>
    <row r="176" ht="17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5"/>
      <c r="X176" s="5"/>
      <c r="Y176" s="5"/>
      <c r="Z176" s="5"/>
    </row>
    <row r="177" ht="17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5"/>
      <c r="X177" s="5"/>
      <c r="Y177" s="5"/>
      <c r="Z177" s="5"/>
    </row>
    <row r="178" ht="17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5"/>
      <c r="X178" s="5"/>
      <c r="Y178" s="5"/>
      <c r="Z178" s="5"/>
    </row>
    <row r="179" ht="17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5"/>
      <c r="X179" s="5"/>
      <c r="Y179" s="5"/>
      <c r="Z179" s="5"/>
    </row>
    <row r="180" ht="17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5"/>
      <c r="X180" s="5"/>
      <c r="Y180" s="5"/>
      <c r="Z180" s="5"/>
    </row>
    <row r="181" ht="17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5"/>
      <c r="X181" s="5"/>
      <c r="Y181" s="5"/>
      <c r="Z181" s="5"/>
    </row>
    <row r="182" ht="17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5"/>
      <c r="X182" s="5"/>
      <c r="Y182" s="5"/>
      <c r="Z182" s="5"/>
    </row>
    <row r="183" ht="17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5"/>
      <c r="X183" s="5"/>
      <c r="Y183" s="5"/>
      <c r="Z183" s="5"/>
    </row>
    <row r="184" ht="17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5"/>
      <c r="X184" s="5"/>
      <c r="Y184" s="5"/>
      <c r="Z184" s="5"/>
    </row>
    <row r="185" ht="17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5"/>
      <c r="X185" s="5"/>
      <c r="Y185" s="5"/>
      <c r="Z185" s="5"/>
    </row>
    <row r="186" ht="17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5"/>
      <c r="X186" s="5"/>
      <c r="Y186" s="5"/>
      <c r="Z186" s="5"/>
    </row>
    <row r="187" ht="17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5"/>
      <c r="X187" s="5"/>
      <c r="Y187" s="5"/>
      <c r="Z187" s="5"/>
    </row>
    <row r="188" ht="17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5"/>
      <c r="X188" s="5"/>
      <c r="Y188" s="5"/>
      <c r="Z188" s="5"/>
    </row>
    <row r="189" ht="17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5"/>
      <c r="X189" s="5"/>
      <c r="Y189" s="5"/>
      <c r="Z189" s="5"/>
    </row>
    <row r="190" ht="17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5"/>
      <c r="X190" s="5"/>
      <c r="Y190" s="5"/>
      <c r="Z190" s="5"/>
    </row>
    <row r="191" ht="17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5"/>
      <c r="X191" s="5"/>
      <c r="Y191" s="5"/>
      <c r="Z191" s="5"/>
    </row>
    <row r="192" ht="17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5"/>
      <c r="X192" s="5"/>
      <c r="Y192" s="5"/>
      <c r="Z192" s="5"/>
    </row>
    <row r="193" ht="17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5"/>
      <c r="X193" s="5"/>
      <c r="Y193" s="5"/>
      <c r="Z193" s="5"/>
    </row>
    <row r="194" ht="17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5"/>
      <c r="X194" s="5"/>
      <c r="Y194" s="5"/>
      <c r="Z194" s="5"/>
    </row>
    <row r="195" ht="17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5"/>
      <c r="X195" s="5"/>
      <c r="Y195" s="5"/>
      <c r="Z195" s="5"/>
    </row>
    <row r="196" ht="17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5"/>
      <c r="X196" s="5"/>
      <c r="Y196" s="5"/>
      <c r="Z196" s="5"/>
    </row>
    <row r="197" ht="17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5"/>
      <c r="X197" s="5"/>
      <c r="Y197" s="5"/>
      <c r="Z197" s="5"/>
    </row>
    <row r="198" ht="17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5"/>
      <c r="X198" s="5"/>
      <c r="Y198" s="5"/>
      <c r="Z198" s="5"/>
    </row>
    <row r="199" ht="17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5"/>
      <c r="X199" s="5"/>
      <c r="Y199" s="5"/>
      <c r="Z199" s="5"/>
    </row>
    <row r="200" ht="17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5"/>
      <c r="X200" s="5"/>
      <c r="Y200" s="5"/>
      <c r="Z200" s="5"/>
    </row>
    <row r="201" ht="17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5"/>
      <c r="X201" s="5"/>
      <c r="Y201" s="5"/>
      <c r="Z201" s="5"/>
    </row>
    <row r="202" ht="17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5"/>
      <c r="X202" s="5"/>
      <c r="Y202" s="5"/>
      <c r="Z202" s="5"/>
    </row>
    <row r="203" ht="17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5"/>
      <c r="X203" s="5"/>
      <c r="Y203" s="5"/>
      <c r="Z203" s="5"/>
    </row>
    <row r="204" ht="17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5"/>
      <c r="X204" s="5"/>
      <c r="Y204" s="5"/>
      <c r="Z204" s="5"/>
    </row>
    <row r="205" ht="17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5"/>
      <c r="X205" s="5"/>
      <c r="Y205" s="5"/>
      <c r="Z205" s="5"/>
    </row>
    <row r="206" ht="17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5"/>
      <c r="X206" s="5"/>
      <c r="Y206" s="5"/>
      <c r="Z206" s="5"/>
    </row>
    <row r="207" ht="17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5"/>
      <c r="X207" s="5"/>
      <c r="Y207" s="5"/>
      <c r="Z207" s="5"/>
    </row>
    <row r="208" ht="17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5"/>
      <c r="X208" s="5"/>
      <c r="Y208" s="5"/>
      <c r="Z208" s="5"/>
    </row>
    <row r="209" ht="17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5"/>
      <c r="X209" s="5"/>
      <c r="Y209" s="5"/>
      <c r="Z209" s="5"/>
    </row>
    <row r="210" ht="17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5"/>
      <c r="X210" s="5"/>
      <c r="Y210" s="5"/>
      <c r="Z210" s="5"/>
    </row>
    <row r="211" ht="17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5"/>
      <c r="X211" s="5"/>
      <c r="Y211" s="5"/>
      <c r="Z211" s="5"/>
    </row>
    <row r="212" ht="17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5"/>
      <c r="X212" s="5"/>
      <c r="Y212" s="5"/>
      <c r="Z212" s="5"/>
    </row>
    <row r="213" ht="17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5"/>
      <c r="X213" s="5"/>
      <c r="Y213" s="5"/>
      <c r="Z213" s="5"/>
    </row>
    <row r="214" ht="17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5"/>
      <c r="X214" s="5"/>
      <c r="Y214" s="5"/>
      <c r="Z214" s="5"/>
    </row>
    <row r="215" ht="17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5"/>
      <c r="X215" s="5"/>
      <c r="Y215" s="5"/>
      <c r="Z215" s="5"/>
    </row>
    <row r="216" ht="17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5"/>
      <c r="X216" s="5"/>
      <c r="Y216" s="5"/>
      <c r="Z216" s="5"/>
    </row>
    <row r="217" ht="17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5"/>
      <c r="X217" s="5"/>
      <c r="Y217" s="5"/>
      <c r="Z217" s="5"/>
    </row>
    <row r="218" ht="17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5"/>
      <c r="X218" s="5"/>
      <c r="Y218" s="5"/>
      <c r="Z218" s="5"/>
    </row>
    <row r="219" ht="17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5"/>
      <c r="X219" s="5"/>
      <c r="Y219" s="5"/>
      <c r="Z219" s="5"/>
    </row>
    <row r="220" ht="17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showGridLines="0"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4.43" defaultRowHeight="15.0"/>
  <cols>
    <col customWidth="1" min="1" max="1" width="62.0"/>
    <col customWidth="1" min="2" max="2" width="24.71"/>
    <col customWidth="1" min="3" max="3" width="27.43"/>
    <col customWidth="1" min="4" max="4" width="36.14"/>
    <col customWidth="1" min="5" max="16" width="17.29"/>
    <col customWidth="1" min="17" max="25" width="9.14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2.0" customHeight="1">
      <c r="A3" s="9" t="s">
        <v>1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2.0" customHeight="1">
      <c r="A4" s="14" t="s">
        <v>30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6"/>
      <c r="R4" s="16"/>
      <c r="S4" s="16"/>
      <c r="T4" s="16"/>
      <c r="U4" s="16"/>
      <c r="V4" s="16"/>
      <c r="W4" s="16"/>
      <c r="X4" s="16"/>
      <c r="Y4" s="16"/>
    </row>
    <row r="5" ht="12.0" customHeight="1">
      <c r="A5" s="17"/>
      <c r="B5" s="18"/>
      <c r="C5" s="20"/>
      <c r="D5" s="21"/>
      <c r="E5" s="22">
        <v>41456.0</v>
      </c>
      <c r="F5" s="22">
        <v>41487.0</v>
      </c>
      <c r="G5" s="22">
        <v>41518.0</v>
      </c>
      <c r="H5" s="22">
        <v>41548.0</v>
      </c>
      <c r="I5" s="22">
        <v>41579.0</v>
      </c>
      <c r="J5" s="22">
        <v>41609.0</v>
      </c>
      <c r="K5" s="22">
        <v>41640.0</v>
      </c>
      <c r="L5" s="22">
        <v>41671.0</v>
      </c>
      <c r="M5" s="22">
        <v>41699.0</v>
      </c>
      <c r="N5" s="22">
        <v>41730.0</v>
      </c>
      <c r="O5" s="22">
        <v>41760.0</v>
      </c>
      <c r="P5" s="22">
        <v>41791.0</v>
      </c>
      <c r="Q5" s="10"/>
      <c r="R5" s="10"/>
      <c r="S5" s="10"/>
      <c r="T5" s="10"/>
      <c r="U5" s="10"/>
      <c r="V5" s="10"/>
      <c r="W5" s="10"/>
      <c r="X5" s="10"/>
      <c r="Y5" s="10"/>
    </row>
    <row r="6" ht="12.0" customHeight="1">
      <c r="A6" s="23" t="s">
        <v>9</v>
      </c>
      <c r="B6" s="24" t="s">
        <v>33</v>
      </c>
      <c r="C6" s="25" t="s">
        <v>34</v>
      </c>
      <c r="D6" s="26" t="s">
        <v>35</v>
      </c>
      <c r="E6" s="27" t="s">
        <v>12</v>
      </c>
      <c r="F6" s="27" t="s">
        <v>15</v>
      </c>
      <c r="G6" s="27" t="s">
        <v>16</v>
      </c>
      <c r="H6" s="27" t="s">
        <v>17</v>
      </c>
      <c r="I6" s="27" t="s">
        <v>18</v>
      </c>
      <c r="J6" s="27" t="s">
        <v>19</v>
      </c>
      <c r="K6" s="27" t="s">
        <v>20</v>
      </c>
      <c r="L6" s="27" t="s">
        <v>21</v>
      </c>
      <c r="M6" s="27" t="s">
        <v>22</v>
      </c>
      <c r="N6" s="27" t="s">
        <v>23</v>
      </c>
      <c r="O6" s="27" t="s">
        <v>24</v>
      </c>
      <c r="P6" s="27" t="s">
        <v>25</v>
      </c>
      <c r="Q6" s="10"/>
      <c r="R6" s="10"/>
      <c r="S6" s="10"/>
      <c r="T6" s="10"/>
      <c r="U6" s="10"/>
      <c r="V6" s="10"/>
      <c r="W6" s="10"/>
      <c r="X6" s="10"/>
      <c r="Y6" s="10"/>
    </row>
    <row r="7" ht="12.0" customHeight="1">
      <c r="A7" s="29" t="s">
        <v>28</v>
      </c>
      <c r="B7" s="30" t="s">
        <v>37</v>
      </c>
      <c r="C7" s="32" t="s">
        <v>38</v>
      </c>
      <c r="D7" s="34" t="s">
        <v>39</v>
      </c>
      <c r="E7" s="35">
        <v>-4328.0</v>
      </c>
      <c r="F7" s="35">
        <v>-3990.29</v>
      </c>
      <c r="G7" s="35">
        <v>-3990.62</v>
      </c>
      <c r="H7" s="35">
        <v>-3839.45</v>
      </c>
      <c r="I7" s="35">
        <v>-3817.86</v>
      </c>
      <c r="J7" s="35">
        <v>-4111.98</v>
      </c>
      <c r="K7" s="35">
        <v>-4484.66</v>
      </c>
      <c r="L7" s="35">
        <v>-4222.71</v>
      </c>
      <c r="M7" s="35">
        <v>-4838.3</v>
      </c>
      <c r="N7" s="35">
        <v>-3259.32</v>
      </c>
      <c r="O7" s="35">
        <v>0.0</v>
      </c>
      <c r="P7" s="35">
        <v>-2125.72</v>
      </c>
      <c r="Q7" s="1"/>
      <c r="R7" s="1"/>
      <c r="S7" s="1"/>
      <c r="T7" s="1"/>
      <c r="U7" s="1"/>
      <c r="V7" s="1"/>
      <c r="W7" s="1"/>
      <c r="X7" s="1"/>
      <c r="Y7" s="1"/>
    </row>
    <row r="8" ht="12.0" customHeight="1">
      <c r="A8" s="36" t="s">
        <v>28</v>
      </c>
      <c r="B8" s="37"/>
      <c r="C8" s="38" t="s">
        <v>38</v>
      </c>
      <c r="D8" s="36" t="s">
        <v>40</v>
      </c>
      <c r="E8" s="39">
        <f t="shared" ref="E8:P8" si="1">sum(E7)</f>
        <v>-4328</v>
      </c>
      <c r="F8" s="39">
        <f t="shared" si="1"/>
        <v>-3990.29</v>
      </c>
      <c r="G8" s="39">
        <f t="shared" si="1"/>
        <v>-3990.62</v>
      </c>
      <c r="H8" s="39">
        <f t="shared" si="1"/>
        <v>-3839.45</v>
      </c>
      <c r="I8" s="39">
        <f t="shared" si="1"/>
        <v>-3817.86</v>
      </c>
      <c r="J8" s="39">
        <f t="shared" si="1"/>
        <v>-4111.98</v>
      </c>
      <c r="K8" s="39">
        <f t="shared" si="1"/>
        <v>-4484.66</v>
      </c>
      <c r="L8" s="39">
        <f t="shared" si="1"/>
        <v>-4222.71</v>
      </c>
      <c r="M8" s="39">
        <f t="shared" si="1"/>
        <v>-4838.3</v>
      </c>
      <c r="N8" s="39">
        <f t="shared" si="1"/>
        <v>-3259.32</v>
      </c>
      <c r="O8" s="39">
        <f t="shared" si="1"/>
        <v>0</v>
      </c>
      <c r="P8" s="39">
        <f t="shared" si="1"/>
        <v>-2125.72</v>
      </c>
      <c r="Q8" s="41"/>
      <c r="R8" s="41"/>
      <c r="S8" s="41"/>
      <c r="T8" s="41"/>
      <c r="U8" s="41"/>
      <c r="V8" s="41"/>
      <c r="W8" s="41"/>
      <c r="X8" s="41"/>
      <c r="Y8" s="41"/>
      <c r="Z8" s="42"/>
    </row>
    <row r="9" ht="12.0" customHeight="1">
      <c r="A9" s="34" t="s">
        <v>28</v>
      </c>
      <c r="B9" s="30" t="s">
        <v>37</v>
      </c>
      <c r="C9" s="32" t="s">
        <v>42</v>
      </c>
      <c r="D9" s="34" t="s">
        <v>43</v>
      </c>
      <c r="E9" s="35">
        <v>0.0</v>
      </c>
      <c r="F9" s="35">
        <v>0.0</v>
      </c>
      <c r="G9" s="35">
        <v>-2735.0</v>
      </c>
      <c r="H9" s="35">
        <v>0.0</v>
      </c>
      <c r="I9" s="35">
        <v>0.0</v>
      </c>
      <c r="J9" s="35">
        <v>0.0</v>
      </c>
      <c r="K9" s="35">
        <v>0.0</v>
      </c>
      <c r="L9" s="35">
        <v>0.0</v>
      </c>
      <c r="M9" s="35">
        <v>0.0</v>
      </c>
      <c r="N9" s="35">
        <v>0.0</v>
      </c>
      <c r="O9" s="35">
        <v>0.0</v>
      </c>
      <c r="P9" s="35">
        <v>0.0</v>
      </c>
      <c r="Q9" s="1"/>
      <c r="R9" s="1"/>
      <c r="S9" s="1"/>
      <c r="T9" s="1"/>
      <c r="U9" s="1"/>
      <c r="V9" s="1"/>
      <c r="W9" s="1"/>
      <c r="X9" s="1"/>
      <c r="Y9" s="1"/>
    </row>
    <row r="10" ht="12.0" customHeight="1">
      <c r="A10" s="34" t="s">
        <v>28</v>
      </c>
      <c r="B10" s="30" t="s">
        <v>37</v>
      </c>
      <c r="C10" s="32" t="s">
        <v>42</v>
      </c>
      <c r="D10" s="34" t="s">
        <v>44</v>
      </c>
      <c r="E10" s="35">
        <v>-1918.0</v>
      </c>
      <c r="F10" s="35">
        <v>-1970.98</v>
      </c>
      <c r="G10" s="35">
        <v>-2430.47</v>
      </c>
      <c r="H10" s="35">
        <v>-1660.32</v>
      </c>
      <c r="I10" s="35">
        <v>-3419.82</v>
      </c>
      <c r="J10" s="35">
        <v>-1996.6</v>
      </c>
      <c r="K10" s="35">
        <v>-1660.59</v>
      </c>
      <c r="L10" s="35">
        <v>124.35</v>
      </c>
      <c r="M10" s="35">
        <v>-5481.39</v>
      </c>
      <c r="N10" s="35">
        <v>-6336.58</v>
      </c>
      <c r="O10" s="35">
        <v>2700.0</v>
      </c>
      <c r="P10" s="35">
        <v>-30.0</v>
      </c>
      <c r="Q10" s="1"/>
      <c r="R10" s="1"/>
      <c r="S10" s="1"/>
      <c r="T10" s="1"/>
      <c r="U10" s="1"/>
      <c r="V10" s="1"/>
      <c r="W10" s="1"/>
      <c r="X10" s="1"/>
      <c r="Y10" s="1"/>
    </row>
    <row r="11" ht="12.0" customHeight="1">
      <c r="A11" s="34" t="s">
        <v>28</v>
      </c>
      <c r="B11" s="30" t="s">
        <v>37</v>
      </c>
      <c r="C11" s="32" t="s">
        <v>42</v>
      </c>
      <c r="D11" s="34" t="s">
        <v>46</v>
      </c>
      <c r="E11" s="35">
        <v>-33635.0</v>
      </c>
      <c r="F11" s="35">
        <v>-33635.0</v>
      </c>
      <c r="G11" s="35">
        <v>-32984.0</v>
      </c>
      <c r="H11" s="35">
        <v>-33845.0</v>
      </c>
      <c r="I11" s="35">
        <v>-34503.0</v>
      </c>
      <c r="J11" s="35">
        <v>-32536.0</v>
      </c>
      <c r="K11" s="35">
        <v>-35084.25</v>
      </c>
      <c r="L11" s="35">
        <v>-32434.0</v>
      </c>
      <c r="M11" s="35">
        <v>-33973.2</v>
      </c>
      <c r="N11" s="35">
        <v>-34069.0</v>
      </c>
      <c r="O11" s="35">
        <v>-32760.0</v>
      </c>
      <c r="P11" s="35">
        <v>-32612.0</v>
      </c>
      <c r="Q11" s="1"/>
      <c r="R11" s="1"/>
      <c r="S11" s="1"/>
      <c r="T11" s="1"/>
      <c r="U11" s="1"/>
      <c r="V11" s="1"/>
      <c r="W11" s="1"/>
      <c r="X11" s="1"/>
      <c r="Y11" s="1"/>
    </row>
    <row r="12" ht="12.0" customHeight="1">
      <c r="A12" s="36" t="s">
        <v>28</v>
      </c>
      <c r="B12" s="37"/>
      <c r="C12" s="38"/>
      <c r="D12" s="36" t="s">
        <v>40</v>
      </c>
      <c r="E12" s="39">
        <f t="shared" ref="E12:P12" si="2">sum(E9:E11)</f>
        <v>-35553</v>
      </c>
      <c r="F12" s="39">
        <f t="shared" si="2"/>
        <v>-35605.98</v>
      </c>
      <c r="G12" s="39">
        <f t="shared" si="2"/>
        <v>-38149.47</v>
      </c>
      <c r="H12" s="39">
        <f t="shared" si="2"/>
        <v>-35505.32</v>
      </c>
      <c r="I12" s="39">
        <f t="shared" si="2"/>
        <v>-37922.82</v>
      </c>
      <c r="J12" s="39">
        <f t="shared" si="2"/>
        <v>-34532.6</v>
      </c>
      <c r="K12" s="39">
        <f t="shared" si="2"/>
        <v>-36744.84</v>
      </c>
      <c r="L12" s="39">
        <f t="shared" si="2"/>
        <v>-32309.65</v>
      </c>
      <c r="M12" s="39">
        <f t="shared" si="2"/>
        <v>-39454.59</v>
      </c>
      <c r="N12" s="39">
        <f t="shared" si="2"/>
        <v>-40405.58</v>
      </c>
      <c r="O12" s="39">
        <f t="shared" si="2"/>
        <v>-30060</v>
      </c>
      <c r="P12" s="39">
        <f t="shared" si="2"/>
        <v>-32642</v>
      </c>
      <c r="Q12" s="41"/>
      <c r="R12" s="41"/>
      <c r="S12" s="41"/>
      <c r="T12" s="41"/>
      <c r="U12" s="41"/>
      <c r="V12" s="41"/>
      <c r="W12" s="41"/>
      <c r="X12" s="41"/>
      <c r="Y12" s="41"/>
      <c r="Z12" s="42"/>
    </row>
    <row r="13" ht="12.0" customHeight="1">
      <c r="A13" s="34" t="s">
        <v>28</v>
      </c>
      <c r="B13" s="30" t="s">
        <v>37</v>
      </c>
      <c r="C13" s="32" t="s">
        <v>47</v>
      </c>
      <c r="D13" s="34" t="s">
        <v>39</v>
      </c>
      <c r="E13" s="35">
        <v>-8420508.84</v>
      </c>
      <c r="F13" s="35">
        <v>-8110263.43</v>
      </c>
      <c r="G13" s="35">
        <v>-7489561.2</v>
      </c>
      <c r="H13" s="35">
        <v>-7434427.04</v>
      </c>
      <c r="I13" s="35">
        <v>-7850416.36</v>
      </c>
      <c r="J13" s="35">
        <v>-7660703.07</v>
      </c>
      <c r="K13" s="35">
        <v>-1.113692887E7</v>
      </c>
      <c r="L13" s="35">
        <v>-9858066.84</v>
      </c>
      <c r="M13" s="35">
        <v>-1.038976354E7</v>
      </c>
      <c r="N13" s="35">
        <v>-7591438.19</v>
      </c>
      <c r="O13" s="35">
        <v>-7680670.18</v>
      </c>
      <c r="P13" s="35">
        <v>-7380623.62</v>
      </c>
      <c r="Q13" s="1"/>
      <c r="R13" s="1"/>
      <c r="S13" s="1"/>
      <c r="T13" s="1"/>
      <c r="U13" s="1"/>
      <c r="V13" s="1"/>
      <c r="W13" s="1"/>
      <c r="X13" s="1"/>
      <c r="Y13" s="1"/>
    </row>
    <row r="14" ht="12.0" customHeight="1">
      <c r="A14" s="36" t="s">
        <v>28</v>
      </c>
      <c r="B14" s="37"/>
      <c r="C14" s="38"/>
      <c r="D14" s="36" t="s">
        <v>40</v>
      </c>
      <c r="E14" s="39">
        <f t="shared" ref="E14:P14" si="3">sum(E13)</f>
        <v>-8420508.84</v>
      </c>
      <c r="F14" s="39">
        <f t="shared" si="3"/>
        <v>-8110263.43</v>
      </c>
      <c r="G14" s="39">
        <f t="shared" si="3"/>
        <v>-7489561.2</v>
      </c>
      <c r="H14" s="39">
        <f t="shared" si="3"/>
        <v>-7434427.04</v>
      </c>
      <c r="I14" s="39">
        <f t="shared" si="3"/>
        <v>-7850416.36</v>
      </c>
      <c r="J14" s="39">
        <f t="shared" si="3"/>
        <v>-7660703.07</v>
      </c>
      <c r="K14" s="39">
        <f t="shared" si="3"/>
        <v>-11136928.87</v>
      </c>
      <c r="L14" s="39">
        <f t="shared" si="3"/>
        <v>-9858066.84</v>
      </c>
      <c r="M14" s="39">
        <f t="shared" si="3"/>
        <v>-10389763.54</v>
      </c>
      <c r="N14" s="39">
        <f t="shared" si="3"/>
        <v>-7591438.19</v>
      </c>
      <c r="O14" s="39">
        <f t="shared" si="3"/>
        <v>-7680670.18</v>
      </c>
      <c r="P14" s="39">
        <f t="shared" si="3"/>
        <v>-7380623.62</v>
      </c>
      <c r="Q14" s="41"/>
      <c r="R14" s="41"/>
      <c r="S14" s="41"/>
      <c r="T14" s="41"/>
      <c r="U14" s="41"/>
      <c r="V14" s="41"/>
      <c r="W14" s="41"/>
      <c r="X14" s="41"/>
      <c r="Y14" s="41"/>
      <c r="Z14" s="42"/>
    </row>
    <row r="15" ht="12.0" customHeight="1">
      <c r="A15" s="34" t="s">
        <v>28</v>
      </c>
      <c r="B15" s="30" t="s">
        <v>48</v>
      </c>
      <c r="C15" s="32" t="s">
        <v>49</v>
      </c>
      <c r="D15" s="34" t="s">
        <v>44</v>
      </c>
      <c r="E15" s="35">
        <v>35500.95</v>
      </c>
      <c r="F15" s="35">
        <v>24210.95</v>
      </c>
      <c r="G15" s="35">
        <v>41241.32</v>
      </c>
      <c r="H15" s="35">
        <v>26123.0</v>
      </c>
      <c r="I15" s="35">
        <v>32233.0</v>
      </c>
      <c r="J15" s="35">
        <v>31527.0</v>
      </c>
      <c r="K15" s="35">
        <v>32471.0</v>
      </c>
      <c r="L15" s="35">
        <v>35288.0</v>
      </c>
      <c r="M15" s="35">
        <v>27349.0</v>
      </c>
      <c r="N15" s="35">
        <v>27343.0</v>
      </c>
      <c r="O15" s="35">
        <v>28172.0</v>
      </c>
      <c r="P15" s="35">
        <v>33589.0</v>
      </c>
      <c r="Q15" s="1"/>
      <c r="R15" s="1"/>
      <c r="S15" s="1"/>
      <c r="T15" s="1"/>
      <c r="U15" s="1"/>
      <c r="V15" s="1"/>
      <c r="W15" s="1"/>
      <c r="X15" s="1"/>
      <c r="Y15" s="1"/>
    </row>
    <row r="16" ht="12.0" customHeight="1">
      <c r="A16" s="36" t="s">
        <v>28</v>
      </c>
      <c r="B16" s="37"/>
      <c r="C16" s="38"/>
      <c r="D16" s="36" t="s">
        <v>40</v>
      </c>
      <c r="E16" s="39">
        <f t="shared" ref="E16:P16" si="4">sum(E15)</f>
        <v>35500.95</v>
      </c>
      <c r="F16" s="39">
        <f t="shared" si="4"/>
        <v>24210.95</v>
      </c>
      <c r="G16" s="39">
        <f t="shared" si="4"/>
        <v>41241.32</v>
      </c>
      <c r="H16" s="39">
        <f t="shared" si="4"/>
        <v>26123</v>
      </c>
      <c r="I16" s="39">
        <f t="shared" si="4"/>
        <v>32233</v>
      </c>
      <c r="J16" s="39">
        <f t="shared" si="4"/>
        <v>31527</v>
      </c>
      <c r="K16" s="39">
        <f t="shared" si="4"/>
        <v>32471</v>
      </c>
      <c r="L16" s="39">
        <f t="shared" si="4"/>
        <v>35288</v>
      </c>
      <c r="M16" s="39">
        <f t="shared" si="4"/>
        <v>27349</v>
      </c>
      <c r="N16" s="39">
        <f t="shared" si="4"/>
        <v>27343</v>
      </c>
      <c r="O16" s="39">
        <f t="shared" si="4"/>
        <v>28172</v>
      </c>
      <c r="P16" s="39">
        <f t="shared" si="4"/>
        <v>33589</v>
      </c>
      <c r="Q16" s="41"/>
      <c r="R16" s="41"/>
      <c r="S16" s="41"/>
      <c r="T16" s="41"/>
      <c r="U16" s="41"/>
      <c r="V16" s="41"/>
      <c r="W16" s="41"/>
      <c r="X16" s="41"/>
      <c r="Y16" s="41"/>
      <c r="Z16" s="42"/>
    </row>
    <row r="17" ht="12.0" customHeight="1">
      <c r="A17" s="34" t="s">
        <v>28</v>
      </c>
      <c r="B17" s="30" t="s">
        <v>10</v>
      </c>
      <c r="C17" s="32" t="s">
        <v>50</v>
      </c>
      <c r="D17" s="34" t="s">
        <v>51</v>
      </c>
      <c r="E17" s="35">
        <v>0.0</v>
      </c>
      <c r="F17" s="35">
        <v>0.0</v>
      </c>
      <c r="G17" s="35">
        <v>0.0</v>
      </c>
      <c r="H17" s="35">
        <v>0.0</v>
      </c>
      <c r="I17" s="35">
        <v>0.0</v>
      </c>
      <c r="J17" s="35">
        <v>0.0</v>
      </c>
      <c r="K17" s="35">
        <v>0.0</v>
      </c>
      <c r="L17" s="35">
        <v>0.0</v>
      </c>
      <c r="M17" s="35">
        <v>0.0</v>
      </c>
      <c r="N17" s="35">
        <v>0.0</v>
      </c>
      <c r="O17" s="35">
        <v>0.0</v>
      </c>
      <c r="P17" s="35">
        <v>0.0</v>
      </c>
      <c r="Q17" s="1"/>
      <c r="R17" s="1"/>
      <c r="S17" s="1"/>
      <c r="T17" s="1"/>
      <c r="U17" s="1"/>
      <c r="V17" s="1"/>
      <c r="W17" s="1"/>
      <c r="X17" s="1"/>
      <c r="Y17" s="1"/>
    </row>
    <row r="18" ht="12.0" customHeight="1">
      <c r="A18" s="34" t="s">
        <v>28</v>
      </c>
      <c r="B18" s="30" t="s">
        <v>10</v>
      </c>
      <c r="C18" s="32" t="s">
        <v>50</v>
      </c>
      <c r="D18" s="34" t="s">
        <v>43</v>
      </c>
      <c r="E18" s="35">
        <v>19203.26</v>
      </c>
      <c r="F18" s="35">
        <v>31298.22</v>
      </c>
      <c r="G18" s="35">
        <v>21319.0</v>
      </c>
      <c r="H18" s="35">
        <v>25800.0</v>
      </c>
      <c r="I18" s="35">
        <v>28652.0</v>
      </c>
      <c r="J18" s="35">
        <v>31034.0</v>
      </c>
      <c r="K18" s="35">
        <v>29518.0</v>
      </c>
      <c r="L18" s="35">
        <v>28654.0</v>
      </c>
      <c r="M18" s="35">
        <v>21938.0</v>
      </c>
      <c r="N18" s="35">
        <v>30933.0</v>
      </c>
      <c r="O18" s="35">
        <v>27132.0</v>
      </c>
      <c r="P18" s="35">
        <v>29759.0</v>
      </c>
      <c r="Q18" s="1"/>
      <c r="R18" s="1"/>
      <c r="S18" s="1"/>
      <c r="T18" s="1"/>
      <c r="U18" s="1"/>
      <c r="V18" s="1"/>
      <c r="W18" s="1"/>
      <c r="X18" s="1"/>
      <c r="Y18" s="1"/>
    </row>
    <row r="19" ht="12.0" customHeight="1">
      <c r="A19" s="34" t="s">
        <v>28</v>
      </c>
      <c r="B19" s="30" t="s">
        <v>10</v>
      </c>
      <c r="C19" s="32" t="s">
        <v>50</v>
      </c>
      <c r="D19" s="34" t="s">
        <v>44</v>
      </c>
      <c r="E19" s="35">
        <v>0.0</v>
      </c>
      <c r="F19" s="35">
        <v>0.0</v>
      </c>
      <c r="G19" s="35">
        <v>-76.26</v>
      </c>
      <c r="H19" s="35">
        <v>0.0</v>
      </c>
      <c r="I19" s="35">
        <v>0.0</v>
      </c>
      <c r="J19" s="35">
        <v>0.0</v>
      </c>
      <c r="K19" s="35">
        <v>0.0</v>
      </c>
      <c r="L19" s="35">
        <v>0.0</v>
      </c>
      <c r="M19" s="35">
        <v>0.0</v>
      </c>
      <c r="N19" s="35">
        <v>0.0</v>
      </c>
      <c r="O19" s="35">
        <v>0.0</v>
      </c>
      <c r="P19" s="35">
        <v>0.0</v>
      </c>
      <c r="Q19" s="1"/>
      <c r="R19" s="1"/>
      <c r="S19" s="1"/>
      <c r="T19" s="1"/>
      <c r="U19" s="1"/>
      <c r="V19" s="1"/>
      <c r="W19" s="1"/>
      <c r="X19" s="1"/>
      <c r="Y19" s="1"/>
    </row>
    <row r="20" ht="12.0" customHeight="1">
      <c r="A20" s="36" t="s">
        <v>28</v>
      </c>
      <c r="B20" s="37"/>
      <c r="C20" s="38"/>
      <c r="D20" s="36" t="s">
        <v>40</v>
      </c>
      <c r="E20" s="39">
        <f t="shared" ref="E20:P20" si="5">sum(E17:E19)</f>
        <v>19203.26</v>
      </c>
      <c r="F20" s="39">
        <f t="shared" si="5"/>
        <v>31298.22</v>
      </c>
      <c r="G20" s="39">
        <f t="shared" si="5"/>
        <v>21242.74</v>
      </c>
      <c r="H20" s="39">
        <f t="shared" si="5"/>
        <v>25800</v>
      </c>
      <c r="I20" s="39">
        <f t="shared" si="5"/>
        <v>28652</v>
      </c>
      <c r="J20" s="39">
        <f t="shared" si="5"/>
        <v>31034</v>
      </c>
      <c r="K20" s="39">
        <f t="shared" si="5"/>
        <v>29518</v>
      </c>
      <c r="L20" s="39">
        <f t="shared" si="5"/>
        <v>28654</v>
      </c>
      <c r="M20" s="39">
        <f t="shared" si="5"/>
        <v>21938</v>
      </c>
      <c r="N20" s="39">
        <f t="shared" si="5"/>
        <v>30933</v>
      </c>
      <c r="O20" s="39">
        <f t="shared" si="5"/>
        <v>27132</v>
      </c>
      <c r="P20" s="39">
        <f t="shared" si="5"/>
        <v>29759</v>
      </c>
      <c r="Q20" s="41"/>
      <c r="R20" s="41"/>
      <c r="S20" s="41"/>
      <c r="T20" s="41"/>
      <c r="U20" s="41"/>
      <c r="V20" s="41"/>
      <c r="W20" s="41"/>
      <c r="X20" s="41"/>
      <c r="Y20" s="41"/>
      <c r="Z20" s="42"/>
    </row>
    <row r="21" ht="12.0" customHeight="1">
      <c r="A21" s="34" t="s">
        <v>45</v>
      </c>
      <c r="B21" s="30" t="s">
        <v>37</v>
      </c>
      <c r="C21" s="32" t="s">
        <v>42</v>
      </c>
      <c r="D21" s="34" t="s">
        <v>43</v>
      </c>
      <c r="E21" s="35">
        <v>0.0</v>
      </c>
      <c r="F21" s="35">
        <v>0.0</v>
      </c>
      <c r="G21" s="35">
        <v>0.0</v>
      </c>
      <c r="H21" s="35">
        <v>0.0</v>
      </c>
      <c r="I21" s="35">
        <v>0.0</v>
      </c>
      <c r="J21" s="35">
        <v>0.0</v>
      </c>
      <c r="K21" s="35">
        <v>0.0</v>
      </c>
      <c r="L21" s="35">
        <v>0.0</v>
      </c>
      <c r="M21" s="35">
        <v>0.0</v>
      </c>
      <c r="N21" s="35">
        <v>0.0</v>
      </c>
      <c r="O21" s="35">
        <v>0.0</v>
      </c>
      <c r="P21" s="35">
        <v>0.0</v>
      </c>
      <c r="Q21" s="1"/>
      <c r="R21" s="1"/>
      <c r="S21" s="1"/>
      <c r="T21" s="1"/>
      <c r="U21" s="1"/>
      <c r="V21" s="1"/>
      <c r="W21" s="1"/>
      <c r="X21" s="1"/>
      <c r="Y21" s="1"/>
    </row>
    <row r="22" ht="12.0" customHeight="1">
      <c r="A22" s="34" t="s">
        <v>45</v>
      </c>
      <c r="B22" s="30" t="s">
        <v>37</v>
      </c>
      <c r="C22" s="32" t="s">
        <v>42</v>
      </c>
      <c r="D22" s="34" t="s">
        <v>46</v>
      </c>
      <c r="E22" s="35">
        <v>-640622.77</v>
      </c>
      <c r="F22" s="35">
        <v>-636288.53</v>
      </c>
      <c r="G22" s="35">
        <v>-705659.8</v>
      </c>
      <c r="H22" s="35">
        <v>-696657.68</v>
      </c>
      <c r="I22" s="35">
        <v>-716583.82</v>
      </c>
      <c r="J22" s="35">
        <v>-700597.39</v>
      </c>
      <c r="K22" s="35">
        <v>-702298.61</v>
      </c>
      <c r="L22" s="35">
        <v>-1161008.51</v>
      </c>
      <c r="M22" s="35">
        <v>-709243.73</v>
      </c>
      <c r="N22" s="35">
        <v>-559267.37</v>
      </c>
      <c r="O22" s="35">
        <v>-852086.9</v>
      </c>
      <c r="P22" s="35">
        <v>-522421.59</v>
      </c>
      <c r="Q22" s="1"/>
      <c r="R22" s="1"/>
      <c r="S22" s="1"/>
      <c r="T22" s="1"/>
      <c r="U22" s="1"/>
      <c r="V22" s="1"/>
      <c r="W22" s="1"/>
      <c r="X22" s="1"/>
      <c r="Y22" s="1"/>
    </row>
    <row r="23" ht="12.0" customHeight="1">
      <c r="A23" s="36" t="s">
        <v>45</v>
      </c>
      <c r="B23" s="37"/>
      <c r="C23" s="38"/>
      <c r="D23" s="36" t="s">
        <v>40</v>
      </c>
      <c r="E23" s="39">
        <f t="shared" ref="E23:P23" si="6">sum(E21:E22)</f>
        <v>-640622.77</v>
      </c>
      <c r="F23" s="39">
        <f t="shared" si="6"/>
        <v>-636288.53</v>
      </c>
      <c r="G23" s="39">
        <f t="shared" si="6"/>
        <v>-705659.8</v>
      </c>
      <c r="H23" s="39">
        <f t="shared" si="6"/>
        <v>-696657.68</v>
      </c>
      <c r="I23" s="39">
        <f t="shared" si="6"/>
        <v>-716583.82</v>
      </c>
      <c r="J23" s="39">
        <f t="shared" si="6"/>
        <v>-700597.39</v>
      </c>
      <c r="K23" s="39">
        <f t="shared" si="6"/>
        <v>-702298.61</v>
      </c>
      <c r="L23" s="39">
        <f t="shared" si="6"/>
        <v>-1161008.51</v>
      </c>
      <c r="M23" s="39">
        <f t="shared" si="6"/>
        <v>-709243.73</v>
      </c>
      <c r="N23" s="39">
        <f t="shared" si="6"/>
        <v>-559267.37</v>
      </c>
      <c r="O23" s="39">
        <f t="shared" si="6"/>
        <v>-852086.9</v>
      </c>
      <c r="P23" s="39">
        <f t="shared" si="6"/>
        <v>-522421.59</v>
      </c>
      <c r="Q23" s="41"/>
      <c r="R23" s="41"/>
      <c r="S23" s="41"/>
      <c r="T23" s="41"/>
      <c r="U23" s="41"/>
      <c r="V23" s="41"/>
      <c r="W23" s="41"/>
      <c r="X23" s="41"/>
      <c r="Y23" s="41"/>
      <c r="Z23" s="42"/>
    </row>
    <row r="24" ht="12.0" customHeight="1">
      <c r="A24" s="34" t="s">
        <v>45</v>
      </c>
      <c r="B24" s="30" t="s">
        <v>37</v>
      </c>
      <c r="C24" s="32" t="s">
        <v>47</v>
      </c>
      <c r="D24" s="34" t="s">
        <v>39</v>
      </c>
      <c r="E24" s="35">
        <v>-1.925338997E7</v>
      </c>
      <c r="F24" s="35">
        <v>-1.622701604E7</v>
      </c>
      <c r="G24" s="35">
        <v>-1.792877791E7</v>
      </c>
      <c r="H24" s="35">
        <v>-1.683514808E7</v>
      </c>
      <c r="I24" s="35">
        <v>-1.536988978E7</v>
      </c>
      <c r="J24" s="35">
        <v>-1.729217736E7</v>
      </c>
      <c r="K24" s="35">
        <v>-2.48378418E7</v>
      </c>
      <c r="L24" s="35">
        <v>-2.25343897E7</v>
      </c>
      <c r="M24" s="35">
        <v>-2.182742309E7</v>
      </c>
      <c r="N24" s="35">
        <v>-1.807603894E7</v>
      </c>
      <c r="O24" s="35">
        <v>-1.625255388E7</v>
      </c>
      <c r="P24" s="35">
        <v>-1.796018586E7</v>
      </c>
      <c r="Q24" s="1"/>
      <c r="R24" s="1"/>
      <c r="S24" s="1"/>
      <c r="T24" s="1"/>
      <c r="U24" s="1"/>
      <c r="V24" s="1"/>
      <c r="W24" s="1"/>
      <c r="X24" s="1"/>
      <c r="Y24" s="1"/>
    </row>
    <row r="25" ht="12.0" customHeight="1">
      <c r="A25" s="36" t="s">
        <v>45</v>
      </c>
      <c r="B25" s="37"/>
      <c r="C25" s="38"/>
      <c r="D25" s="36" t="s">
        <v>40</v>
      </c>
      <c r="E25" s="39">
        <f t="shared" ref="E25:P25" si="7">sum(E24)</f>
        <v>-19253389.97</v>
      </c>
      <c r="F25" s="39">
        <f t="shared" si="7"/>
        <v>-16227016.04</v>
      </c>
      <c r="G25" s="39">
        <f t="shared" si="7"/>
        <v>-17928777.91</v>
      </c>
      <c r="H25" s="39">
        <f t="shared" si="7"/>
        <v>-16835148.08</v>
      </c>
      <c r="I25" s="39">
        <f t="shared" si="7"/>
        <v>-15369889.78</v>
      </c>
      <c r="J25" s="39">
        <f t="shared" si="7"/>
        <v>-17292177.36</v>
      </c>
      <c r="K25" s="39">
        <f t="shared" si="7"/>
        <v>-24837841.8</v>
      </c>
      <c r="L25" s="39">
        <f t="shared" si="7"/>
        <v>-22534389.7</v>
      </c>
      <c r="M25" s="39">
        <f t="shared" si="7"/>
        <v>-21827423.09</v>
      </c>
      <c r="N25" s="39">
        <f t="shared" si="7"/>
        <v>-18076038.94</v>
      </c>
      <c r="O25" s="39">
        <f t="shared" si="7"/>
        <v>-16252553.88</v>
      </c>
      <c r="P25" s="39">
        <f t="shared" si="7"/>
        <v>-17960185.86</v>
      </c>
      <c r="Q25" s="41"/>
      <c r="R25" s="41"/>
      <c r="S25" s="41"/>
      <c r="T25" s="41"/>
      <c r="U25" s="41"/>
      <c r="V25" s="41"/>
      <c r="W25" s="41"/>
      <c r="X25" s="41"/>
      <c r="Y25" s="41"/>
      <c r="Z25" s="42"/>
    </row>
    <row r="26" ht="12.0" customHeight="1">
      <c r="A26" s="34" t="s">
        <v>45</v>
      </c>
      <c r="B26" s="30" t="s">
        <v>48</v>
      </c>
      <c r="C26" s="32" t="s">
        <v>49</v>
      </c>
      <c r="D26" s="34" t="s">
        <v>39</v>
      </c>
      <c r="E26" s="35">
        <v>0.0</v>
      </c>
      <c r="F26" s="35">
        <v>0.0</v>
      </c>
      <c r="G26" s="35">
        <v>0.0</v>
      </c>
      <c r="H26" s="35">
        <v>0.0</v>
      </c>
      <c r="I26" s="35">
        <v>0.0</v>
      </c>
      <c r="J26" s="35">
        <v>0.0</v>
      </c>
      <c r="K26" s="35">
        <v>0.0</v>
      </c>
      <c r="L26" s="35">
        <v>0.0</v>
      </c>
      <c r="M26" s="35">
        <v>0.0</v>
      </c>
      <c r="N26" s="35">
        <v>0.0</v>
      </c>
      <c r="O26" s="35">
        <v>0.0</v>
      </c>
      <c r="P26" s="35">
        <v>0.0</v>
      </c>
      <c r="Q26" s="1"/>
      <c r="R26" s="1"/>
      <c r="S26" s="1"/>
      <c r="T26" s="1"/>
      <c r="U26" s="1"/>
      <c r="V26" s="1"/>
      <c r="W26" s="1"/>
      <c r="X26" s="1"/>
      <c r="Y26" s="1"/>
    </row>
    <row r="27" ht="12.0" customHeight="1">
      <c r="A27" s="34" t="s">
        <v>45</v>
      </c>
      <c r="B27" s="30" t="s">
        <v>48</v>
      </c>
      <c r="C27" s="32" t="s">
        <v>49</v>
      </c>
      <c r="D27" s="34" t="s">
        <v>44</v>
      </c>
      <c r="E27" s="35">
        <v>686673.01</v>
      </c>
      <c r="F27" s="35">
        <v>867081.49</v>
      </c>
      <c r="G27" s="35">
        <v>6727.15</v>
      </c>
      <c r="H27" s="35">
        <v>401.530000000006</v>
      </c>
      <c r="I27" s="35">
        <v>144797.4</v>
      </c>
      <c r="J27" s="35">
        <v>652415.08</v>
      </c>
      <c r="K27" s="35">
        <v>27790.66</v>
      </c>
      <c r="L27" s="35">
        <v>507467.89</v>
      </c>
      <c r="M27" s="35">
        <v>241353.12</v>
      </c>
      <c r="N27" s="35">
        <v>95261.1</v>
      </c>
      <c r="O27" s="35">
        <v>197723.18</v>
      </c>
      <c r="P27" s="35">
        <v>175247.34</v>
      </c>
      <c r="Q27" s="1"/>
      <c r="R27" s="1"/>
      <c r="S27" s="1"/>
      <c r="T27" s="1"/>
      <c r="U27" s="1"/>
      <c r="V27" s="1"/>
      <c r="W27" s="1"/>
      <c r="X27" s="1"/>
      <c r="Y27" s="1"/>
    </row>
    <row r="28" ht="12.0" customHeight="1">
      <c r="A28" s="36" t="s">
        <v>45</v>
      </c>
      <c r="B28" s="37"/>
      <c r="C28" s="38"/>
      <c r="D28" s="36" t="s">
        <v>40</v>
      </c>
      <c r="E28" s="39">
        <f t="shared" ref="E28:P28" si="8">sum(E26:E27)</f>
        <v>686673.01</v>
      </c>
      <c r="F28" s="39">
        <f t="shared" si="8"/>
        <v>867081.49</v>
      </c>
      <c r="G28" s="39">
        <f t="shared" si="8"/>
        <v>6727.15</v>
      </c>
      <c r="H28" s="39">
        <f t="shared" si="8"/>
        <v>401.53</v>
      </c>
      <c r="I28" s="39">
        <f t="shared" si="8"/>
        <v>144797.4</v>
      </c>
      <c r="J28" s="39">
        <f t="shared" si="8"/>
        <v>652415.08</v>
      </c>
      <c r="K28" s="39">
        <f t="shared" si="8"/>
        <v>27790.66</v>
      </c>
      <c r="L28" s="39">
        <f t="shared" si="8"/>
        <v>507467.89</v>
      </c>
      <c r="M28" s="39">
        <f t="shared" si="8"/>
        <v>241353.12</v>
      </c>
      <c r="N28" s="39">
        <f t="shared" si="8"/>
        <v>95261.1</v>
      </c>
      <c r="O28" s="39">
        <f t="shared" si="8"/>
        <v>197723.18</v>
      </c>
      <c r="P28" s="39">
        <f t="shared" si="8"/>
        <v>175247.34</v>
      </c>
      <c r="Q28" s="41"/>
      <c r="R28" s="41"/>
      <c r="S28" s="41"/>
      <c r="T28" s="41"/>
      <c r="U28" s="41"/>
      <c r="V28" s="41"/>
      <c r="W28" s="41"/>
      <c r="X28" s="41"/>
      <c r="Y28" s="41"/>
      <c r="Z28" s="42"/>
    </row>
    <row r="29" ht="12.0" customHeight="1">
      <c r="A29" s="34" t="s">
        <v>45</v>
      </c>
      <c r="B29" s="30" t="s">
        <v>10</v>
      </c>
      <c r="C29" s="32" t="s">
        <v>50</v>
      </c>
      <c r="D29" s="34" t="s">
        <v>43</v>
      </c>
      <c r="E29" s="35">
        <v>419.97</v>
      </c>
      <c r="F29" s="35">
        <v>1185.12</v>
      </c>
      <c r="G29" s="35">
        <v>385.22</v>
      </c>
      <c r="H29" s="35">
        <v>-1715.64</v>
      </c>
      <c r="I29" s="35">
        <v>2183.44</v>
      </c>
      <c r="J29" s="35">
        <v>2171.11</v>
      </c>
      <c r="K29" s="35">
        <v>-4629.22</v>
      </c>
      <c r="L29" s="35">
        <v>0.0</v>
      </c>
      <c r="M29" s="35">
        <v>504.62</v>
      </c>
      <c r="N29" s="35">
        <v>196.37</v>
      </c>
      <c r="O29" s="35">
        <v>0.0</v>
      </c>
      <c r="P29" s="35">
        <v>438.21</v>
      </c>
      <c r="Q29" s="1"/>
      <c r="R29" s="1"/>
      <c r="S29" s="1"/>
      <c r="T29" s="1"/>
      <c r="U29" s="1"/>
      <c r="V29" s="1"/>
      <c r="W29" s="1"/>
      <c r="X29" s="1"/>
      <c r="Y29" s="1"/>
    </row>
    <row r="30" ht="12.0" customHeight="1">
      <c r="A30" s="34" t="s">
        <v>45</v>
      </c>
      <c r="B30" s="30" t="s">
        <v>10</v>
      </c>
      <c r="C30" s="32" t="s">
        <v>50</v>
      </c>
      <c r="D30" s="34" t="s">
        <v>44</v>
      </c>
      <c r="E30" s="35">
        <v>241319.39</v>
      </c>
      <c r="F30" s="35">
        <v>226992.54</v>
      </c>
      <c r="G30" s="35">
        <v>361607.83</v>
      </c>
      <c r="H30" s="35">
        <v>213619.63</v>
      </c>
      <c r="I30" s="35">
        <v>234778.41</v>
      </c>
      <c r="J30" s="35">
        <v>291204.88</v>
      </c>
      <c r="K30" s="35">
        <v>340663.51</v>
      </c>
      <c r="L30" s="35">
        <v>333661.91</v>
      </c>
      <c r="M30" s="35">
        <v>288075.71</v>
      </c>
      <c r="N30" s="35">
        <v>269918.43</v>
      </c>
      <c r="O30" s="35">
        <v>279490.76</v>
      </c>
      <c r="P30" s="35">
        <v>423169.31</v>
      </c>
      <c r="Q30" s="1"/>
      <c r="R30" s="1"/>
      <c r="S30" s="1"/>
      <c r="T30" s="1"/>
      <c r="U30" s="1"/>
      <c r="V30" s="1"/>
      <c r="W30" s="1"/>
      <c r="X30" s="1"/>
      <c r="Y30" s="1"/>
    </row>
    <row r="31" ht="12.0" customHeight="1">
      <c r="A31" s="34" t="s">
        <v>45</v>
      </c>
      <c r="B31" s="30" t="s">
        <v>10</v>
      </c>
      <c r="C31" s="32" t="s">
        <v>50</v>
      </c>
      <c r="D31" s="34" t="s">
        <v>54</v>
      </c>
      <c r="E31" s="35">
        <v>0.0</v>
      </c>
      <c r="F31" s="35">
        <v>0.0</v>
      </c>
      <c r="G31" s="35">
        <v>0.0</v>
      </c>
      <c r="H31" s="35">
        <v>0.0</v>
      </c>
      <c r="I31" s="35">
        <v>0.0</v>
      </c>
      <c r="J31" s="35">
        <v>-629.44</v>
      </c>
      <c r="K31" s="35">
        <v>0.0</v>
      </c>
      <c r="L31" s="35">
        <v>629.44</v>
      </c>
      <c r="M31" s="35">
        <v>0.0</v>
      </c>
      <c r="N31" s="35">
        <v>0.0</v>
      </c>
      <c r="O31" s="35">
        <v>0.0</v>
      </c>
      <c r="P31" s="35">
        <v>0.0</v>
      </c>
      <c r="Q31" s="1"/>
      <c r="R31" s="1"/>
      <c r="S31" s="1"/>
      <c r="T31" s="1"/>
      <c r="U31" s="1"/>
      <c r="V31" s="1"/>
      <c r="W31" s="1"/>
      <c r="X31" s="1"/>
      <c r="Y31" s="1"/>
    </row>
    <row r="32" ht="12.0" customHeight="1">
      <c r="A32" s="34" t="s">
        <v>45</v>
      </c>
      <c r="B32" s="30" t="s">
        <v>10</v>
      </c>
      <c r="C32" s="32" t="s">
        <v>50</v>
      </c>
      <c r="D32" s="34" t="s">
        <v>46</v>
      </c>
      <c r="E32" s="35">
        <v>191.67</v>
      </c>
      <c r="F32" s="35">
        <v>0.0</v>
      </c>
      <c r="G32" s="35">
        <v>95.38</v>
      </c>
      <c r="H32" s="35">
        <v>-215.71</v>
      </c>
      <c r="I32" s="35">
        <v>384.38</v>
      </c>
      <c r="J32" s="35">
        <v>385.02</v>
      </c>
      <c r="K32" s="35">
        <v>-161.95</v>
      </c>
      <c r="L32" s="35">
        <v>-678.79</v>
      </c>
      <c r="M32" s="35">
        <v>0.0</v>
      </c>
      <c r="N32" s="35">
        <v>0.0</v>
      </c>
      <c r="O32" s="35">
        <v>52.74</v>
      </c>
      <c r="P32" s="35">
        <v>0.0</v>
      </c>
      <c r="Q32" s="1"/>
      <c r="R32" s="1"/>
      <c r="S32" s="1"/>
      <c r="T32" s="1"/>
      <c r="U32" s="1"/>
      <c r="V32" s="1"/>
      <c r="W32" s="1"/>
      <c r="X32" s="1"/>
      <c r="Y32" s="1"/>
    </row>
    <row r="33" ht="12.0" customHeight="1">
      <c r="A33" s="49" t="s">
        <v>45</v>
      </c>
      <c r="B33" s="51"/>
      <c r="C33" s="52"/>
      <c r="D33" s="49" t="s">
        <v>40</v>
      </c>
      <c r="E33" s="53">
        <f t="shared" ref="E33:P33" si="9">sum(E29:E32)</f>
        <v>241931.03</v>
      </c>
      <c r="F33" s="53">
        <f t="shared" si="9"/>
        <v>228177.66</v>
      </c>
      <c r="G33" s="53">
        <f t="shared" si="9"/>
        <v>362088.43</v>
      </c>
      <c r="H33" s="53">
        <f t="shared" si="9"/>
        <v>211688.28</v>
      </c>
      <c r="I33" s="53">
        <f t="shared" si="9"/>
        <v>237346.23</v>
      </c>
      <c r="J33" s="53">
        <f t="shared" si="9"/>
        <v>293131.57</v>
      </c>
      <c r="K33" s="53">
        <f t="shared" si="9"/>
        <v>335872.34</v>
      </c>
      <c r="L33" s="53">
        <f t="shared" si="9"/>
        <v>333612.56</v>
      </c>
      <c r="M33" s="53">
        <f t="shared" si="9"/>
        <v>288580.33</v>
      </c>
      <c r="N33" s="53">
        <f t="shared" si="9"/>
        <v>270114.8</v>
      </c>
      <c r="O33" s="53">
        <f t="shared" si="9"/>
        <v>279543.5</v>
      </c>
      <c r="P33" s="53">
        <f t="shared" si="9"/>
        <v>423607.52</v>
      </c>
      <c r="Q33" s="54"/>
      <c r="R33" s="54"/>
      <c r="S33" s="54"/>
      <c r="T33" s="54"/>
      <c r="U33" s="54"/>
      <c r="V33" s="54"/>
      <c r="W33" s="54"/>
      <c r="X33" s="54"/>
      <c r="Y33" s="54"/>
      <c r="Z33" s="55"/>
    </row>
    <row r="34" ht="12.0" customHeight="1">
      <c r="A34" s="56" t="s">
        <v>55</v>
      </c>
      <c r="B34" s="56"/>
      <c r="C34" s="57"/>
      <c r="D34" s="56"/>
      <c r="E34" s="58">
        <f t="shared" ref="E34:P34" si="10">sum(E8+E12+E14+E16+E20+E23+E25+E28+E33)</f>
        <v>-27371094.33</v>
      </c>
      <c r="F34" s="58">
        <f t="shared" si="10"/>
        <v>-23862395.95</v>
      </c>
      <c r="G34" s="58">
        <f t="shared" si="10"/>
        <v>-25734839.36</v>
      </c>
      <c r="H34" s="58">
        <f t="shared" si="10"/>
        <v>-24741564.76</v>
      </c>
      <c r="I34" s="58">
        <f t="shared" si="10"/>
        <v>-23535602.01</v>
      </c>
      <c r="J34" s="58">
        <f t="shared" si="10"/>
        <v>-24684014.75</v>
      </c>
      <c r="K34" s="58">
        <f t="shared" si="10"/>
        <v>-36292646.78</v>
      </c>
      <c r="L34" s="58">
        <f t="shared" si="10"/>
        <v>-32684974.96</v>
      </c>
      <c r="M34" s="58">
        <f t="shared" si="10"/>
        <v>-32391502.8</v>
      </c>
      <c r="N34" s="58">
        <f t="shared" si="10"/>
        <v>-25846757.5</v>
      </c>
      <c r="O34" s="58">
        <f t="shared" si="10"/>
        <v>-24282800.28</v>
      </c>
      <c r="P34" s="58">
        <f t="shared" si="10"/>
        <v>-25235795.93</v>
      </c>
      <c r="Q34" s="61"/>
      <c r="R34" s="61"/>
      <c r="S34" s="61"/>
      <c r="T34" s="61"/>
      <c r="U34" s="61"/>
      <c r="V34" s="61"/>
      <c r="W34" s="61"/>
      <c r="X34" s="61"/>
      <c r="Y34" s="61"/>
      <c r="Z34" s="63"/>
    </row>
    <row r="35" ht="12.0" customHeight="1">
      <c r="A35" s="64" t="s">
        <v>56</v>
      </c>
      <c r="B35" s="64"/>
      <c r="C35" s="64"/>
      <c r="D35" s="65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7"/>
      <c r="R35" s="67"/>
      <c r="S35" s="67"/>
      <c r="T35" s="67"/>
      <c r="U35" s="67"/>
      <c r="V35" s="67"/>
      <c r="W35" s="67"/>
      <c r="X35" s="67"/>
      <c r="Y35" s="67"/>
    </row>
    <row r="36" ht="12.0" customHeight="1">
      <c r="A36" s="68" t="s">
        <v>52</v>
      </c>
      <c r="B36" s="69"/>
      <c r="C36" s="71" t="s">
        <v>34</v>
      </c>
      <c r="D36" s="73" t="s">
        <v>35</v>
      </c>
      <c r="E36" s="75" t="str">
        <f t="shared" ref="E36:P36" si="11">E6</f>
        <v>2013/Jul</v>
      </c>
      <c r="F36" s="75" t="str">
        <f t="shared" si="11"/>
        <v>2013/Aug</v>
      </c>
      <c r="G36" s="75" t="str">
        <f t="shared" si="11"/>
        <v>2013/Sep</v>
      </c>
      <c r="H36" s="75" t="str">
        <f t="shared" si="11"/>
        <v>2013/Oct</v>
      </c>
      <c r="I36" s="75" t="str">
        <f t="shared" si="11"/>
        <v>2013/Nov</v>
      </c>
      <c r="J36" s="75" t="str">
        <f t="shared" si="11"/>
        <v>2013/Dec</v>
      </c>
      <c r="K36" s="75" t="str">
        <f t="shared" si="11"/>
        <v>2014/Jan</v>
      </c>
      <c r="L36" s="75" t="str">
        <f t="shared" si="11"/>
        <v>2014/Feb</v>
      </c>
      <c r="M36" s="75" t="str">
        <f t="shared" si="11"/>
        <v>2014/Mar</v>
      </c>
      <c r="N36" s="75" t="str">
        <f t="shared" si="11"/>
        <v>2014/Apr</v>
      </c>
      <c r="O36" s="75" t="str">
        <f t="shared" si="11"/>
        <v>2014/May</v>
      </c>
      <c r="P36" s="75" t="str">
        <f t="shared" si="11"/>
        <v>2014/Jun</v>
      </c>
      <c r="Q36" s="1"/>
      <c r="R36" s="1"/>
      <c r="S36" s="1"/>
      <c r="T36" s="1"/>
      <c r="U36" s="1"/>
      <c r="V36" s="1"/>
      <c r="W36" s="1"/>
      <c r="X36" s="1"/>
      <c r="Y36" s="1"/>
    </row>
    <row r="37" ht="12.0" customHeight="1">
      <c r="A37" s="80"/>
      <c r="B37" s="81"/>
      <c r="C37" s="32" t="s">
        <v>49</v>
      </c>
      <c r="D37" s="34" t="s">
        <v>44</v>
      </c>
      <c r="E37" s="35">
        <v>35500.95</v>
      </c>
      <c r="F37" s="35">
        <v>24210.95</v>
      </c>
      <c r="G37" s="35">
        <v>41241.32</v>
      </c>
      <c r="H37" s="35">
        <v>26123.0</v>
      </c>
      <c r="I37" s="35">
        <v>32233.0</v>
      </c>
      <c r="J37" s="35">
        <v>31527.0</v>
      </c>
      <c r="K37" s="35">
        <v>32471.0</v>
      </c>
      <c r="L37" s="35">
        <v>35288.0</v>
      </c>
      <c r="M37" s="35">
        <v>27349.0</v>
      </c>
      <c r="N37" s="35">
        <v>27343.0</v>
      </c>
      <c r="O37" s="35">
        <v>28172.0</v>
      </c>
      <c r="P37" s="35">
        <v>33589.0</v>
      </c>
      <c r="Q37" s="1"/>
      <c r="R37" s="1"/>
      <c r="S37" s="1"/>
      <c r="T37" s="1"/>
      <c r="U37" s="1"/>
      <c r="V37" s="1"/>
      <c r="W37" s="1"/>
      <c r="X37" s="1"/>
      <c r="Y37" s="1"/>
    </row>
    <row r="38" ht="12.0" customHeight="1">
      <c r="A38" s="80"/>
      <c r="B38" s="81"/>
      <c r="C38" s="32" t="s">
        <v>50</v>
      </c>
      <c r="D38" s="34" t="s">
        <v>51</v>
      </c>
      <c r="E38" s="35">
        <v>0.0</v>
      </c>
      <c r="F38" s="35">
        <v>0.0</v>
      </c>
      <c r="G38" s="35">
        <v>0.0</v>
      </c>
      <c r="H38" s="35">
        <v>0.0</v>
      </c>
      <c r="I38" s="35">
        <v>0.0</v>
      </c>
      <c r="J38" s="35">
        <v>0.0</v>
      </c>
      <c r="K38" s="35">
        <v>0.0</v>
      </c>
      <c r="L38" s="35">
        <v>0.0</v>
      </c>
      <c r="M38" s="35">
        <v>0.0</v>
      </c>
      <c r="N38" s="35">
        <v>0.0</v>
      </c>
      <c r="O38" s="35">
        <v>0.0</v>
      </c>
      <c r="P38" s="35">
        <v>0.0</v>
      </c>
      <c r="Q38" s="1"/>
      <c r="R38" s="1"/>
      <c r="S38" s="1"/>
      <c r="T38" s="1"/>
      <c r="U38" s="1"/>
      <c r="V38" s="1"/>
      <c r="W38" s="1"/>
      <c r="X38" s="1"/>
      <c r="Y38" s="1"/>
    </row>
    <row r="39" ht="12.0" customHeight="1">
      <c r="A39" s="80"/>
      <c r="B39" s="81"/>
      <c r="C39" s="32" t="s">
        <v>50</v>
      </c>
      <c r="D39" s="34" t="s">
        <v>43</v>
      </c>
      <c r="E39" s="35">
        <v>19203.26</v>
      </c>
      <c r="F39" s="35">
        <v>31298.22</v>
      </c>
      <c r="G39" s="35">
        <v>21319.0</v>
      </c>
      <c r="H39" s="35">
        <v>25800.0</v>
      </c>
      <c r="I39" s="35">
        <v>28652.0</v>
      </c>
      <c r="J39" s="35">
        <v>31034.0</v>
      </c>
      <c r="K39" s="35">
        <v>29518.0</v>
      </c>
      <c r="L39" s="35">
        <v>28654.0</v>
      </c>
      <c r="M39" s="35">
        <v>21938.0</v>
      </c>
      <c r="N39" s="35">
        <v>30933.0</v>
      </c>
      <c r="O39" s="35">
        <v>27132.0</v>
      </c>
      <c r="P39" s="35">
        <v>29759.0</v>
      </c>
      <c r="Q39" s="1"/>
      <c r="R39" s="1"/>
      <c r="S39" s="1"/>
      <c r="T39" s="1"/>
      <c r="U39" s="1"/>
      <c r="V39" s="1"/>
      <c r="W39" s="1"/>
      <c r="X39" s="1"/>
      <c r="Y39" s="1"/>
    </row>
    <row r="40" ht="12.0" customHeight="1">
      <c r="A40" s="80"/>
      <c r="B40" s="81"/>
      <c r="C40" s="32" t="s">
        <v>50</v>
      </c>
      <c r="D40" s="34" t="s">
        <v>44</v>
      </c>
      <c r="E40" s="35">
        <v>0.0</v>
      </c>
      <c r="F40" s="35">
        <v>0.0</v>
      </c>
      <c r="G40" s="35">
        <v>-76.26</v>
      </c>
      <c r="H40" s="35">
        <v>0.0</v>
      </c>
      <c r="I40" s="35">
        <v>0.0</v>
      </c>
      <c r="J40" s="35">
        <v>0.0</v>
      </c>
      <c r="K40" s="35">
        <v>0.0</v>
      </c>
      <c r="L40" s="35">
        <v>0.0</v>
      </c>
      <c r="M40" s="35">
        <v>0.0</v>
      </c>
      <c r="N40" s="35">
        <v>0.0</v>
      </c>
      <c r="O40" s="35">
        <v>0.0</v>
      </c>
      <c r="P40" s="35">
        <v>0.0</v>
      </c>
      <c r="Q40" s="1"/>
      <c r="R40" s="1"/>
      <c r="S40" s="1"/>
      <c r="T40" s="1"/>
      <c r="U40" s="1"/>
      <c r="V40" s="1"/>
      <c r="W40" s="1"/>
      <c r="X40" s="1"/>
      <c r="Y40" s="1"/>
    </row>
    <row r="41" ht="12.0" customHeight="1">
      <c r="A41" s="80"/>
      <c r="B41" s="81"/>
      <c r="C41" s="32" t="s">
        <v>49</v>
      </c>
      <c r="D41" s="34" t="s">
        <v>39</v>
      </c>
      <c r="E41" s="35">
        <v>0.0</v>
      </c>
      <c r="F41" s="35">
        <v>0.0</v>
      </c>
      <c r="G41" s="35">
        <v>0.0</v>
      </c>
      <c r="H41" s="35">
        <v>0.0</v>
      </c>
      <c r="I41" s="35">
        <v>0.0</v>
      </c>
      <c r="J41" s="35">
        <v>0.0</v>
      </c>
      <c r="K41" s="35">
        <v>0.0</v>
      </c>
      <c r="L41" s="35">
        <v>0.0</v>
      </c>
      <c r="M41" s="35">
        <v>0.0</v>
      </c>
      <c r="N41" s="35">
        <v>0.0</v>
      </c>
      <c r="O41" s="35">
        <v>0.0</v>
      </c>
      <c r="P41" s="35">
        <v>0.0</v>
      </c>
      <c r="Q41" s="1"/>
      <c r="R41" s="1"/>
      <c r="S41" s="1"/>
      <c r="T41" s="1"/>
      <c r="U41" s="1"/>
      <c r="V41" s="1"/>
      <c r="W41" s="1"/>
      <c r="X41" s="1"/>
      <c r="Y41" s="1"/>
    </row>
    <row r="42" ht="12.0" customHeight="1">
      <c r="A42" s="80"/>
      <c r="B42" s="81"/>
      <c r="C42" s="32" t="s">
        <v>49</v>
      </c>
      <c r="D42" s="34" t="s">
        <v>44</v>
      </c>
      <c r="E42" s="35">
        <v>686673.01</v>
      </c>
      <c r="F42" s="35">
        <v>867081.49</v>
      </c>
      <c r="G42" s="35">
        <v>6727.15</v>
      </c>
      <c r="H42" s="35">
        <v>401.530000000006</v>
      </c>
      <c r="I42" s="35">
        <v>144797.4</v>
      </c>
      <c r="J42" s="35">
        <v>652415.08</v>
      </c>
      <c r="K42" s="35">
        <v>27790.66</v>
      </c>
      <c r="L42" s="35">
        <v>507467.89</v>
      </c>
      <c r="M42" s="35">
        <v>241353.12</v>
      </c>
      <c r="N42" s="35">
        <v>95261.1</v>
      </c>
      <c r="O42" s="35">
        <v>197723.18</v>
      </c>
      <c r="P42" s="35">
        <v>175247.34</v>
      </c>
      <c r="Q42" s="1"/>
      <c r="R42" s="1"/>
      <c r="S42" s="1"/>
      <c r="T42" s="1"/>
      <c r="U42" s="1"/>
      <c r="V42" s="1"/>
      <c r="W42" s="1"/>
      <c r="X42" s="1"/>
      <c r="Y42" s="1"/>
    </row>
    <row r="43" ht="12.0" customHeight="1">
      <c r="A43" s="80"/>
      <c r="B43" s="81"/>
      <c r="C43" s="32" t="s">
        <v>50</v>
      </c>
      <c r="D43" s="34" t="s">
        <v>43</v>
      </c>
      <c r="E43" s="35">
        <v>419.97</v>
      </c>
      <c r="F43" s="35">
        <v>1185.12</v>
      </c>
      <c r="G43" s="35">
        <v>385.22</v>
      </c>
      <c r="H43" s="35">
        <v>-1715.64</v>
      </c>
      <c r="I43" s="35">
        <v>2183.44</v>
      </c>
      <c r="J43" s="35">
        <v>2171.11</v>
      </c>
      <c r="K43" s="35">
        <v>-4629.22</v>
      </c>
      <c r="L43" s="35">
        <v>0.0</v>
      </c>
      <c r="M43" s="35">
        <v>504.62</v>
      </c>
      <c r="N43" s="35">
        <v>196.37</v>
      </c>
      <c r="O43" s="35">
        <v>0.0</v>
      </c>
      <c r="P43" s="35">
        <v>438.21</v>
      </c>
      <c r="Q43" s="1"/>
      <c r="R43" s="1"/>
      <c r="S43" s="1"/>
      <c r="T43" s="1"/>
      <c r="U43" s="1"/>
      <c r="V43" s="1"/>
      <c r="W43" s="1"/>
      <c r="X43" s="1"/>
      <c r="Y43" s="1"/>
    </row>
    <row r="44" ht="12.0" customHeight="1">
      <c r="A44" s="80"/>
      <c r="B44" s="81"/>
      <c r="C44" s="32" t="s">
        <v>50</v>
      </c>
      <c r="D44" s="34" t="s">
        <v>44</v>
      </c>
      <c r="E44" s="35">
        <v>241319.39</v>
      </c>
      <c r="F44" s="35">
        <v>226992.54</v>
      </c>
      <c r="G44" s="35">
        <v>361607.83</v>
      </c>
      <c r="H44" s="35">
        <v>213619.63</v>
      </c>
      <c r="I44" s="35">
        <v>234778.41</v>
      </c>
      <c r="J44" s="35">
        <v>291204.88</v>
      </c>
      <c r="K44" s="35">
        <v>340663.51</v>
      </c>
      <c r="L44" s="35">
        <v>333661.91</v>
      </c>
      <c r="M44" s="35">
        <v>288075.71</v>
      </c>
      <c r="N44" s="35">
        <v>269918.43</v>
      </c>
      <c r="O44" s="35">
        <v>279490.76</v>
      </c>
      <c r="P44" s="35">
        <v>423169.31</v>
      </c>
      <c r="Q44" s="1"/>
      <c r="R44" s="1"/>
      <c r="S44" s="1"/>
      <c r="T44" s="1"/>
      <c r="U44" s="1"/>
      <c r="V44" s="1"/>
      <c r="W44" s="1"/>
      <c r="X44" s="1"/>
      <c r="Y44" s="1"/>
    </row>
    <row r="45" ht="12.0" customHeight="1">
      <c r="A45" s="80"/>
      <c r="B45" s="81"/>
      <c r="C45" s="32" t="s">
        <v>50</v>
      </c>
      <c r="D45" s="34" t="s">
        <v>54</v>
      </c>
      <c r="E45" s="35">
        <v>0.0</v>
      </c>
      <c r="F45" s="35">
        <v>0.0</v>
      </c>
      <c r="G45" s="35">
        <v>0.0</v>
      </c>
      <c r="H45" s="35">
        <v>0.0</v>
      </c>
      <c r="I45" s="35">
        <v>0.0</v>
      </c>
      <c r="J45" s="35">
        <v>-629.44</v>
      </c>
      <c r="K45" s="35">
        <v>0.0</v>
      </c>
      <c r="L45" s="35">
        <v>629.44</v>
      </c>
      <c r="M45" s="35">
        <v>0.0</v>
      </c>
      <c r="N45" s="35">
        <v>0.0</v>
      </c>
      <c r="O45" s="35">
        <v>0.0</v>
      </c>
      <c r="P45" s="35">
        <v>0.0</v>
      </c>
      <c r="Q45" s="1"/>
      <c r="R45" s="1"/>
      <c r="S45" s="1"/>
      <c r="T45" s="1"/>
      <c r="U45" s="1"/>
      <c r="V45" s="1"/>
      <c r="W45" s="1"/>
      <c r="X45" s="1"/>
      <c r="Y45" s="1"/>
    </row>
    <row r="46" ht="12.0" customHeight="1">
      <c r="A46" s="80"/>
      <c r="B46" s="81"/>
      <c r="C46" s="32" t="s">
        <v>50</v>
      </c>
      <c r="D46" s="34" t="s">
        <v>46</v>
      </c>
      <c r="E46" s="35">
        <v>191.67</v>
      </c>
      <c r="F46" s="35">
        <v>0.0</v>
      </c>
      <c r="G46" s="35">
        <v>95.38</v>
      </c>
      <c r="H46" s="35">
        <v>-215.71</v>
      </c>
      <c r="I46" s="35">
        <v>384.38</v>
      </c>
      <c r="J46" s="35">
        <v>385.02</v>
      </c>
      <c r="K46" s="35">
        <v>-161.95</v>
      </c>
      <c r="L46" s="35">
        <v>-678.79</v>
      </c>
      <c r="M46" s="35">
        <v>0.0</v>
      </c>
      <c r="N46" s="35">
        <v>0.0</v>
      </c>
      <c r="O46" s="35">
        <v>52.74</v>
      </c>
      <c r="P46" s="35">
        <v>0.0</v>
      </c>
      <c r="Q46" s="1"/>
      <c r="R46" s="1"/>
      <c r="S46" s="1"/>
      <c r="T46" s="1"/>
      <c r="U46" s="1"/>
      <c r="V46" s="1"/>
      <c r="W46" s="1"/>
      <c r="X46" s="1"/>
      <c r="Y46" s="1"/>
    </row>
    <row r="47" ht="12.0" customHeight="1">
      <c r="A47" s="80"/>
      <c r="B47" s="81"/>
      <c r="C47" s="32"/>
      <c r="D47" s="34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1"/>
      <c r="R47" s="1"/>
      <c r="S47" s="1"/>
      <c r="T47" s="1"/>
      <c r="U47" s="1"/>
      <c r="V47" s="1"/>
      <c r="W47" s="1"/>
      <c r="X47" s="1"/>
      <c r="Y47" s="1"/>
    </row>
    <row r="48" ht="12.0" customHeight="1">
      <c r="A48" s="80"/>
      <c r="B48" s="81"/>
      <c r="C48" s="32"/>
      <c r="D48" s="34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1"/>
      <c r="R48" s="1"/>
      <c r="S48" s="1"/>
      <c r="T48" s="1"/>
      <c r="U48" s="1"/>
      <c r="V48" s="1"/>
      <c r="W48" s="1"/>
      <c r="X48" s="1"/>
      <c r="Y48" s="1"/>
    </row>
    <row r="49" ht="12.0" customHeight="1">
      <c r="A49" s="56" t="s">
        <v>55</v>
      </c>
      <c r="B49" s="56"/>
      <c r="C49" s="56"/>
      <c r="D49" s="56"/>
      <c r="E49" s="89">
        <f t="shared" ref="E49:P49" si="12">SUM(E37:E48)</f>
        <v>983308.25</v>
      </c>
      <c r="F49" s="89">
        <f t="shared" si="12"/>
        <v>1150768.32</v>
      </c>
      <c r="G49" s="89">
        <f t="shared" si="12"/>
        <v>431299.64</v>
      </c>
      <c r="H49" s="89">
        <f t="shared" si="12"/>
        <v>264012.81</v>
      </c>
      <c r="I49" s="89">
        <f t="shared" si="12"/>
        <v>443028.63</v>
      </c>
      <c r="J49" s="89">
        <f t="shared" si="12"/>
        <v>1008107.65</v>
      </c>
      <c r="K49" s="89">
        <f t="shared" si="12"/>
        <v>425652</v>
      </c>
      <c r="L49" s="89">
        <f t="shared" si="12"/>
        <v>905022.45</v>
      </c>
      <c r="M49" s="89">
        <f t="shared" si="12"/>
        <v>579220.45</v>
      </c>
      <c r="N49" s="89">
        <f t="shared" si="12"/>
        <v>423651.9</v>
      </c>
      <c r="O49" s="89">
        <f t="shared" si="12"/>
        <v>532570.68</v>
      </c>
      <c r="P49" s="89">
        <f t="shared" si="12"/>
        <v>662202.86</v>
      </c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2.0" customHeight="1">
      <c r="A50" s="92"/>
      <c r="B50" s="92"/>
      <c r="C50" s="92"/>
      <c r="D50" s="92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ht="12.0" customHeight="1">
      <c r="A51" s="94" t="s">
        <v>53</v>
      </c>
      <c r="B51" s="95" t="str">
        <f t="array" ref="B51">INDEX($B$7:$C$32,MATCH(C51,$C$7:$C$32,0),1)</f>
        <v>Revenue</v>
      </c>
      <c r="C51" s="96" t="s">
        <v>38</v>
      </c>
      <c r="D51" s="98" t="s">
        <v>39</v>
      </c>
      <c r="E51" s="99">
        <v>-523060.08</v>
      </c>
      <c r="F51" s="99">
        <v>-625712.2</v>
      </c>
      <c r="G51" s="99">
        <v>-1167977.15</v>
      </c>
      <c r="H51" s="99">
        <v>-601018.46</v>
      </c>
      <c r="I51" s="99">
        <v>-704627.26</v>
      </c>
      <c r="J51" s="99">
        <v>-893577.78</v>
      </c>
      <c r="K51" s="99">
        <v>-363753.66</v>
      </c>
      <c r="L51" s="99">
        <v>-9808.77</v>
      </c>
      <c r="M51" s="99">
        <v>-1430059.67</v>
      </c>
      <c r="N51" s="99">
        <v>-682429.47</v>
      </c>
      <c r="O51" s="99">
        <v>-816344.46</v>
      </c>
      <c r="P51" s="99">
        <v>-368690.28</v>
      </c>
      <c r="Q51" s="100"/>
      <c r="R51" s="100"/>
      <c r="S51" s="100"/>
      <c r="T51" s="100"/>
      <c r="U51" s="100"/>
      <c r="V51" s="100"/>
      <c r="W51" s="100"/>
      <c r="X51" s="100"/>
      <c r="Y51" s="100"/>
      <c r="Z51" s="102"/>
    </row>
    <row r="52" ht="12.0" customHeight="1">
      <c r="A52" s="104"/>
      <c r="B52" s="106"/>
      <c r="C52" s="108"/>
      <c r="D52" s="36" t="s">
        <v>40</v>
      </c>
      <c r="E52" s="39">
        <f t="shared" ref="E52:P52" si="13">sum(E51)</f>
        <v>-523060.08</v>
      </c>
      <c r="F52" s="39">
        <f t="shared" si="13"/>
        <v>-625712.2</v>
      </c>
      <c r="G52" s="39">
        <f t="shared" si="13"/>
        <v>-1167977.15</v>
      </c>
      <c r="H52" s="39">
        <f t="shared" si="13"/>
        <v>-601018.46</v>
      </c>
      <c r="I52" s="39">
        <f t="shared" si="13"/>
        <v>-704627.26</v>
      </c>
      <c r="J52" s="39">
        <f t="shared" si="13"/>
        <v>-893577.78</v>
      </c>
      <c r="K52" s="39">
        <f t="shared" si="13"/>
        <v>-363753.66</v>
      </c>
      <c r="L52" s="39">
        <f t="shared" si="13"/>
        <v>-9808.77</v>
      </c>
      <c r="M52" s="39">
        <f t="shared" si="13"/>
        <v>-1430059.67</v>
      </c>
      <c r="N52" s="39">
        <f t="shared" si="13"/>
        <v>-682429.47</v>
      </c>
      <c r="O52" s="39">
        <f t="shared" si="13"/>
        <v>-816344.46</v>
      </c>
      <c r="P52" s="39">
        <f t="shared" si="13"/>
        <v>-368690.28</v>
      </c>
      <c r="Q52" s="54"/>
      <c r="R52" s="54"/>
      <c r="S52" s="54"/>
      <c r="T52" s="54"/>
      <c r="U52" s="54"/>
      <c r="V52" s="54"/>
      <c r="W52" s="54"/>
      <c r="X52" s="54"/>
      <c r="Y52" s="54"/>
      <c r="Z52" s="111"/>
    </row>
    <row r="53" ht="12.0" customHeight="1">
      <c r="A53" s="113"/>
      <c r="B53" s="95" t="str">
        <f t="shared" ref="B53:B56" si="14">INDEX($B$7:$C$32,MATCH(C53,$C$7:$C$32,0),1)</f>
        <v>Revenue</v>
      </c>
      <c r="C53" s="96" t="s">
        <v>42</v>
      </c>
      <c r="D53" s="98" t="s">
        <v>39</v>
      </c>
      <c r="E53" s="99">
        <v>-43875.0</v>
      </c>
      <c r="F53" s="99">
        <v>-42965.0</v>
      </c>
      <c r="G53" s="99">
        <v>-125182.5</v>
      </c>
      <c r="H53" s="99">
        <v>-52587.5</v>
      </c>
      <c r="I53" s="99">
        <v>-62990.0</v>
      </c>
      <c r="J53" s="99">
        <v>-33740.0</v>
      </c>
      <c r="K53" s="99">
        <v>-351677.5</v>
      </c>
      <c r="L53" s="99">
        <v>390387.5</v>
      </c>
      <c r="M53" s="99">
        <v>54180.0</v>
      </c>
      <c r="N53" s="99">
        <v>-61186.66</v>
      </c>
      <c r="O53" s="99">
        <v>-35663.34</v>
      </c>
      <c r="P53" s="99">
        <v>44752.5</v>
      </c>
      <c r="Q53" s="100"/>
      <c r="R53" s="100"/>
      <c r="S53" s="100"/>
      <c r="T53" s="100"/>
      <c r="U53" s="100"/>
      <c r="V53" s="100"/>
      <c r="W53" s="100"/>
      <c r="X53" s="100"/>
      <c r="Y53" s="100"/>
      <c r="Z53" s="102"/>
    </row>
    <row r="54" ht="12.0" customHeight="1">
      <c r="A54" s="113"/>
      <c r="B54" s="95" t="str">
        <f t="shared" si="14"/>
        <v>Revenue</v>
      </c>
      <c r="C54" s="96" t="s">
        <v>42</v>
      </c>
      <c r="D54" s="98" t="s">
        <v>43</v>
      </c>
      <c r="E54" s="99">
        <v>-14400.0</v>
      </c>
      <c r="F54" s="99">
        <v>-2640.08</v>
      </c>
      <c r="G54" s="99">
        <v>-22200.0</v>
      </c>
      <c r="H54" s="99">
        <v>-9700.0</v>
      </c>
      <c r="I54" s="99">
        <v>0.0</v>
      </c>
      <c r="J54" s="99">
        <v>0.0</v>
      </c>
      <c r="K54" s="99">
        <v>0.0</v>
      </c>
      <c r="L54" s="99">
        <v>-6900.0</v>
      </c>
      <c r="M54" s="99">
        <v>-11867.12</v>
      </c>
      <c r="N54" s="99">
        <v>-6600.0</v>
      </c>
      <c r="O54" s="99">
        <v>-21222.41</v>
      </c>
      <c r="P54" s="99">
        <v>-47356.0</v>
      </c>
      <c r="Q54" s="100"/>
      <c r="R54" s="100"/>
      <c r="S54" s="100"/>
      <c r="T54" s="100"/>
      <c r="U54" s="100"/>
      <c r="V54" s="100"/>
      <c r="W54" s="100"/>
      <c r="X54" s="100"/>
      <c r="Y54" s="100"/>
      <c r="Z54" s="102"/>
    </row>
    <row r="55" ht="12.0" customHeight="1">
      <c r="A55" s="113"/>
      <c r="B55" s="95" t="str">
        <f t="shared" si="14"/>
        <v>Revenue</v>
      </c>
      <c r="C55" s="96" t="s">
        <v>42</v>
      </c>
      <c r="D55" s="98" t="s">
        <v>44</v>
      </c>
      <c r="E55" s="99">
        <v>-112019.04</v>
      </c>
      <c r="F55" s="99">
        <v>-56593.68</v>
      </c>
      <c r="G55" s="99">
        <v>15245.28</v>
      </c>
      <c r="H55" s="99">
        <v>-17989.46</v>
      </c>
      <c r="I55" s="99">
        <v>-39039.84</v>
      </c>
      <c r="J55" s="99">
        <v>-12718.08</v>
      </c>
      <c r="K55" s="99">
        <v>-47213.28</v>
      </c>
      <c r="L55" s="99">
        <v>-82579.68</v>
      </c>
      <c r="M55" s="99">
        <v>-45786.24</v>
      </c>
      <c r="N55" s="99">
        <v>-51798.0</v>
      </c>
      <c r="O55" s="99">
        <v>-63038.4</v>
      </c>
      <c r="P55" s="99">
        <v>-59287.2</v>
      </c>
      <c r="Q55" s="100"/>
      <c r="R55" s="100"/>
      <c r="S55" s="100"/>
      <c r="T55" s="100"/>
      <c r="U55" s="100"/>
      <c r="V55" s="100"/>
      <c r="W55" s="100"/>
      <c r="X55" s="100"/>
      <c r="Y55" s="100"/>
      <c r="Z55" s="102"/>
    </row>
    <row r="56" ht="12.0" customHeight="1">
      <c r="A56" s="113"/>
      <c r="B56" s="95" t="str">
        <f t="shared" si="14"/>
        <v>Revenue</v>
      </c>
      <c r="C56" s="96" t="s">
        <v>42</v>
      </c>
      <c r="D56" s="98" t="s">
        <v>46</v>
      </c>
      <c r="E56" s="99">
        <v>0.0</v>
      </c>
      <c r="F56" s="99">
        <v>-155.6</v>
      </c>
      <c r="G56" s="99">
        <v>-78.4</v>
      </c>
      <c r="H56" s="99">
        <v>-14.3</v>
      </c>
      <c r="I56" s="99">
        <v>-14.3</v>
      </c>
      <c r="J56" s="99">
        <v>-14.3</v>
      </c>
      <c r="K56" s="99">
        <v>-14.3</v>
      </c>
      <c r="L56" s="99">
        <v>-9559.76</v>
      </c>
      <c r="M56" s="99">
        <v>-20.74</v>
      </c>
      <c r="N56" s="99">
        <v>-15.01</v>
      </c>
      <c r="O56" s="99">
        <v>-14.3</v>
      </c>
      <c r="P56" s="99">
        <v>-14.81</v>
      </c>
      <c r="Q56" s="100"/>
      <c r="R56" s="100"/>
      <c r="S56" s="100"/>
      <c r="T56" s="100"/>
      <c r="U56" s="100"/>
      <c r="V56" s="100"/>
      <c r="W56" s="100"/>
      <c r="X56" s="100"/>
      <c r="Y56" s="100"/>
      <c r="Z56" s="102"/>
    </row>
    <row r="57" ht="12.0" customHeight="1">
      <c r="A57" s="104"/>
      <c r="B57" s="106"/>
      <c r="C57" s="108"/>
      <c r="D57" s="36" t="s">
        <v>40</v>
      </c>
      <c r="E57" s="39">
        <f t="shared" ref="E57:P57" si="15">sum(E53:E56)</f>
        <v>-170294.04</v>
      </c>
      <c r="F57" s="39">
        <f t="shared" si="15"/>
        <v>-102354.36</v>
      </c>
      <c r="G57" s="39">
        <f t="shared" si="15"/>
        <v>-132215.62</v>
      </c>
      <c r="H57" s="39">
        <f t="shared" si="15"/>
        <v>-80291.26</v>
      </c>
      <c r="I57" s="39">
        <f t="shared" si="15"/>
        <v>-102044.14</v>
      </c>
      <c r="J57" s="39">
        <f t="shared" si="15"/>
        <v>-46472.38</v>
      </c>
      <c r="K57" s="39">
        <f t="shared" si="15"/>
        <v>-398905.08</v>
      </c>
      <c r="L57" s="39">
        <f t="shared" si="15"/>
        <v>291348.06</v>
      </c>
      <c r="M57" s="39">
        <f t="shared" si="15"/>
        <v>-3494.1</v>
      </c>
      <c r="N57" s="39">
        <f t="shared" si="15"/>
        <v>-119599.67</v>
      </c>
      <c r="O57" s="39">
        <f t="shared" si="15"/>
        <v>-119938.45</v>
      </c>
      <c r="P57" s="39">
        <f t="shared" si="15"/>
        <v>-61905.51</v>
      </c>
      <c r="Q57" s="54"/>
      <c r="R57" s="54"/>
      <c r="S57" s="54"/>
      <c r="T57" s="54"/>
      <c r="U57" s="54"/>
      <c r="V57" s="54"/>
      <c r="W57" s="54"/>
      <c r="X57" s="54"/>
      <c r="Y57" s="54"/>
      <c r="Z57" s="111"/>
    </row>
    <row r="58" ht="12.0" customHeight="1">
      <c r="A58" s="113"/>
      <c r="B58" s="95" t="str">
        <f t="array" ref="B58">INDEX($B$7:$C$32,MATCH(C58,$C$7:$C$32,0),1)</f>
        <v>Revenue</v>
      </c>
      <c r="C58" s="96" t="s">
        <v>47</v>
      </c>
      <c r="D58" s="98" t="s">
        <v>39</v>
      </c>
      <c r="E58" s="99">
        <v>-1.412982977E7</v>
      </c>
      <c r="F58" s="99">
        <v>-1.561138209E7</v>
      </c>
      <c r="G58" s="99">
        <v>-1.359496991E7</v>
      </c>
      <c r="H58" s="99">
        <v>-1.201751363E7</v>
      </c>
      <c r="I58" s="99">
        <v>-1.320191605E7</v>
      </c>
      <c r="J58" s="99">
        <v>-1.125236868E7</v>
      </c>
      <c r="K58" s="99">
        <v>-1.721232156E7</v>
      </c>
      <c r="L58" s="99">
        <v>-1.752982581E7</v>
      </c>
      <c r="M58" s="99">
        <v>-1.572421293E7</v>
      </c>
      <c r="N58" s="99">
        <v>-1.667929088E7</v>
      </c>
      <c r="O58" s="99">
        <v>-1.642959483E7</v>
      </c>
      <c r="P58" s="99">
        <v>-1.757813539E7</v>
      </c>
      <c r="Q58" s="100"/>
      <c r="R58" s="100"/>
      <c r="S58" s="100"/>
      <c r="T58" s="100"/>
      <c r="U58" s="100"/>
      <c r="V58" s="100"/>
      <c r="W58" s="100"/>
      <c r="X58" s="100"/>
      <c r="Y58" s="100"/>
      <c r="Z58" s="102"/>
    </row>
    <row r="59" ht="12.0" customHeight="1">
      <c r="A59" s="104"/>
      <c r="B59" s="106"/>
      <c r="C59" s="108"/>
      <c r="D59" s="36" t="s">
        <v>40</v>
      </c>
      <c r="E59" s="39">
        <f t="shared" ref="E59:P59" si="16">sum(E58)</f>
        <v>-14129829.77</v>
      </c>
      <c r="F59" s="39">
        <f t="shared" si="16"/>
        <v>-15611382.09</v>
      </c>
      <c r="G59" s="39">
        <f t="shared" si="16"/>
        <v>-13594969.91</v>
      </c>
      <c r="H59" s="39">
        <f t="shared" si="16"/>
        <v>-12017513.63</v>
      </c>
      <c r="I59" s="39">
        <f t="shared" si="16"/>
        <v>-13201916.05</v>
      </c>
      <c r="J59" s="39">
        <f t="shared" si="16"/>
        <v>-11252368.68</v>
      </c>
      <c r="K59" s="39">
        <f t="shared" si="16"/>
        <v>-17212321.56</v>
      </c>
      <c r="L59" s="39">
        <f t="shared" si="16"/>
        <v>-17529825.81</v>
      </c>
      <c r="M59" s="39">
        <f t="shared" si="16"/>
        <v>-15724212.93</v>
      </c>
      <c r="N59" s="39">
        <f t="shared" si="16"/>
        <v>-16679290.88</v>
      </c>
      <c r="O59" s="39">
        <f t="shared" si="16"/>
        <v>-16429594.83</v>
      </c>
      <c r="P59" s="39">
        <f t="shared" si="16"/>
        <v>-17578135.39</v>
      </c>
      <c r="Q59" s="54"/>
      <c r="R59" s="54"/>
      <c r="S59" s="54"/>
      <c r="T59" s="54"/>
      <c r="U59" s="54"/>
      <c r="V59" s="54"/>
      <c r="W59" s="54"/>
      <c r="X59" s="54"/>
      <c r="Y59" s="54"/>
      <c r="Z59" s="111"/>
    </row>
    <row r="60" ht="12.0" customHeight="1">
      <c r="A60" s="113"/>
      <c r="B60" s="117"/>
      <c r="C60" s="118"/>
      <c r="D60" s="94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00"/>
      <c r="R60" s="100"/>
      <c r="S60" s="100"/>
      <c r="T60" s="100"/>
      <c r="U60" s="100"/>
      <c r="V60" s="100"/>
      <c r="W60" s="100"/>
      <c r="X60" s="100"/>
      <c r="Y60" s="100"/>
      <c r="Z60" s="102"/>
    </row>
    <row r="61" ht="12.0" customHeight="1">
      <c r="A61" s="113"/>
      <c r="B61" s="95" t="str">
        <f t="shared" ref="B61:B63" si="17">INDEX($B$7:$C$32,MATCH(C61,$C$7:$C$32,0),1)</f>
        <v>Production Costs</v>
      </c>
      <c r="C61" s="96" t="s">
        <v>49</v>
      </c>
      <c r="D61" s="98" t="s">
        <v>39</v>
      </c>
      <c r="E61" s="99">
        <v>0.0</v>
      </c>
      <c r="F61" s="99">
        <v>0.0</v>
      </c>
      <c r="G61" s="99">
        <v>0.0</v>
      </c>
      <c r="H61" s="99">
        <v>0.0</v>
      </c>
      <c r="I61" s="99">
        <v>0.0</v>
      </c>
      <c r="J61" s="99">
        <v>0.0</v>
      </c>
      <c r="K61" s="99">
        <v>0.0</v>
      </c>
      <c r="L61" s="99">
        <v>0.0</v>
      </c>
      <c r="M61" s="99">
        <v>0.0</v>
      </c>
      <c r="N61" s="99">
        <v>0.0</v>
      </c>
      <c r="O61" s="99">
        <v>0.0</v>
      </c>
      <c r="P61" s="99">
        <v>0.0</v>
      </c>
      <c r="Q61" s="100"/>
      <c r="R61" s="100"/>
      <c r="S61" s="100"/>
      <c r="T61" s="100"/>
      <c r="U61" s="100"/>
      <c r="V61" s="100"/>
      <c r="W61" s="100"/>
      <c r="X61" s="100"/>
      <c r="Y61" s="100"/>
      <c r="Z61" s="102"/>
    </row>
    <row r="62" ht="12.0" customHeight="1">
      <c r="A62" s="113"/>
      <c r="B62" s="95" t="str">
        <f t="shared" si="17"/>
        <v>Production Costs</v>
      </c>
      <c r="C62" s="96" t="s">
        <v>49</v>
      </c>
      <c r="D62" s="98" t="s">
        <v>43</v>
      </c>
      <c r="E62" s="99">
        <v>0.0</v>
      </c>
      <c r="F62" s="99">
        <v>0.0</v>
      </c>
      <c r="G62" s="99">
        <v>1946.64</v>
      </c>
      <c r="H62" s="99">
        <v>2100.48</v>
      </c>
      <c r="I62" s="99">
        <v>1864.88</v>
      </c>
      <c r="J62" s="99">
        <v>1984.48</v>
      </c>
      <c r="K62" s="99">
        <v>2667.2</v>
      </c>
      <c r="L62" s="99">
        <v>0.0</v>
      </c>
      <c r="M62" s="99">
        <v>998.4</v>
      </c>
      <c r="N62" s="99">
        <v>0.0</v>
      </c>
      <c r="O62" s="99">
        <v>2326.08</v>
      </c>
      <c r="P62" s="99">
        <v>0.0</v>
      </c>
      <c r="Q62" s="100"/>
      <c r="R62" s="100"/>
      <c r="S62" s="100"/>
      <c r="T62" s="100"/>
      <c r="U62" s="100"/>
      <c r="V62" s="100"/>
      <c r="W62" s="100"/>
      <c r="X62" s="100"/>
      <c r="Y62" s="100"/>
      <c r="Z62" s="102"/>
    </row>
    <row r="63" ht="12.0" customHeight="1">
      <c r="A63" s="113"/>
      <c r="B63" s="95" t="str">
        <f t="shared" si="17"/>
        <v>Production Costs</v>
      </c>
      <c r="C63" s="96" t="s">
        <v>49</v>
      </c>
      <c r="D63" s="98" t="s">
        <v>44</v>
      </c>
      <c r="E63" s="99">
        <v>125993.22</v>
      </c>
      <c r="F63" s="99">
        <v>75075.8</v>
      </c>
      <c r="G63" s="99">
        <v>42206.8</v>
      </c>
      <c r="H63" s="99">
        <v>69244.54</v>
      </c>
      <c r="I63" s="99">
        <v>-22344.85</v>
      </c>
      <c r="J63" s="99">
        <v>7648.11</v>
      </c>
      <c r="K63" s="99">
        <v>473878.85</v>
      </c>
      <c r="L63" s="99">
        <v>464219.42</v>
      </c>
      <c r="M63" s="99">
        <v>220115.49</v>
      </c>
      <c r="N63" s="99">
        <v>224277.79</v>
      </c>
      <c r="O63" s="99">
        <v>261383.87</v>
      </c>
      <c r="P63" s="99">
        <v>-77601.91</v>
      </c>
      <c r="Q63" s="100"/>
      <c r="R63" s="100"/>
      <c r="S63" s="100"/>
      <c r="T63" s="100"/>
      <c r="U63" s="100"/>
      <c r="V63" s="100"/>
      <c r="W63" s="100"/>
      <c r="X63" s="100"/>
      <c r="Y63" s="100"/>
      <c r="Z63" s="102"/>
    </row>
    <row r="64" ht="12.0" customHeight="1">
      <c r="A64" s="104"/>
      <c r="B64" s="106"/>
      <c r="C64" s="108"/>
      <c r="D64" s="36" t="s">
        <v>40</v>
      </c>
      <c r="E64" s="39">
        <f t="shared" ref="E64:P64" si="18">sum(E61:E63)</f>
        <v>125993.22</v>
      </c>
      <c r="F64" s="39">
        <f t="shared" si="18"/>
        <v>75075.8</v>
      </c>
      <c r="G64" s="39">
        <f t="shared" si="18"/>
        <v>44153.44</v>
      </c>
      <c r="H64" s="39">
        <f t="shared" si="18"/>
        <v>71345.02</v>
      </c>
      <c r="I64" s="39">
        <f t="shared" si="18"/>
        <v>-20479.97</v>
      </c>
      <c r="J64" s="39">
        <f t="shared" si="18"/>
        <v>9632.59</v>
      </c>
      <c r="K64" s="39">
        <f t="shared" si="18"/>
        <v>476546.05</v>
      </c>
      <c r="L64" s="39">
        <f t="shared" si="18"/>
        <v>464219.42</v>
      </c>
      <c r="M64" s="39">
        <f t="shared" si="18"/>
        <v>221113.89</v>
      </c>
      <c r="N64" s="39">
        <f t="shared" si="18"/>
        <v>224277.79</v>
      </c>
      <c r="O64" s="39">
        <f t="shared" si="18"/>
        <v>263709.95</v>
      </c>
      <c r="P64" s="39">
        <f t="shared" si="18"/>
        <v>-77601.91</v>
      </c>
      <c r="Q64" s="54"/>
      <c r="R64" s="54"/>
      <c r="S64" s="54"/>
      <c r="T64" s="54"/>
      <c r="U64" s="54"/>
      <c r="V64" s="54"/>
      <c r="W64" s="54"/>
      <c r="X64" s="54"/>
      <c r="Y64" s="54"/>
      <c r="Z64" s="111"/>
    </row>
    <row r="65" ht="12.0" customHeight="1">
      <c r="A65" s="113"/>
      <c r="B65" s="95" t="str">
        <f t="shared" ref="B65:B68" si="19">INDEX($B$7:$C$32,MATCH(C65,$C$7:$C$32,0),1)</f>
        <v>Other Production Costs</v>
      </c>
      <c r="C65" s="96" t="s">
        <v>50</v>
      </c>
      <c r="D65" s="98" t="s">
        <v>43</v>
      </c>
      <c r="E65" s="99">
        <v>3942.46</v>
      </c>
      <c r="F65" s="99">
        <v>18.18</v>
      </c>
      <c r="G65" s="99">
        <v>0.0</v>
      </c>
      <c r="H65" s="99">
        <v>-3960.64</v>
      </c>
      <c r="I65" s="99">
        <v>0.0</v>
      </c>
      <c r="J65" s="99">
        <v>0.0</v>
      </c>
      <c r="K65" s="99">
        <v>44.6</v>
      </c>
      <c r="L65" s="99">
        <v>0.0</v>
      </c>
      <c r="M65" s="99">
        <v>3801.77</v>
      </c>
      <c r="N65" s="99">
        <v>-3588.53</v>
      </c>
      <c r="O65" s="99">
        <v>0.0</v>
      </c>
      <c r="P65" s="99">
        <v>0.0</v>
      </c>
      <c r="Q65" s="100"/>
      <c r="R65" s="100"/>
      <c r="S65" s="100"/>
      <c r="T65" s="100"/>
      <c r="U65" s="100"/>
      <c r="V65" s="100"/>
      <c r="W65" s="100"/>
      <c r="X65" s="100"/>
      <c r="Y65" s="100"/>
      <c r="Z65" s="102"/>
    </row>
    <row r="66" ht="12.0" customHeight="1">
      <c r="A66" s="113"/>
      <c r="B66" s="95" t="str">
        <f t="shared" si="19"/>
        <v>Other Production Costs</v>
      </c>
      <c r="C66" s="96" t="s">
        <v>50</v>
      </c>
      <c r="D66" s="98" t="s">
        <v>60</v>
      </c>
      <c r="E66" s="99">
        <v>0.0</v>
      </c>
      <c r="F66" s="99">
        <v>0.0</v>
      </c>
      <c r="G66" s="99">
        <v>0.0</v>
      </c>
      <c r="H66" s="99">
        <v>0.0</v>
      </c>
      <c r="I66" s="99">
        <v>0.0</v>
      </c>
      <c r="J66" s="99">
        <v>0.0</v>
      </c>
      <c r="K66" s="99">
        <v>0.0</v>
      </c>
      <c r="L66" s="99">
        <v>0.0</v>
      </c>
      <c r="M66" s="99">
        <v>0.0</v>
      </c>
      <c r="N66" s="99">
        <v>0.0</v>
      </c>
      <c r="O66" s="99">
        <v>0.0</v>
      </c>
      <c r="P66" s="99">
        <v>0.0</v>
      </c>
      <c r="Q66" s="100"/>
      <c r="R66" s="100"/>
      <c r="S66" s="100"/>
      <c r="T66" s="100"/>
      <c r="U66" s="100"/>
      <c r="V66" s="100"/>
      <c r="W66" s="100"/>
      <c r="X66" s="100"/>
      <c r="Y66" s="100"/>
      <c r="Z66" s="102"/>
    </row>
    <row r="67" ht="12.0" customHeight="1">
      <c r="A67" s="113"/>
      <c r="B67" s="95" t="str">
        <f t="shared" si="19"/>
        <v>Other Production Costs</v>
      </c>
      <c r="C67" s="96" t="s">
        <v>50</v>
      </c>
      <c r="D67" s="98" t="s">
        <v>44</v>
      </c>
      <c r="E67" s="99">
        <v>-3087.39</v>
      </c>
      <c r="F67" s="99">
        <v>8624.93</v>
      </c>
      <c r="G67" s="99">
        <v>7004.54</v>
      </c>
      <c r="H67" s="99">
        <v>-316.629999999999</v>
      </c>
      <c r="I67" s="99">
        <v>9314.75</v>
      </c>
      <c r="J67" s="99">
        <v>8194.59</v>
      </c>
      <c r="K67" s="99">
        <v>12940.64</v>
      </c>
      <c r="L67" s="99">
        <v>8327.32</v>
      </c>
      <c r="M67" s="99">
        <v>8943.59</v>
      </c>
      <c r="N67" s="99">
        <v>10661.68</v>
      </c>
      <c r="O67" s="99">
        <v>8678.78</v>
      </c>
      <c r="P67" s="99">
        <v>12419.05</v>
      </c>
      <c r="Q67" s="100"/>
      <c r="R67" s="100"/>
      <c r="S67" s="100"/>
      <c r="T67" s="100"/>
      <c r="U67" s="100"/>
      <c r="V67" s="100"/>
      <c r="W67" s="100"/>
      <c r="X67" s="100"/>
      <c r="Y67" s="100"/>
      <c r="Z67" s="102"/>
    </row>
    <row r="68" ht="12.0" customHeight="1">
      <c r="A68" s="113"/>
      <c r="B68" s="95" t="str">
        <f t="shared" si="19"/>
        <v>Other Production Costs</v>
      </c>
      <c r="C68" s="96" t="s">
        <v>50</v>
      </c>
      <c r="D68" s="98" t="s">
        <v>46</v>
      </c>
      <c r="E68" s="99">
        <v>0.0</v>
      </c>
      <c r="F68" s="99">
        <v>0.0</v>
      </c>
      <c r="G68" s="99">
        <v>0.0</v>
      </c>
      <c r="H68" s="99">
        <v>0.0</v>
      </c>
      <c r="I68" s="99">
        <v>0.0</v>
      </c>
      <c r="J68" s="99">
        <v>0.0</v>
      </c>
      <c r="K68" s="99">
        <v>0.0</v>
      </c>
      <c r="L68" s="99">
        <v>0.0</v>
      </c>
      <c r="M68" s="99">
        <v>0.0</v>
      </c>
      <c r="N68" s="99">
        <v>0.0</v>
      </c>
      <c r="O68" s="99">
        <v>0.0</v>
      </c>
      <c r="P68" s="99">
        <v>0.0</v>
      </c>
      <c r="Q68" s="100"/>
      <c r="R68" s="100"/>
      <c r="S68" s="100"/>
      <c r="T68" s="100"/>
      <c r="U68" s="100"/>
      <c r="V68" s="100"/>
      <c r="W68" s="100"/>
      <c r="X68" s="100"/>
      <c r="Y68" s="100"/>
      <c r="Z68" s="102"/>
    </row>
    <row r="69" ht="12.0" customHeight="1">
      <c r="A69" s="123"/>
      <c r="B69" s="124"/>
      <c r="C69" s="52"/>
      <c r="D69" s="49" t="s">
        <v>40</v>
      </c>
      <c r="E69" s="53">
        <f t="shared" ref="E69:P69" si="20">sum(E65:E68)</f>
        <v>855.07</v>
      </c>
      <c r="F69" s="53">
        <f t="shared" si="20"/>
        <v>8643.11</v>
      </c>
      <c r="G69" s="53">
        <f t="shared" si="20"/>
        <v>7004.54</v>
      </c>
      <c r="H69" s="53">
        <f t="shared" si="20"/>
        <v>-4277.27</v>
      </c>
      <c r="I69" s="53">
        <f t="shared" si="20"/>
        <v>9314.75</v>
      </c>
      <c r="J69" s="53">
        <f t="shared" si="20"/>
        <v>8194.59</v>
      </c>
      <c r="K69" s="53">
        <f t="shared" si="20"/>
        <v>12985.24</v>
      </c>
      <c r="L69" s="53">
        <f t="shared" si="20"/>
        <v>8327.32</v>
      </c>
      <c r="M69" s="53">
        <f t="shared" si="20"/>
        <v>12745.36</v>
      </c>
      <c r="N69" s="53">
        <f t="shared" si="20"/>
        <v>7073.15</v>
      </c>
      <c r="O69" s="53">
        <f t="shared" si="20"/>
        <v>8678.78</v>
      </c>
      <c r="P69" s="53">
        <f t="shared" si="20"/>
        <v>12419.05</v>
      </c>
      <c r="Q69" s="54"/>
      <c r="R69" s="54"/>
      <c r="S69" s="54"/>
      <c r="T69" s="54"/>
      <c r="U69" s="54"/>
      <c r="V69" s="54"/>
      <c r="W69" s="54"/>
      <c r="X69" s="54"/>
      <c r="Y69" s="54"/>
      <c r="Z69" s="111"/>
    </row>
    <row r="70" ht="12.0" customHeight="1">
      <c r="A70" s="125" t="s">
        <v>55</v>
      </c>
      <c r="B70" s="57"/>
      <c r="C70" s="126"/>
      <c r="D70" s="127"/>
      <c r="E70" s="128">
        <f t="shared" ref="E70:P70" si="21">sum(E52+E57+E59+E64+E69)</f>
        <v>-14696335.6</v>
      </c>
      <c r="F70" s="128">
        <f t="shared" si="21"/>
        <v>-16255729.74</v>
      </c>
      <c r="G70" s="128">
        <f t="shared" si="21"/>
        <v>-14844004.7</v>
      </c>
      <c r="H70" s="128">
        <f t="shared" si="21"/>
        <v>-12631755.6</v>
      </c>
      <c r="I70" s="128">
        <f t="shared" si="21"/>
        <v>-14019752.67</v>
      </c>
      <c r="J70" s="128">
        <f t="shared" si="21"/>
        <v>-12174591.66</v>
      </c>
      <c r="K70" s="128">
        <f t="shared" si="21"/>
        <v>-17485449.01</v>
      </c>
      <c r="L70" s="128">
        <f t="shared" si="21"/>
        <v>-16775739.78</v>
      </c>
      <c r="M70" s="128">
        <f t="shared" si="21"/>
        <v>-16923907.45</v>
      </c>
      <c r="N70" s="128">
        <f t="shared" si="21"/>
        <v>-17249969.08</v>
      </c>
      <c r="O70" s="128">
        <f t="shared" si="21"/>
        <v>-17093489.01</v>
      </c>
      <c r="P70" s="128">
        <f t="shared" si="21"/>
        <v>-18073914.04</v>
      </c>
      <c r="Q70" s="61"/>
      <c r="R70" s="61"/>
      <c r="S70" s="61"/>
      <c r="T70" s="61"/>
      <c r="U70" s="61"/>
      <c r="V70" s="61"/>
      <c r="W70" s="61"/>
      <c r="X70" s="61"/>
      <c r="Y70" s="61"/>
      <c r="Z70" s="129"/>
    </row>
    <row r="71" ht="12.0" customHeight="1">
      <c r="A71" s="130"/>
      <c r="B71" s="131"/>
      <c r="C71" s="132"/>
      <c r="D71" s="133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"/>
      <c r="R71" s="1"/>
      <c r="S71" s="1"/>
      <c r="T71" s="1"/>
      <c r="U71" s="1"/>
      <c r="V71" s="1"/>
      <c r="W71" s="1"/>
      <c r="X71" s="1"/>
      <c r="Y71" s="1"/>
      <c r="Z71" s="5"/>
    </row>
    <row r="72" ht="12.0" customHeight="1">
      <c r="A72" s="135" t="s">
        <v>68</v>
      </c>
      <c r="B72" s="136"/>
      <c r="C72" s="137"/>
      <c r="D72" s="135"/>
      <c r="E72" s="138"/>
      <c r="F72" s="138"/>
      <c r="G72" s="138"/>
      <c r="H72" s="138"/>
      <c r="I72" s="138"/>
      <c r="J72" s="138"/>
      <c r="K72" s="138"/>
      <c r="L72" s="138"/>
      <c r="M72" s="138"/>
      <c r="N72" s="138"/>
      <c r="O72" s="138"/>
      <c r="P72" s="138"/>
      <c r="Q72" s="139"/>
      <c r="R72" s="139"/>
      <c r="S72" s="139"/>
      <c r="T72" s="139"/>
      <c r="U72" s="139"/>
      <c r="V72" s="139"/>
      <c r="W72" s="139"/>
      <c r="X72" s="139"/>
      <c r="Y72" s="139"/>
      <c r="Z72" s="5"/>
    </row>
    <row r="73" ht="12.0" customHeight="1">
      <c r="A73" s="140" t="s">
        <v>66</v>
      </c>
      <c r="B73" s="141"/>
      <c r="C73" s="25" t="s">
        <v>34</v>
      </c>
      <c r="D73" s="26" t="s">
        <v>35</v>
      </c>
      <c r="E73" s="27" t="s">
        <v>12</v>
      </c>
      <c r="F73" s="27" t="s">
        <v>15</v>
      </c>
      <c r="G73" s="27" t="s">
        <v>16</v>
      </c>
      <c r="H73" s="27" t="s">
        <v>17</v>
      </c>
      <c r="I73" s="27" t="s">
        <v>18</v>
      </c>
      <c r="J73" s="27" t="s">
        <v>19</v>
      </c>
      <c r="K73" s="27" t="s">
        <v>20</v>
      </c>
      <c r="L73" s="27" t="s">
        <v>21</v>
      </c>
      <c r="M73" s="27" t="s">
        <v>22</v>
      </c>
      <c r="N73" s="27" t="s">
        <v>23</v>
      </c>
      <c r="O73" s="27" t="s">
        <v>24</v>
      </c>
      <c r="P73" s="27" t="s">
        <v>25</v>
      </c>
      <c r="Q73" s="1"/>
      <c r="R73" s="1"/>
      <c r="S73" s="1"/>
      <c r="T73" s="1"/>
      <c r="U73" s="1"/>
      <c r="V73" s="1"/>
      <c r="W73" s="1"/>
      <c r="X73" s="1"/>
      <c r="Y73" s="1"/>
      <c r="Z73" s="5"/>
    </row>
    <row r="74" ht="12.0" customHeight="1">
      <c r="A74" s="34" t="s">
        <v>28</v>
      </c>
      <c r="B74" s="81"/>
      <c r="C74" s="142" t="s">
        <v>49</v>
      </c>
      <c r="D74" s="143" t="s">
        <v>44</v>
      </c>
      <c r="E74" s="144">
        <v>35500.95</v>
      </c>
      <c r="F74" s="144">
        <v>24210.95</v>
      </c>
      <c r="G74" s="144">
        <v>41241.32</v>
      </c>
      <c r="H74" s="144">
        <v>26123.0</v>
      </c>
      <c r="I74" s="144">
        <v>32233.0</v>
      </c>
      <c r="J74" s="144">
        <v>31527.0</v>
      </c>
      <c r="K74" s="144">
        <v>32471.0</v>
      </c>
      <c r="L74" s="144">
        <v>35288.0</v>
      </c>
      <c r="M74" s="144">
        <v>27349.0</v>
      </c>
      <c r="N74" s="144">
        <v>27343.0</v>
      </c>
      <c r="O74" s="144">
        <v>28172.0</v>
      </c>
      <c r="P74" s="144">
        <v>33589.0</v>
      </c>
      <c r="Q74" s="1"/>
      <c r="R74" s="1"/>
      <c r="S74" s="1"/>
      <c r="T74" s="1"/>
      <c r="U74" s="1"/>
      <c r="V74" s="1"/>
      <c r="W74" s="1"/>
      <c r="X74" s="1"/>
      <c r="Y74" s="1"/>
      <c r="Z74" s="5"/>
    </row>
    <row r="75" ht="12.0" customHeight="1">
      <c r="A75" s="34" t="s">
        <v>45</v>
      </c>
      <c r="B75" s="81"/>
      <c r="C75" s="142" t="s">
        <v>49</v>
      </c>
      <c r="D75" s="143" t="s">
        <v>39</v>
      </c>
      <c r="E75" s="144">
        <v>0.0</v>
      </c>
      <c r="F75" s="144">
        <v>0.0</v>
      </c>
      <c r="G75" s="144">
        <v>0.0</v>
      </c>
      <c r="H75" s="144">
        <v>0.0</v>
      </c>
      <c r="I75" s="144">
        <v>0.0</v>
      </c>
      <c r="J75" s="144">
        <v>0.0</v>
      </c>
      <c r="K75" s="144">
        <v>0.0</v>
      </c>
      <c r="L75" s="144">
        <v>0.0</v>
      </c>
      <c r="M75" s="144">
        <v>0.0</v>
      </c>
      <c r="N75" s="144">
        <v>0.0</v>
      </c>
      <c r="O75" s="144">
        <v>0.0</v>
      </c>
      <c r="P75" s="144">
        <v>0.0</v>
      </c>
      <c r="Q75" s="1"/>
      <c r="R75" s="1"/>
      <c r="S75" s="1"/>
      <c r="T75" s="1"/>
      <c r="U75" s="1"/>
      <c r="V75" s="1"/>
      <c r="W75" s="1"/>
      <c r="X75" s="1"/>
      <c r="Y75" s="1"/>
      <c r="Z75" s="5"/>
    </row>
    <row r="76" ht="12.0" customHeight="1">
      <c r="A76" s="34" t="s">
        <v>45</v>
      </c>
      <c r="B76" s="81"/>
      <c r="C76" s="142" t="s">
        <v>49</v>
      </c>
      <c r="D76" s="143" t="s">
        <v>44</v>
      </c>
      <c r="E76" s="144">
        <v>686673.01</v>
      </c>
      <c r="F76" s="144">
        <v>867081.49</v>
      </c>
      <c r="G76" s="144">
        <v>6727.15</v>
      </c>
      <c r="H76" s="144">
        <v>401.530000000006</v>
      </c>
      <c r="I76" s="144">
        <v>144797.4</v>
      </c>
      <c r="J76" s="144">
        <v>652415.08</v>
      </c>
      <c r="K76" s="144">
        <v>27790.66</v>
      </c>
      <c r="L76" s="144">
        <v>507467.89</v>
      </c>
      <c r="M76" s="144">
        <v>241353.12</v>
      </c>
      <c r="N76" s="144">
        <v>95261.1</v>
      </c>
      <c r="O76" s="144">
        <v>197723.18</v>
      </c>
      <c r="P76" s="144">
        <v>175247.34</v>
      </c>
      <c r="Q76" s="1"/>
      <c r="R76" s="1"/>
      <c r="S76" s="1"/>
      <c r="T76" s="1"/>
      <c r="U76" s="1"/>
      <c r="V76" s="1"/>
      <c r="W76" s="1"/>
      <c r="X76" s="1"/>
      <c r="Y76" s="1"/>
      <c r="Z76" s="5"/>
    </row>
    <row r="77" ht="12.0" customHeight="1">
      <c r="A77" s="145" t="s">
        <v>69</v>
      </c>
      <c r="B77" s="81"/>
      <c r="C77" s="142" t="s">
        <v>49</v>
      </c>
      <c r="D77" s="143" t="s">
        <v>39</v>
      </c>
      <c r="E77" s="144">
        <v>0.0</v>
      </c>
      <c r="F77" s="144">
        <v>0.0</v>
      </c>
      <c r="G77" s="144">
        <v>0.0</v>
      </c>
      <c r="H77" s="144">
        <v>0.0</v>
      </c>
      <c r="I77" s="144">
        <v>0.0</v>
      </c>
      <c r="J77" s="144">
        <v>0.0</v>
      </c>
      <c r="K77" s="144">
        <v>0.0</v>
      </c>
      <c r="L77" s="144">
        <v>0.0</v>
      </c>
      <c r="M77" s="144">
        <v>0.0</v>
      </c>
      <c r="N77" s="144">
        <v>0.0</v>
      </c>
      <c r="O77" s="144">
        <v>0.0</v>
      </c>
      <c r="P77" s="144">
        <v>0.0</v>
      </c>
      <c r="Q77" s="1"/>
      <c r="R77" s="1"/>
      <c r="S77" s="1"/>
      <c r="T77" s="1"/>
      <c r="U77" s="1"/>
      <c r="V77" s="1"/>
      <c r="W77" s="1"/>
      <c r="X77" s="1"/>
      <c r="Y77" s="1"/>
      <c r="Z77" s="5"/>
    </row>
    <row r="78" ht="12.0" customHeight="1">
      <c r="A78" s="145" t="s">
        <v>69</v>
      </c>
      <c r="B78" s="81"/>
      <c r="C78" s="142" t="s">
        <v>49</v>
      </c>
      <c r="D78" s="143" t="s">
        <v>43</v>
      </c>
      <c r="E78" s="144">
        <v>0.0</v>
      </c>
      <c r="F78" s="144">
        <v>0.0</v>
      </c>
      <c r="G78" s="144">
        <v>1946.64</v>
      </c>
      <c r="H78" s="144">
        <v>2100.48</v>
      </c>
      <c r="I78" s="144">
        <v>1864.88</v>
      </c>
      <c r="J78" s="144">
        <v>1984.48</v>
      </c>
      <c r="K78" s="144">
        <v>2667.2</v>
      </c>
      <c r="L78" s="144">
        <v>0.0</v>
      </c>
      <c r="M78" s="144">
        <v>998.4</v>
      </c>
      <c r="N78" s="144">
        <v>0.0</v>
      </c>
      <c r="O78" s="144">
        <v>2326.08</v>
      </c>
      <c r="P78" s="144">
        <v>0.0</v>
      </c>
      <c r="Q78" s="1"/>
      <c r="R78" s="1"/>
      <c r="S78" s="1"/>
      <c r="T78" s="1"/>
      <c r="U78" s="1"/>
      <c r="V78" s="1"/>
      <c r="W78" s="1"/>
      <c r="X78" s="1"/>
      <c r="Y78" s="1"/>
      <c r="Z78" s="5"/>
    </row>
    <row r="79" ht="12.0" customHeight="1">
      <c r="A79" s="145" t="s">
        <v>69</v>
      </c>
      <c r="B79" s="81"/>
      <c r="C79" s="142" t="s">
        <v>49</v>
      </c>
      <c r="D79" s="143" t="s">
        <v>44</v>
      </c>
      <c r="E79" s="144">
        <v>125993.22</v>
      </c>
      <c r="F79" s="144">
        <v>75075.8</v>
      </c>
      <c r="G79" s="144">
        <v>42206.8</v>
      </c>
      <c r="H79" s="144">
        <v>69244.54</v>
      </c>
      <c r="I79" s="144">
        <v>-22344.85</v>
      </c>
      <c r="J79" s="144">
        <v>7648.11</v>
      </c>
      <c r="K79" s="144">
        <v>473878.85</v>
      </c>
      <c r="L79" s="144">
        <v>464219.42</v>
      </c>
      <c r="M79" s="144">
        <v>220115.49</v>
      </c>
      <c r="N79" s="144">
        <v>224277.79</v>
      </c>
      <c r="O79" s="144">
        <v>261383.87</v>
      </c>
      <c r="P79" s="144">
        <v>-77601.91</v>
      </c>
      <c r="Q79" s="1"/>
      <c r="R79" s="1"/>
      <c r="S79" s="1"/>
      <c r="T79" s="1"/>
      <c r="U79" s="1"/>
      <c r="V79" s="1"/>
      <c r="W79" s="1"/>
      <c r="X79" s="1"/>
      <c r="Y79" s="1"/>
      <c r="Z79" s="5"/>
    </row>
    <row r="80" ht="12.0" customHeight="1">
      <c r="A80" s="34" t="s">
        <v>28</v>
      </c>
      <c r="B80" s="81"/>
      <c r="C80" s="142" t="s">
        <v>50</v>
      </c>
      <c r="D80" s="143" t="s">
        <v>51</v>
      </c>
      <c r="E80" s="144">
        <v>0.0</v>
      </c>
      <c r="F80" s="144">
        <v>0.0</v>
      </c>
      <c r="G80" s="144">
        <v>0.0</v>
      </c>
      <c r="H80" s="144">
        <v>0.0</v>
      </c>
      <c r="I80" s="144">
        <v>0.0</v>
      </c>
      <c r="J80" s="144">
        <v>0.0</v>
      </c>
      <c r="K80" s="144">
        <v>0.0</v>
      </c>
      <c r="L80" s="144">
        <v>0.0</v>
      </c>
      <c r="M80" s="144">
        <v>0.0</v>
      </c>
      <c r="N80" s="144">
        <v>0.0</v>
      </c>
      <c r="O80" s="144">
        <v>0.0</v>
      </c>
      <c r="P80" s="144">
        <v>0.0</v>
      </c>
      <c r="Q80" s="1"/>
      <c r="R80" s="1"/>
      <c r="S80" s="1"/>
      <c r="T80" s="1"/>
      <c r="U80" s="1"/>
      <c r="V80" s="1"/>
      <c r="W80" s="1"/>
      <c r="X80" s="1"/>
      <c r="Y80" s="1"/>
      <c r="Z80" s="5"/>
    </row>
    <row r="81" ht="12.0" customHeight="1">
      <c r="A81" s="34" t="s">
        <v>28</v>
      </c>
      <c r="B81" s="81"/>
      <c r="C81" s="142" t="s">
        <v>50</v>
      </c>
      <c r="D81" s="143" t="s">
        <v>43</v>
      </c>
      <c r="E81" s="144">
        <v>19203.26</v>
      </c>
      <c r="F81" s="144">
        <v>31298.22</v>
      </c>
      <c r="G81" s="144">
        <v>21319.0</v>
      </c>
      <c r="H81" s="144">
        <v>25800.0</v>
      </c>
      <c r="I81" s="144">
        <v>28652.0</v>
      </c>
      <c r="J81" s="144">
        <v>31034.0</v>
      </c>
      <c r="K81" s="144">
        <v>29518.0</v>
      </c>
      <c r="L81" s="144">
        <v>28654.0</v>
      </c>
      <c r="M81" s="144">
        <v>21938.0</v>
      </c>
      <c r="N81" s="144">
        <v>30933.0</v>
      </c>
      <c r="O81" s="144">
        <v>27132.0</v>
      </c>
      <c r="P81" s="144">
        <v>29759.0</v>
      </c>
      <c r="Q81" s="1"/>
      <c r="R81" s="1"/>
      <c r="S81" s="1"/>
      <c r="T81" s="1"/>
      <c r="U81" s="1"/>
      <c r="V81" s="1"/>
      <c r="W81" s="1"/>
      <c r="X81" s="1"/>
      <c r="Y81" s="1"/>
      <c r="Z81" s="5"/>
    </row>
    <row r="82" ht="12.0" customHeight="1">
      <c r="A82" s="34" t="s">
        <v>28</v>
      </c>
      <c r="B82" s="81"/>
      <c r="C82" s="142" t="s">
        <v>50</v>
      </c>
      <c r="D82" s="143" t="s">
        <v>44</v>
      </c>
      <c r="E82" s="144">
        <v>0.0</v>
      </c>
      <c r="F82" s="144">
        <v>0.0</v>
      </c>
      <c r="G82" s="144">
        <v>-76.26</v>
      </c>
      <c r="H82" s="144">
        <v>0.0</v>
      </c>
      <c r="I82" s="144">
        <v>0.0</v>
      </c>
      <c r="J82" s="144">
        <v>0.0</v>
      </c>
      <c r="K82" s="144">
        <v>0.0</v>
      </c>
      <c r="L82" s="144">
        <v>0.0</v>
      </c>
      <c r="M82" s="144">
        <v>0.0</v>
      </c>
      <c r="N82" s="144">
        <v>0.0</v>
      </c>
      <c r="O82" s="144">
        <v>0.0</v>
      </c>
      <c r="P82" s="144">
        <v>0.0</v>
      </c>
      <c r="Q82" s="1"/>
      <c r="R82" s="1"/>
      <c r="S82" s="1"/>
      <c r="T82" s="1"/>
      <c r="U82" s="1"/>
      <c r="V82" s="1"/>
      <c r="W82" s="1"/>
      <c r="X82" s="1"/>
      <c r="Y82" s="1"/>
      <c r="Z82" s="5"/>
    </row>
    <row r="83" ht="12.0" customHeight="1">
      <c r="A83" s="34" t="s">
        <v>45</v>
      </c>
      <c r="B83" s="81"/>
      <c r="C83" s="142" t="s">
        <v>50</v>
      </c>
      <c r="D83" s="143" t="s">
        <v>43</v>
      </c>
      <c r="E83" s="144">
        <v>419.97</v>
      </c>
      <c r="F83" s="144">
        <v>1185.12</v>
      </c>
      <c r="G83" s="144">
        <v>385.22</v>
      </c>
      <c r="H83" s="144">
        <v>-1715.64</v>
      </c>
      <c r="I83" s="144">
        <v>2183.44</v>
      </c>
      <c r="J83" s="144">
        <v>2171.11</v>
      </c>
      <c r="K83" s="144">
        <v>-4629.22</v>
      </c>
      <c r="L83" s="144">
        <v>0.0</v>
      </c>
      <c r="M83" s="144">
        <v>504.62</v>
      </c>
      <c r="N83" s="144">
        <v>196.37</v>
      </c>
      <c r="O83" s="144">
        <v>0.0</v>
      </c>
      <c r="P83" s="144">
        <v>438.21</v>
      </c>
      <c r="Q83" s="1"/>
      <c r="R83" s="1"/>
      <c r="S83" s="1"/>
      <c r="T83" s="1"/>
      <c r="U83" s="1"/>
      <c r="V83" s="1"/>
      <c r="W83" s="1"/>
      <c r="X83" s="1"/>
      <c r="Y83" s="1"/>
      <c r="Z83" s="5"/>
    </row>
    <row r="84" ht="12.0" customHeight="1">
      <c r="A84" s="34" t="s">
        <v>45</v>
      </c>
      <c r="B84" s="81"/>
      <c r="C84" s="142" t="s">
        <v>50</v>
      </c>
      <c r="D84" s="143" t="s">
        <v>44</v>
      </c>
      <c r="E84" s="144">
        <v>241319.39</v>
      </c>
      <c r="F84" s="144">
        <v>226992.54</v>
      </c>
      <c r="G84" s="144">
        <v>361607.83</v>
      </c>
      <c r="H84" s="144">
        <v>213619.63</v>
      </c>
      <c r="I84" s="144">
        <v>234778.41</v>
      </c>
      <c r="J84" s="144">
        <v>291204.88</v>
      </c>
      <c r="K84" s="144">
        <v>340663.51</v>
      </c>
      <c r="L84" s="144">
        <v>333661.91</v>
      </c>
      <c r="M84" s="144">
        <v>288075.71</v>
      </c>
      <c r="N84" s="144">
        <v>269918.43</v>
      </c>
      <c r="O84" s="144">
        <v>279490.76</v>
      </c>
      <c r="P84" s="144">
        <v>423169.31</v>
      </c>
      <c r="Q84" s="1"/>
      <c r="R84" s="1"/>
      <c r="S84" s="1"/>
      <c r="T84" s="1"/>
      <c r="U84" s="1"/>
      <c r="V84" s="1"/>
      <c r="W84" s="1"/>
      <c r="X84" s="1"/>
      <c r="Y84" s="1"/>
      <c r="Z84" s="5"/>
    </row>
    <row r="85" ht="12.0" customHeight="1">
      <c r="A85" s="34" t="s">
        <v>45</v>
      </c>
      <c r="B85" s="81"/>
      <c r="C85" s="142" t="s">
        <v>50</v>
      </c>
      <c r="D85" s="143" t="s">
        <v>54</v>
      </c>
      <c r="E85" s="144">
        <v>0.0</v>
      </c>
      <c r="F85" s="144">
        <v>0.0</v>
      </c>
      <c r="G85" s="144">
        <v>0.0</v>
      </c>
      <c r="H85" s="144">
        <v>0.0</v>
      </c>
      <c r="I85" s="144">
        <v>0.0</v>
      </c>
      <c r="J85" s="144">
        <v>-629.44</v>
      </c>
      <c r="K85" s="144">
        <v>0.0</v>
      </c>
      <c r="L85" s="144">
        <v>629.44</v>
      </c>
      <c r="M85" s="144">
        <v>0.0</v>
      </c>
      <c r="N85" s="144">
        <v>0.0</v>
      </c>
      <c r="O85" s="144">
        <v>0.0</v>
      </c>
      <c r="P85" s="144">
        <v>0.0</v>
      </c>
      <c r="Q85" s="1"/>
      <c r="R85" s="1"/>
      <c r="S85" s="1"/>
      <c r="T85" s="1"/>
      <c r="U85" s="1"/>
      <c r="V85" s="1"/>
      <c r="W85" s="1"/>
      <c r="X85" s="1"/>
      <c r="Y85" s="1"/>
      <c r="Z85" s="5"/>
    </row>
    <row r="86" ht="12.0" customHeight="1">
      <c r="A86" s="34" t="s">
        <v>45</v>
      </c>
      <c r="B86" s="81"/>
      <c r="C86" s="142" t="s">
        <v>50</v>
      </c>
      <c r="D86" s="143" t="s">
        <v>46</v>
      </c>
      <c r="E86" s="144">
        <v>191.67</v>
      </c>
      <c r="F86" s="144">
        <v>0.0</v>
      </c>
      <c r="G86" s="144">
        <v>95.38</v>
      </c>
      <c r="H86" s="144">
        <v>-215.71</v>
      </c>
      <c r="I86" s="144">
        <v>384.38</v>
      </c>
      <c r="J86" s="144">
        <v>385.02</v>
      </c>
      <c r="K86" s="144">
        <v>-161.95</v>
      </c>
      <c r="L86" s="144">
        <v>-678.79</v>
      </c>
      <c r="M86" s="144">
        <v>0.0</v>
      </c>
      <c r="N86" s="144">
        <v>0.0</v>
      </c>
      <c r="O86" s="144">
        <v>52.74</v>
      </c>
      <c r="P86" s="144">
        <v>0.0</v>
      </c>
      <c r="Q86" s="1"/>
      <c r="R86" s="1"/>
      <c r="S86" s="1"/>
      <c r="T86" s="1"/>
      <c r="U86" s="1"/>
      <c r="V86" s="1"/>
      <c r="W86" s="1"/>
      <c r="X86" s="1"/>
      <c r="Y86" s="1"/>
      <c r="Z86" s="5"/>
    </row>
    <row r="87" ht="12.0" customHeight="1">
      <c r="A87" s="145" t="s">
        <v>69</v>
      </c>
      <c r="B87" s="81"/>
      <c r="C87" s="142" t="s">
        <v>50</v>
      </c>
      <c r="D87" s="143" t="s">
        <v>43</v>
      </c>
      <c r="E87" s="144">
        <v>3942.46</v>
      </c>
      <c r="F87" s="144">
        <v>18.18</v>
      </c>
      <c r="G87" s="144">
        <v>0.0</v>
      </c>
      <c r="H87" s="144">
        <v>-3960.64</v>
      </c>
      <c r="I87" s="144">
        <v>0.0</v>
      </c>
      <c r="J87" s="144">
        <v>0.0</v>
      </c>
      <c r="K87" s="144">
        <v>44.6</v>
      </c>
      <c r="L87" s="144">
        <v>0.0</v>
      </c>
      <c r="M87" s="144">
        <v>3801.77</v>
      </c>
      <c r="N87" s="144">
        <v>-3588.53</v>
      </c>
      <c r="O87" s="144">
        <v>0.0</v>
      </c>
      <c r="P87" s="144">
        <v>0.0</v>
      </c>
      <c r="Q87" s="1"/>
      <c r="R87" s="1"/>
      <c r="S87" s="1"/>
      <c r="T87" s="1"/>
      <c r="U87" s="1"/>
      <c r="V87" s="1"/>
      <c r="W87" s="1"/>
      <c r="X87" s="1"/>
      <c r="Y87" s="1"/>
      <c r="Z87" s="5"/>
    </row>
    <row r="88" ht="12.0" customHeight="1">
      <c r="A88" s="145" t="s">
        <v>69</v>
      </c>
      <c r="B88" s="81"/>
      <c r="C88" s="142" t="s">
        <v>50</v>
      </c>
      <c r="D88" s="143" t="s">
        <v>60</v>
      </c>
      <c r="E88" s="144">
        <v>0.0</v>
      </c>
      <c r="F88" s="144">
        <v>0.0</v>
      </c>
      <c r="G88" s="144">
        <v>0.0</v>
      </c>
      <c r="H88" s="144">
        <v>0.0</v>
      </c>
      <c r="I88" s="144">
        <v>0.0</v>
      </c>
      <c r="J88" s="144">
        <v>0.0</v>
      </c>
      <c r="K88" s="144">
        <v>0.0</v>
      </c>
      <c r="L88" s="144">
        <v>0.0</v>
      </c>
      <c r="M88" s="144">
        <v>0.0</v>
      </c>
      <c r="N88" s="144">
        <v>0.0</v>
      </c>
      <c r="O88" s="144">
        <v>0.0</v>
      </c>
      <c r="P88" s="144">
        <v>0.0</v>
      </c>
      <c r="Q88" s="1"/>
      <c r="R88" s="1"/>
      <c r="S88" s="1"/>
      <c r="T88" s="1"/>
      <c r="U88" s="1"/>
      <c r="V88" s="1"/>
      <c r="W88" s="1"/>
      <c r="X88" s="1"/>
      <c r="Y88" s="1"/>
      <c r="Z88" s="5"/>
    </row>
    <row r="89" ht="12.0" customHeight="1">
      <c r="A89" s="145" t="s">
        <v>69</v>
      </c>
      <c r="B89" s="81"/>
      <c r="C89" s="142" t="s">
        <v>50</v>
      </c>
      <c r="D89" s="143" t="s">
        <v>44</v>
      </c>
      <c r="E89" s="144">
        <v>-3087.39</v>
      </c>
      <c r="F89" s="144">
        <v>8624.93</v>
      </c>
      <c r="G89" s="144">
        <v>7004.54</v>
      </c>
      <c r="H89" s="144">
        <v>-316.629999999999</v>
      </c>
      <c r="I89" s="144">
        <v>9314.75</v>
      </c>
      <c r="J89" s="144">
        <v>8194.59</v>
      </c>
      <c r="K89" s="144">
        <v>12940.64</v>
      </c>
      <c r="L89" s="144">
        <v>8327.32</v>
      </c>
      <c r="M89" s="144">
        <v>8943.59</v>
      </c>
      <c r="N89" s="144">
        <v>10661.68</v>
      </c>
      <c r="O89" s="144">
        <v>8678.78</v>
      </c>
      <c r="P89" s="144">
        <v>12419.05</v>
      </c>
      <c r="Q89" s="54"/>
      <c r="R89" s="54"/>
      <c r="S89" s="54"/>
      <c r="T89" s="54"/>
      <c r="U89" s="54"/>
      <c r="V89" s="54"/>
      <c r="W89" s="54"/>
      <c r="X89" s="54"/>
      <c r="Y89" s="54"/>
      <c r="Z89" s="111"/>
    </row>
    <row r="90" ht="12.0" customHeight="1">
      <c r="A90" s="145" t="s">
        <v>69</v>
      </c>
      <c r="B90" s="81"/>
      <c r="C90" s="142" t="s">
        <v>50</v>
      </c>
      <c r="D90" s="143" t="s">
        <v>46</v>
      </c>
      <c r="E90" s="144">
        <v>0.0</v>
      </c>
      <c r="F90" s="144">
        <v>0.0</v>
      </c>
      <c r="G90" s="144">
        <v>0.0</v>
      </c>
      <c r="H90" s="144">
        <v>0.0</v>
      </c>
      <c r="I90" s="144">
        <v>0.0</v>
      </c>
      <c r="J90" s="144">
        <v>0.0</v>
      </c>
      <c r="K90" s="144">
        <v>0.0</v>
      </c>
      <c r="L90" s="144">
        <v>0.0</v>
      </c>
      <c r="M90" s="144">
        <v>0.0</v>
      </c>
      <c r="N90" s="144">
        <v>0.0</v>
      </c>
      <c r="O90" s="144">
        <v>0.0</v>
      </c>
      <c r="P90" s="144">
        <v>0.0</v>
      </c>
      <c r="Q90" s="1"/>
      <c r="R90" s="1"/>
      <c r="S90" s="1"/>
      <c r="T90" s="1"/>
      <c r="U90" s="1"/>
      <c r="V90" s="1"/>
      <c r="W90" s="1"/>
      <c r="X90" s="1"/>
      <c r="Y90" s="1"/>
      <c r="Z90" s="5"/>
    </row>
    <row r="91" ht="12.0" customHeight="1">
      <c r="A91" s="104"/>
      <c r="B91" s="146"/>
      <c r="C91" s="147" t="s">
        <v>70</v>
      </c>
      <c r="D91" s="36" t="s">
        <v>70</v>
      </c>
      <c r="E91" s="39">
        <f t="shared" ref="E91:P91" si="22">SUM(E74:E90)</f>
        <v>1110156.54</v>
      </c>
      <c r="F91" s="39">
        <f t="shared" si="22"/>
        <v>1234487.23</v>
      </c>
      <c r="G91" s="39">
        <f t="shared" si="22"/>
        <v>482457.62</v>
      </c>
      <c r="H91" s="39">
        <f t="shared" si="22"/>
        <v>331080.56</v>
      </c>
      <c r="I91" s="39">
        <f t="shared" si="22"/>
        <v>431863.41</v>
      </c>
      <c r="J91" s="39">
        <f t="shared" si="22"/>
        <v>1025934.83</v>
      </c>
      <c r="K91" s="39">
        <f t="shared" si="22"/>
        <v>915183.29</v>
      </c>
      <c r="L91" s="39">
        <f t="shared" si="22"/>
        <v>1377569.19</v>
      </c>
      <c r="M91" s="39">
        <f t="shared" si="22"/>
        <v>813079.7</v>
      </c>
      <c r="N91" s="39">
        <f t="shared" si="22"/>
        <v>655002.84</v>
      </c>
      <c r="O91" s="39">
        <f t="shared" si="22"/>
        <v>804959.41</v>
      </c>
      <c r="P91" s="39">
        <f t="shared" si="22"/>
        <v>597020</v>
      </c>
      <c r="Q91" s="1"/>
      <c r="R91" s="1"/>
      <c r="S91" s="1"/>
      <c r="T91" s="1"/>
      <c r="U91" s="1"/>
      <c r="V91" s="1"/>
      <c r="W91" s="1"/>
      <c r="X91" s="1"/>
      <c r="Y91" s="1"/>
      <c r="Z91" s="5"/>
    </row>
    <row r="92" ht="12.0" customHeight="1">
      <c r="A92" s="80"/>
      <c r="B92" s="148"/>
      <c r="C92" s="149"/>
      <c r="D92" s="29"/>
      <c r="E92" s="150"/>
      <c r="F92" s="150"/>
      <c r="G92" s="150"/>
      <c r="H92" s="150"/>
      <c r="I92" s="150"/>
      <c r="J92" s="150"/>
      <c r="K92" s="150"/>
      <c r="L92" s="150"/>
      <c r="M92" s="150"/>
      <c r="N92" s="150"/>
      <c r="O92" s="150"/>
      <c r="P92" s="150"/>
      <c r="Q92" s="1"/>
      <c r="R92" s="1"/>
      <c r="S92" s="1"/>
      <c r="T92" s="1"/>
      <c r="U92" s="1"/>
      <c r="V92" s="1"/>
      <c r="W92" s="1"/>
      <c r="X92" s="1"/>
      <c r="Y92" s="1"/>
      <c r="Z92" s="5"/>
    </row>
    <row r="93" ht="12.0" customHeight="1">
      <c r="A93" s="80"/>
      <c r="B93" s="148"/>
      <c r="C93" s="151"/>
      <c r="D93" s="29"/>
      <c r="E93" s="150"/>
      <c r="F93" s="150"/>
      <c r="G93" s="150"/>
      <c r="H93" s="150"/>
      <c r="I93" s="150"/>
      <c r="J93" s="150"/>
      <c r="K93" s="150"/>
      <c r="L93" s="150"/>
      <c r="M93" s="150"/>
      <c r="N93" s="150"/>
      <c r="O93" s="150"/>
      <c r="P93" s="150"/>
      <c r="Q93" s="1"/>
      <c r="R93" s="1"/>
      <c r="S93" s="1"/>
      <c r="T93" s="1"/>
      <c r="U93" s="1"/>
      <c r="V93" s="1"/>
      <c r="W93" s="1"/>
      <c r="X93" s="1"/>
      <c r="Y93" s="1"/>
      <c r="Z93" s="5"/>
    </row>
    <row r="94" ht="12.0" customHeight="1">
      <c r="A94" s="80"/>
      <c r="B94" s="148"/>
      <c r="C94" s="149"/>
      <c r="D94" s="29"/>
      <c r="E94" s="150"/>
      <c r="F94" s="150"/>
      <c r="G94" s="150"/>
      <c r="H94" s="150"/>
      <c r="I94" s="150"/>
      <c r="J94" s="150"/>
      <c r="K94" s="150"/>
      <c r="L94" s="150"/>
      <c r="M94" s="150"/>
      <c r="N94" s="150"/>
      <c r="O94" s="150"/>
      <c r="P94" s="150"/>
      <c r="Q94" s="1"/>
      <c r="R94" s="1"/>
      <c r="S94" s="1"/>
      <c r="T94" s="1"/>
      <c r="U94" s="1"/>
      <c r="V94" s="1"/>
      <c r="W94" s="1"/>
      <c r="X94" s="1"/>
      <c r="Y94" s="1"/>
      <c r="Z94" s="5"/>
    </row>
    <row r="95" ht="12.0" customHeight="1">
      <c r="A95" s="80"/>
      <c r="B95" s="148"/>
      <c r="C95" s="149"/>
      <c r="D95" s="29"/>
      <c r="E95" s="150"/>
      <c r="F95" s="150"/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"/>
      <c r="R95" s="1"/>
      <c r="S95" s="1"/>
      <c r="T95" s="1"/>
      <c r="U95" s="1"/>
      <c r="V95" s="1"/>
      <c r="W95" s="1"/>
      <c r="X95" s="1"/>
      <c r="Y95" s="1"/>
      <c r="Z95" s="5"/>
    </row>
    <row r="96" ht="12.0" customHeight="1">
      <c r="A96" s="80"/>
      <c r="B96" s="148"/>
      <c r="C96" s="149"/>
      <c r="D96" s="29"/>
      <c r="E96" s="150"/>
      <c r="F96" s="150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"/>
      <c r="R96" s="1"/>
      <c r="S96" s="1"/>
      <c r="T96" s="1"/>
      <c r="U96" s="1"/>
      <c r="V96" s="1"/>
      <c r="W96" s="1"/>
      <c r="X96" s="1"/>
      <c r="Y96" s="1"/>
      <c r="Z96" s="5"/>
    </row>
    <row r="97" ht="12.0" customHeight="1">
      <c r="A97" s="80"/>
      <c r="B97" s="148"/>
      <c r="C97" s="151"/>
      <c r="D97" s="29"/>
      <c r="E97" s="150"/>
      <c r="F97" s="150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"/>
      <c r="R97" s="1"/>
      <c r="S97" s="1"/>
      <c r="T97" s="1"/>
      <c r="U97" s="1"/>
      <c r="V97" s="1"/>
      <c r="W97" s="1"/>
      <c r="X97" s="1"/>
      <c r="Y97" s="1"/>
      <c r="Z97" s="5"/>
    </row>
    <row r="98" ht="12.0" customHeight="1">
      <c r="A98" s="80"/>
      <c r="B98" s="148"/>
      <c r="C98" s="149"/>
      <c r="D98" s="29"/>
      <c r="E98" s="150"/>
      <c r="F98" s="150"/>
      <c r="G98" s="150"/>
      <c r="H98" s="150"/>
      <c r="I98" s="150"/>
      <c r="J98" s="150"/>
      <c r="K98" s="150"/>
      <c r="L98" s="150"/>
      <c r="M98" s="150"/>
      <c r="N98" s="150"/>
      <c r="O98" s="150"/>
      <c r="P98" s="150"/>
      <c r="Q98" s="1"/>
      <c r="R98" s="1"/>
      <c r="S98" s="1"/>
      <c r="T98" s="1"/>
      <c r="U98" s="1"/>
      <c r="V98" s="1"/>
      <c r="W98" s="1"/>
      <c r="X98" s="1"/>
      <c r="Y98" s="1"/>
      <c r="Z98" s="5"/>
    </row>
    <row r="99" ht="12.0" customHeight="1">
      <c r="A99" s="80"/>
      <c r="B99" s="148"/>
      <c r="C99" s="149"/>
      <c r="D99" s="29"/>
      <c r="E99" s="150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"/>
      <c r="R99" s="1"/>
      <c r="S99" s="1"/>
      <c r="T99" s="1"/>
      <c r="U99" s="1"/>
      <c r="V99" s="1"/>
      <c r="W99" s="1"/>
      <c r="X99" s="1"/>
      <c r="Y99" s="1"/>
      <c r="Z99" s="5"/>
    </row>
    <row r="100" ht="12.0" customHeight="1">
      <c r="A100" s="80"/>
      <c r="B100" s="148"/>
      <c r="C100" s="149"/>
      <c r="D100" s="29"/>
      <c r="E100" s="150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"/>
      <c r="R100" s="1"/>
      <c r="S100" s="1"/>
      <c r="T100" s="1"/>
      <c r="U100" s="1"/>
      <c r="V100" s="1"/>
      <c r="W100" s="1"/>
      <c r="X100" s="1"/>
      <c r="Y100" s="1"/>
      <c r="Z100" s="5"/>
    </row>
    <row r="101" ht="12.0" customHeight="1">
      <c r="A101" s="80"/>
      <c r="B101" s="148"/>
      <c r="C101" s="149"/>
      <c r="D101" s="29"/>
      <c r="E101" s="150"/>
      <c r="F101" s="150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"/>
      <c r="R101" s="1"/>
      <c r="S101" s="1"/>
      <c r="T101" s="1"/>
      <c r="U101" s="1"/>
      <c r="V101" s="1"/>
      <c r="W101" s="1"/>
      <c r="X101" s="1"/>
      <c r="Y101" s="1"/>
      <c r="Z101" s="5"/>
    </row>
    <row r="102" ht="12.0" customHeight="1">
      <c r="A102" s="80"/>
      <c r="B102" s="148"/>
      <c r="C102" s="149"/>
      <c r="D102" s="29"/>
      <c r="E102" s="150"/>
      <c r="F102" s="150"/>
      <c r="G102" s="150"/>
      <c r="H102" s="150"/>
      <c r="I102" s="150"/>
      <c r="J102" s="150"/>
      <c r="K102" s="150"/>
      <c r="L102" s="150"/>
      <c r="M102" s="150"/>
      <c r="N102" s="150"/>
      <c r="O102" s="150"/>
      <c r="P102" s="150"/>
      <c r="Q102" s="1"/>
      <c r="R102" s="1"/>
      <c r="S102" s="1"/>
      <c r="T102" s="1"/>
      <c r="U102" s="1"/>
      <c r="V102" s="1"/>
      <c r="W102" s="1"/>
      <c r="X102" s="1"/>
      <c r="Y102" s="1"/>
      <c r="Z102" s="5"/>
    </row>
    <row r="103" ht="12.0" customHeight="1">
      <c r="A103" s="80"/>
      <c r="B103" s="148"/>
      <c r="C103" s="149"/>
      <c r="D103" s="29"/>
      <c r="E103" s="150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"/>
      <c r="R103" s="1"/>
      <c r="S103" s="1"/>
      <c r="T103" s="1"/>
      <c r="U103" s="1"/>
      <c r="V103" s="1"/>
      <c r="W103" s="1"/>
      <c r="X103" s="1"/>
      <c r="Y103" s="1"/>
      <c r="Z103" s="5"/>
    </row>
    <row r="104" ht="12.0" customHeight="1">
      <c r="A104" s="80"/>
      <c r="B104" s="148"/>
      <c r="C104" s="149"/>
      <c r="D104" s="29"/>
      <c r="E104" s="150"/>
      <c r="F104" s="150"/>
      <c r="G104" s="150"/>
      <c r="H104" s="150"/>
      <c r="I104" s="150"/>
      <c r="J104" s="150"/>
      <c r="K104" s="150"/>
      <c r="L104" s="150"/>
      <c r="M104" s="150"/>
      <c r="N104" s="150"/>
      <c r="O104" s="150"/>
      <c r="P104" s="150"/>
      <c r="Q104" s="1"/>
      <c r="R104" s="1"/>
      <c r="S104" s="1"/>
      <c r="T104" s="1"/>
      <c r="U104" s="1"/>
      <c r="V104" s="1"/>
      <c r="W104" s="1"/>
      <c r="X104" s="1"/>
      <c r="Y104" s="1"/>
      <c r="Z104" s="5"/>
    </row>
    <row r="105" ht="12.0" customHeight="1">
      <c r="A105" s="80"/>
      <c r="B105" s="148"/>
      <c r="C105" s="149"/>
      <c r="D105" s="29"/>
      <c r="E105" s="150"/>
      <c r="F105" s="150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"/>
      <c r="R105" s="1"/>
      <c r="S105" s="1"/>
      <c r="T105" s="1"/>
      <c r="U105" s="1"/>
      <c r="V105" s="1"/>
      <c r="W105" s="1"/>
      <c r="X105" s="1"/>
      <c r="Y105" s="1"/>
      <c r="Z105" s="5"/>
    </row>
    <row r="106" ht="12.0" customHeight="1">
      <c r="A106" s="80"/>
      <c r="B106" s="148"/>
      <c r="C106" s="149"/>
      <c r="D106" s="29"/>
      <c r="E106" s="150"/>
      <c r="F106" s="150"/>
      <c r="G106" s="150"/>
      <c r="H106" s="150"/>
      <c r="I106" s="150"/>
      <c r="J106" s="150"/>
      <c r="K106" s="150"/>
      <c r="L106" s="150"/>
      <c r="M106" s="150"/>
      <c r="N106" s="150"/>
      <c r="O106" s="150"/>
      <c r="P106" s="150"/>
      <c r="Q106" s="1"/>
      <c r="R106" s="1"/>
      <c r="S106" s="1"/>
      <c r="T106" s="1"/>
      <c r="U106" s="1"/>
      <c r="V106" s="1"/>
      <c r="W106" s="1"/>
      <c r="X106" s="1"/>
      <c r="Y106" s="1"/>
      <c r="Z106" s="5"/>
    </row>
    <row r="107" ht="12.0" customHeight="1">
      <c r="A107" s="80"/>
      <c r="B107" s="148"/>
      <c r="C107" s="151"/>
      <c r="D107" s="29"/>
      <c r="E107" s="150"/>
      <c r="F107" s="150"/>
      <c r="G107" s="150"/>
      <c r="H107" s="150"/>
      <c r="I107" s="150"/>
      <c r="J107" s="150"/>
      <c r="K107" s="150"/>
      <c r="L107" s="150"/>
      <c r="M107" s="150"/>
      <c r="N107" s="150"/>
      <c r="O107" s="150"/>
      <c r="P107" s="150"/>
      <c r="Q107" s="1"/>
      <c r="R107" s="1"/>
      <c r="S107" s="1"/>
      <c r="T107" s="1"/>
      <c r="U107" s="1"/>
      <c r="V107" s="1"/>
      <c r="W107" s="1"/>
      <c r="X107" s="1"/>
      <c r="Y107" s="1"/>
      <c r="Z107" s="5"/>
    </row>
    <row r="108" ht="12.0" customHeight="1">
      <c r="A108" s="80"/>
      <c r="B108" s="148"/>
      <c r="C108" s="149"/>
      <c r="D108" s="29"/>
      <c r="E108" s="150"/>
      <c r="F108" s="150"/>
      <c r="G108" s="150"/>
      <c r="H108" s="150"/>
      <c r="I108" s="150"/>
      <c r="J108" s="150"/>
      <c r="K108" s="150"/>
      <c r="L108" s="150"/>
      <c r="M108" s="150"/>
      <c r="N108" s="150"/>
      <c r="O108" s="150"/>
      <c r="P108" s="150"/>
      <c r="Q108" s="1"/>
      <c r="R108" s="1"/>
      <c r="S108" s="1"/>
      <c r="T108" s="1"/>
      <c r="U108" s="1"/>
      <c r="V108" s="1"/>
      <c r="W108" s="1"/>
      <c r="X108" s="1"/>
      <c r="Y108" s="1"/>
      <c r="Z108" s="5"/>
    </row>
    <row r="109" ht="12.0" customHeight="1">
      <c r="A109" s="80"/>
      <c r="B109" s="148"/>
      <c r="C109" s="149"/>
      <c r="D109" s="29"/>
      <c r="E109" s="150"/>
      <c r="F109" s="150"/>
      <c r="G109" s="150"/>
      <c r="H109" s="150"/>
      <c r="I109" s="150"/>
      <c r="J109" s="150"/>
      <c r="K109" s="150"/>
      <c r="L109" s="150"/>
      <c r="M109" s="150"/>
      <c r="N109" s="150"/>
      <c r="O109" s="150"/>
      <c r="P109" s="150"/>
      <c r="Q109" s="1"/>
      <c r="R109" s="1"/>
      <c r="S109" s="1"/>
      <c r="T109" s="1"/>
      <c r="U109" s="1"/>
      <c r="V109" s="1"/>
      <c r="W109" s="1"/>
      <c r="X109" s="1"/>
      <c r="Y109" s="1"/>
      <c r="Z109" s="5"/>
    </row>
    <row r="110" ht="12.0" customHeight="1">
      <c r="A110" s="80"/>
      <c r="B110" s="148"/>
      <c r="C110" s="149"/>
      <c r="D110" s="29"/>
      <c r="E110" s="150"/>
      <c r="F110" s="150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"/>
      <c r="R110" s="1"/>
      <c r="S110" s="1"/>
      <c r="T110" s="1"/>
      <c r="U110" s="1"/>
      <c r="V110" s="1"/>
      <c r="W110" s="1"/>
      <c r="X110" s="1"/>
      <c r="Y110" s="1"/>
      <c r="Z110" s="5"/>
    </row>
    <row r="111" ht="12.0" customHeight="1">
      <c r="A111" s="80"/>
      <c r="B111" s="148"/>
      <c r="C111" s="149"/>
      <c r="D111" s="29"/>
      <c r="E111" s="150"/>
      <c r="F111" s="150"/>
      <c r="G111" s="150"/>
      <c r="H111" s="150"/>
      <c r="I111" s="150"/>
      <c r="J111" s="150"/>
      <c r="K111" s="150"/>
      <c r="L111" s="150"/>
      <c r="M111" s="150"/>
      <c r="N111" s="150"/>
      <c r="O111" s="150"/>
      <c r="P111" s="150"/>
      <c r="Q111" s="1"/>
      <c r="R111" s="1"/>
      <c r="S111" s="1"/>
      <c r="T111" s="1"/>
      <c r="U111" s="1"/>
      <c r="V111" s="1"/>
      <c r="W111" s="1"/>
      <c r="X111" s="1"/>
      <c r="Y111" s="1"/>
      <c r="Z111" s="5"/>
    </row>
    <row r="112" ht="12.0" customHeight="1">
      <c r="A112" s="80"/>
      <c r="B112" s="148"/>
      <c r="C112" s="149"/>
      <c r="D112" s="29"/>
      <c r="E112" s="150"/>
      <c r="F112" s="150"/>
      <c r="G112" s="150"/>
      <c r="H112" s="150"/>
      <c r="I112" s="150"/>
      <c r="J112" s="150"/>
      <c r="K112" s="150"/>
      <c r="L112" s="150"/>
      <c r="M112" s="150"/>
      <c r="N112" s="150"/>
      <c r="O112" s="150"/>
      <c r="P112" s="150"/>
      <c r="Q112" s="1"/>
      <c r="R112" s="1"/>
      <c r="S112" s="1"/>
      <c r="T112" s="1"/>
      <c r="U112" s="1"/>
      <c r="V112" s="1"/>
      <c r="W112" s="1"/>
      <c r="X112" s="1"/>
      <c r="Y112" s="1"/>
      <c r="Z112" s="5"/>
    </row>
    <row r="113" ht="12.0" customHeight="1">
      <c r="A113" s="80"/>
      <c r="B113" s="148"/>
      <c r="C113" s="149"/>
      <c r="D113" s="29"/>
      <c r="E113" s="150"/>
      <c r="F113" s="150"/>
      <c r="G113" s="150"/>
      <c r="H113" s="150"/>
      <c r="I113" s="150"/>
      <c r="J113" s="150"/>
      <c r="K113" s="150"/>
      <c r="L113" s="150"/>
      <c r="M113" s="150"/>
      <c r="N113" s="150"/>
      <c r="O113" s="150"/>
      <c r="P113" s="150"/>
      <c r="Q113" s="1"/>
      <c r="R113" s="1"/>
      <c r="S113" s="1"/>
      <c r="T113" s="1"/>
      <c r="U113" s="1"/>
      <c r="V113" s="1"/>
      <c r="W113" s="1"/>
      <c r="X113" s="1"/>
      <c r="Y113" s="1"/>
      <c r="Z113" s="5"/>
    </row>
    <row r="114" ht="12.0" customHeight="1">
      <c r="A114" s="80"/>
      <c r="B114" s="148"/>
      <c r="C114" s="149"/>
      <c r="D114" s="29"/>
      <c r="E114" s="150"/>
      <c r="F114" s="150"/>
      <c r="G114" s="150"/>
      <c r="H114" s="150"/>
      <c r="I114" s="150"/>
      <c r="J114" s="150"/>
      <c r="K114" s="150"/>
      <c r="L114" s="150"/>
      <c r="M114" s="150"/>
      <c r="N114" s="150"/>
      <c r="O114" s="150"/>
      <c r="P114" s="150"/>
      <c r="Q114" s="1"/>
      <c r="R114" s="1"/>
      <c r="S114" s="1"/>
      <c r="T114" s="1"/>
      <c r="U114" s="1"/>
      <c r="V114" s="1"/>
      <c r="W114" s="1"/>
      <c r="X114" s="1"/>
      <c r="Y114" s="1"/>
      <c r="Z114" s="5"/>
    </row>
    <row r="115" ht="12.0" customHeight="1">
      <c r="A115" s="80"/>
      <c r="B115" s="148"/>
      <c r="C115" s="149"/>
      <c r="D115" s="29"/>
      <c r="E115" s="150"/>
      <c r="F115" s="150"/>
      <c r="G115" s="150"/>
      <c r="H115" s="150"/>
      <c r="I115" s="150"/>
      <c r="J115" s="150"/>
      <c r="K115" s="150"/>
      <c r="L115" s="150"/>
      <c r="M115" s="150"/>
      <c r="N115" s="150"/>
      <c r="O115" s="150"/>
      <c r="P115" s="150"/>
      <c r="Q115" s="1"/>
      <c r="R115" s="1"/>
      <c r="S115" s="1"/>
      <c r="T115" s="1"/>
      <c r="U115" s="1"/>
      <c r="V115" s="1"/>
      <c r="W115" s="1"/>
      <c r="X115" s="1"/>
      <c r="Y115" s="1"/>
      <c r="Z115" s="5"/>
    </row>
    <row r="116" ht="12.0" customHeight="1">
      <c r="A116" s="80"/>
      <c r="B116" s="148"/>
      <c r="C116" s="149"/>
      <c r="D116" s="29"/>
      <c r="E116" s="150"/>
      <c r="F116" s="150"/>
      <c r="G116" s="150"/>
      <c r="H116" s="150"/>
      <c r="I116" s="150"/>
      <c r="J116" s="150"/>
      <c r="K116" s="150"/>
      <c r="L116" s="150"/>
      <c r="M116" s="150"/>
      <c r="N116" s="150"/>
      <c r="O116" s="150"/>
      <c r="P116" s="150"/>
      <c r="Q116" s="1"/>
      <c r="R116" s="1"/>
      <c r="S116" s="1"/>
      <c r="T116" s="1"/>
      <c r="U116" s="1"/>
      <c r="V116" s="1"/>
      <c r="W116" s="1"/>
      <c r="X116" s="1"/>
      <c r="Y116" s="1"/>
      <c r="Z116" s="5"/>
    </row>
    <row r="117" ht="12.0" customHeight="1">
      <c r="A117" s="80"/>
      <c r="B117" s="148"/>
      <c r="C117" s="149"/>
      <c r="D117" s="29"/>
      <c r="E117" s="150"/>
      <c r="F117" s="150"/>
      <c r="G117" s="150"/>
      <c r="H117" s="150"/>
      <c r="I117" s="150"/>
      <c r="J117" s="150"/>
      <c r="K117" s="150"/>
      <c r="L117" s="150"/>
      <c r="M117" s="150"/>
      <c r="N117" s="150"/>
      <c r="O117" s="150"/>
      <c r="P117" s="150"/>
      <c r="Q117" s="1"/>
      <c r="R117" s="1"/>
      <c r="S117" s="1"/>
      <c r="T117" s="1"/>
      <c r="U117" s="1"/>
      <c r="V117" s="1"/>
      <c r="W117" s="1"/>
      <c r="X117" s="1"/>
      <c r="Y117" s="1"/>
      <c r="Z117" s="5"/>
    </row>
    <row r="118" ht="12.0" customHeight="1">
      <c r="A118" s="80"/>
      <c r="B118" s="148"/>
      <c r="C118" s="149"/>
      <c r="D118" s="29"/>
      <c r="E118" s="150"/>
      <c r="F118" s="150"/>
      <c r="G118" s="150"/>
      <c r="H118" s="150"/>
      <c r="I118" s="150"/>
      <c r="J118" s="150"/>
      <c r="K118" s="150"/>
      <c r="L118" s="150"/>
      <c r="M118" s="150"/>
      <c r="N118" s="150"/>
      <c r="O118" s="150"/>
      <c r="P118" s="150"/>
      <c r="Q118" s="1"/>
      <c r="R118" s="1"/>
      <c r="S118" s="1"/>
      <c r="T118" s="1"/>
      <c r="U118" s="1"/>
      <c r="V118" s="1"/>
      <c r="W118" s="1"/>
      <c r="X118" s="1"/>
      <c r="Y118" s="1"/>
      <c r="Z118" s="5"/>
    </row>
    <row r="119" ht="12.0" customHeight="1">
      <c r="A119" s="80"/>
      <c r="B119" s="148"/>
      <c r="C119" s="149"/>
      <c r="D119" s="29"/>
      <c r="E119" s="150"/>
      <c r="F119" s="150"/>
      <c r="G119" s="150"/>
      <c r="H119" s="150"/>
      <c r="I119" s="150"/>
      <c r="J119" s="150"/>
      <c r="K119" s="150"/>
      <c r="L119" s="150"/>
      <c r="M119" s="150"/>
      <c r="N119" s="150"/>
      <c r="O119" s="150"/>
      <c r="P119" s="150"/>
      <c r="Q119" s="1"/>
      <c r="R119" s="1"/>
      <c r="S119" s="1"/>
      <c r="T119" s="1"/>
      <c r="U119" s="1"/>
      <c r="V119" s="1"/>
      <c r="W119" s="1"/>
      <c r="X119" s="1"/>
      <c r="Y119" s="1"/>
      <c r="Z119" s="5"/>
    </row>
    <row r="120" ht="12.0" customHeight="1">
      <c r="A120" s="152"/>
      <c r="B120" s="153"/>
      <c r="C120" s="154"/>
      <c r="D120" s="155"/>
      <c r="E120" s="156"/>
      <c r="F120" s="156"/>
      <c r="G120" s="156"/>
      <c r="H120" s="156"/>
      <c r="I120" s="156"/>
      <c r="J120" s="156"/>
      <c r="K120" s="156"/>
      <c r="L120" s="156"/>
      <c r="M120" s="156"/>
      <c r="N120" s="156"/>
      <c r="O120" s="156"/>
      <c r="P120" s="156"/>
      <c r="Q120" s="1"/>
      <c r="R120" s="1"/>
      <c r="S120" s="1"/>
      <c r="T120" s="1"/>
      <c r="U120" s="1"/>
      <c r="V120" s="1"/>
      <c r="W120" s="1"/>
      <c r="X120" s="1"/>
      <c r="Y120" s="1"/>
      <c r="Z120" s="5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5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5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5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5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5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5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5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5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5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5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5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5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5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5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5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showGridLines="0" workbookViewId="0"/>
  </sheetViews>
  <sheetFormatPr customHeight="1" defaultColWidth="14.43" defaultRowHeight="15.0"/>
  <cols>
    <col customWidth="1" hidden="1" min="1" max="1" width="36.57"/>
    <col customWidth="1" hidden="1" min="2" max="2" width="42.57"/>
    <col customWidth="1" min="3" max="3" width="32.43"/>
    <col customWidth="1" min="4" max="4" width="33.43"/>
    <col customWidth="1" min="5" max="16" width="16.86"/>
    <col customWidth="1" min="17" max="17" width="16.29"/>
    <col customWidth="1" min="18" max="19" width="12.57"/>
    <col customWidth="1" min="20" max="26" width="9.14"/>
  </cols>
  <sheetData>
    <row r="1" ht="12.0" customHeight="1">
      <c r="A1" s="4"/>
      <c r="B1" s="4"/>
      <c r="C1" s="6" t="s">
        <v>2</v>
      </c>
      <c r="D1" s="1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4"/>
      <c r="B2" s="4"/>
      <c r="C2" s="6" t="s">
        <v>6</v>
      </c>
      <c r="D2" s="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4" t="s">
        <v>9</v>
      </c>
      <c r="B3" s="4">
        <v>0.0</v>
      </c>
      <c r="C3" s="11" t="s">
        <v>9</v>
      </c>
      <c r="D3" s="12"/>
      <c r="E3" s="11" t="s">
        <v>12</v>
      </c>
      <c r="F3" s="11" t="s">
        <v>15</v>
      </c>
      <c r="G3" s="11" t="s">
        <v>16</v>
      </c>
      <c r="H3" s="11" t="s">
        <v>17</v>
      </c>
      <c r="I3" s="11" t="s">
        <v>18</v>
      </c>
      <c r="J3" s="11" t="s">
        <v>19</v>
      </c>
      <c r="K3" s="11" t="s">
        <v>20</v>
      </c>
      <c r="L3" s="11" t="s">
        <v>21</v>
      </c>
      <c r="M3" s="11" t="s">
        <v>22</v>
      </c>
      <c r="N3" s="11" t="s">
        <v>23</v>
      </c>
      <c r="O3" s="11" t="s">
        <v>24</v>
      </c>
      <c r="P3" s="11" t="s">
        <v>25</v>
      </c>
      <c r="Q3" s="6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 t="s">
        <v>28</v>
      </c>
      <c r="B4" s="1" t="s">
        <v>29</v>
      </c>
      <c r="C4" s="13" t="s">
        <v>28</v>
      </c>
      <c r="D4" s="15" t="s">
        <v>29</v>
      </c>
      <c r="E4" s="19">
        <f>sum('CC ACTUALS'!E8+'CC ACTUALS'!E12+'CC ACTUALS'!E14)</f>
        <v>-8460389.84</v>
      </c>
      <c r="F4" s="19">
        <f>sum('CC ACTUALS'!F8+'CC ACTUALS'!F12+'CC ACTUALS'!F14)</f>
        <v>-8149859.7</v>
      </c>
      <c r="G4" s="19">
        <f>sum('CC ACTUALS'!G8+'CC ACTUALS'!G12+'CC ACTUALS'!G14)</f>
        <v>-7531701.29</v>
      </c>
      <c r="H4" s="19">
        <f>sum('CC ACTUALS'!H8+'CC ACTUALS'!H12+'CC ACTUALS'!H14)</f>
        <v>-7473771.81</v>
      </c>
      <c r="I4" s="19">
        <f>sum('CC ACTUALS'!I8+'CC ACTUALS'!I12+'CC ACTUALS'!I14)</f>
        <v>-7892157.04</v>
      </c>
      <c r="J4" s="19">
        <f>sum('CC ACTUALS'!J8+'CC ACTUALS'!J12+'CC ACTUALS'!J14)</f>
        <v>-7699347.65</v>
      </c>
      <c r="K4" s="19">
        <f>sum('CC ACTUALS'!K8+'CC ACTUALS'!K12+'CC ACTUALS'!K14)</f>
        <v>-11178158.37</v>
      </c>
      <c r="L4" s="19">
        <f>sum('CC ACTUALS'!L8+'CC ACTUALS'!L12+'CC ACTUALS'!L14)</f>
        <v>-9894599.2</v>
      </c>
      <c r="M4" s="19">
        <f>sum('CC ACTUALS'!M8+'CC ACTUALS'!M12+'CC ACTUALS'!M14)</f>
        <v>-10434056.43</v>
      </c>
      <c r="N4" s="19">
        <f>sum('CC ACTUALS'!N8+'CC ACTUALS'!N12+'CC ACTUALS'!N14)</f>
        <v>-7635103.09</v>
      </c>
      <c r="O4" s="19">
        <f>sum('CC ACTUALS'!O8+'CC ACTUALS'!O12+'CC ACTUALS'!O14)</f>
        <v>-7710730.18</v>
      </c>
      <c r="P4" s="19">
        <f>sum('CC ACTUALS'!P8+'CC ACTUALS'!P12+'CC ACTUALS'!P14)</f>
        <v>-7415391.34</v>
      </c>
      <c r="Q4" s="28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4" t="s">
        <v>28</v>
      </c>
      <c r="B5" s="4" t="s">
        <v>36</v>
      </c>
      <c r="C5" s="13"/>
      <c r="D5" s="31" t="s">
        <v>36</v>
      </c>
      <c r="E5" s="33">
        <f>sum('CC ACTUALS'!E16)</f>
        <v>35500.95</v>
      </c>
      <c r="F5" s="33">
        <f>sum('CC ACTUALS'!F16)</f>
        <v>24210.95</v>
      </c>
      <c r="G5" s="33">
        <f>sum('CC ACTUALS'!G16)</f>
        <v>41241.32</v>
      </c>
      <c r="H5" s="33">
        <f>sum('CC ACTUALS'!H16)</f>
        <v>26123</v>
      </c>
      <c r="I5" s="33">
        <f>sum('CC ACTUALS'!I16)</f>
        <v>32233</v>
      </c>
      <c r="J5" s="33">
        <f>sum('CC ACTUALS'!J16)</f>
        <v>31527</v>
      </c>
      <c r="K5" s="33">
        <f>sum('CC ACTUALS'!K16)</f>
        <v>32471</v>
      </c>
      <c r="L5" s="33">
        <f>sum('CC ACTUALS'!L16)</f>
        <v>35288</v>
      </c>
      <c r="M5" s="33">
        <f>sum('CC ACTUALS'!M16)</f>
        <v>27349</v>
      </c>
      <c r="N5" s="33">
        <f>sum('CC ACTUALS'!N16)</f>
        <v>27343</v>
      </c>
      <c r="O5" s="33">
        <f>sum('CC ACTUALS'!O16)</f>
        <v>28172</v>
      </c>
      <c r="P5" s="33">
        <f>sum('CC ACTUALS'!P16)</f>
        <v>33589</v>
      </c>
      <c r="Q5" s="28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4" t="e">
        <v>#REF!</v>
      </c>
      <c r="B6" s="4" t="s">
        <v>41</v>
      </c>
      <c r="C6" s="40"/>
      <c r="D6" s="31" t="s">
        <v>41</v>
      </c>
      <c r="E6" s="33">
        <f>sum('CC ACTUALS'!E20)</f>
        <v>19203.26</v>
      </c>
      <c r="F6" s="33">
        <f>sum('CC ACTUALS'!F20)</f>
        <v>31298.22</v>
      </c>
      <c r="G6" s="33">
        <f>sum('CC ACTUALS'!G20)</f>
        <v>21242.74</v>
      </c>
      <c r="H6" s="33">
        <f>sum('CC ACTUALS'!H20)</f>
        <v>25800</v>
      </c>
      <c r="I6" s="33">
        <f>sum('CC ACTUALS'!I20)</f>
        <v>28652</v>
      </c>
      <c r="J6" s="33">
        <f>sum('CC ACTUALS'!J20)</f>
        <v>31034</v>
      </c>
      <c r="K6" s="33">
        <f>sum('CC ACTUALS'!K20)</f>
        <v>29518</v>
      </c>
      <c r="L6" s="33">
        <f>sum('CC ACTUALS'!L20)</f>
        <v>28654</v>
      </c>
      <c r="M6" s="33">
        <f>sum('CC ACTUALS'!M20)</f>
        <v>21938</v>
      </c>
      <c r="N6" s="33">
        <f>sum('CC ACTUALS'!N20)</f>
        <v>30933</v>
      </c>
      <c r="O6" s="33">
        <f>sum('CC ACTUALS'!O20)</f>
        <v>27132</v>
      </c>
      <c r="P6" s="33">
        <f>sum('CC ACTUALS'!P20)</f>
        <v>29759</v>
      </c>
      <c r="Q6" s="28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4" t="s">
        <v>45</v>
      </c>
      <c r="B7" s="4" t="s">
        <v>29</v>
      </c>
      <c r="C7" s="43" t="s">
        <v>45</v>
      </c>
      <c r="D7" s="44" t="s">
        <v>29</v>
      </c>
      <c r="E7" s="33">
        <f>sum('CC ACTUALS'!E23+'CC ACTUALS'!E25)</f>
        <v>-19894012.74</v>
      </c>
      <c r="F7" s="33">
        <f>sum('CC ACTUALS'!F23+'CC ACTUALS'!F25)</f>
        <v>-16863304.57</v>
      </c>
      <c r="G7" s="33">
        <f>sum('CC ACTUALS'!G23+'CC ACTUALS'!G25)</f>
        <v>-18634437.71</v>
      </c>
      <c r="H7" s="33">
        <f>sum('CC ACTUALS'!H23+'CC ACTUALS'!H25)</f>
        <v>-17531805.76</v>
      </c>
      <c r="I7" s="33">
        <f>sum('CC ACTUALS'!I23+'CC ACTUALS'!I25)</f>
        <v>-16086473.6</v>
      </c>
      <c r="J7" s="33">
        <f>sum('CC ACTUALS'!J23+'CC ACTUALS'!J25)</f>
        <v>-17992774.75</v>
      </c>
      <c r="K7" s="33">
        <f>sum('CC ACTUALS'!K23+'CC ACTUALS'!K25)</f>
        <v>-25540140.41</v>
      </c>
      <c r="L7" s="33">
        <f>sum('CC ACTUALS'!L23+'CC ACTUALS'!L25)</f>
        <v>-23695398.21</v>
      </c>
      <c r="M7" s="33">
        <f>sum('CC ACTUALS'!M23+'CC ACTUALS'!M25)</f>
        <v>-22536666.82</v>
      </c>
      <c r="N7" s="33">
        <f>sum('CC ACTUALS'!N23+'CC ACTUALS'!N25)</f>
        <v>-18635306.31</v>
      </c>
      <c r="O7" s="33">
        <f>sum('CC ACTUALS'!O23+'CC ACTUALS'!O25)</f>
        <v>-17104640.78</v>
      </c>
      <c r="P7" s="33">
        <f>sum('CC ACTUALS'!P23+'CC ACTUALS'!P25)</f>
        <v>-18482607.45</v>
      </c>
      <c r="Q7" s="28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4" t="s">
        <v>45</v>
      </c>
      <c r="B8" s="4" t="s">
        <v>36</v>
      </c>
      <c r="C8" s="40"/>
      <c r="D8" s="31" t="s">
        <v>36</v>
      </c>
      <c r="E8" s="33">
        <f>sum('CC ACTUALS'!E28)</f>
        <v>686673.01</v>
      </c>
      <c r="F8" s="33">
        <f>sum('CC ACTUALS'!F28)</f>
        <v>867081.49</v>
      </c>
      <c r="G8" s="33">
        <f>sum('CC ACTUALS'!G28)</f>
        <v>6727.15</v>
      </c>
      <c r="H8" s="33">
        <f>sum('CC ACTUALS'!H28)</f>
        <v>401.53</v>
      </c>
      <c r="I8" s="33">
        <f>sum('CC ACTUALS'!I28)</f>
        <v>144797.4</v>
      </c>
      <c r="J8" s="33">
        <f>sum('CC ACTUALS'!J28)</f>
        <v>652415.08</v>
      </c>
      <c r="K8" s="33">
        <f>sum('CC ACTUALS'!K28)</f>
        <v>27790.66</v>
      </c>
      <c r="L8" s="33">
        <f>sum('CC ACTUALS'!L28)</f>
        <v>507467.89</v>
      </c>
      <c r="M8" s="33">
        <f>sum('CC ACTUALS'!M28)</f>
        <v>241353.12</v>
      </c>
      <c r="N8" s="33">
        <f>sum('CC ACTUALS'!N28)</f>
        <v>95261.1</v>
      </c>
      <c r="O8" s="33">
        <f>sum('CC ACTUALS'!O28)</f>
        <v>197723.18</v>
      </c>
      <c r="P8" s="33">
        <f>sum('CC ACTUALS'!P28)</f>
        <v>175247.34</v>
      </c>
      <c r="Q8" s="28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4" t="e">
        <v>#REF!</v>
      </c>
      <c r="B9" s="4" t="s">
        <v>41</v>
      </c>
      <c r="C9" s="40"/>
      <c r="D9" s="31" t="s">
        <v>41</v>
      </c>
      <c r="E9" s="33">
        <f>sum('CC ACTUALS'!E33)</f>
        <v>241931.03</v>
      </c>
      <c r="F9" s="33">
        <f>sum('CC ACTUALS'!F33)</f>
        <v>228177.66</v>
      </c>
      <c r="G9" s="33">
        <f>sum('CC ACTUALS'!G33)</f>
        <v>362088.43</v>
      </c>
      <c r="H9" s="33">
        <f>sum('CC ACTUALS'!H33)</f>
        <v>211688.28</v>
      </c>
      <c r="I9" s="33">
        <f>sum('CC ACTUALS'!I33)</f>
        <v>237346.23</v>
      </c>
      <c r="J9" s="33">
        <f>sum('CC ACTUALS'!J33)</f>
        <v>293131.57</v>
      </c>
      <c r="K9" s="33">
        <f>sum('CC ACTUALS'!K33)</f>
        <v>335872.34</v>
      </c>
      <c r="L9" s="33">
        <f>sum('CC ACTUALS'!L33)</f>
        <v>333612.56</v>
      </c>
      <c r="M9" s="33">
        <f>sum('CC ACTUALS'!M33)</f>
        <v>288580.33</v>
      </c>
      <c r="N9" s="33">
        <f>sum('CC ACTUALS'!N33)</f>
        <v>270114.8</v>
      </c>
      <c r="O9" s="33">
        <f>sum('CC ACTUALS'!O33)</f>
        <v>279543.5</v>
      </c>
      <c r="P9" s="33">
        <f>sum('CC ACTUALS'!P33)</f>
        <v>423607.52</v>
      </c>
      <c r="Q9" s="28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4" t="s">
        <v>52</v>
      </c>
      <c r="B10" s="4" t="s">
        <v>29</v>
      </c>
      <c r="C10" s="43" t="s">
        <v>52</v>
      </c>
      <c r="D10" s="44" t="s">
        <v>29</v>
      </c>
      <c r="E10" s="33">
        <f t="shared" ref="E10:P10" si="1">sum(E4+E7)</f>
        <v>-28354402.58</v>
      </c>
      <c r="F10" s="33">
        <f t="shared" si="1"/>
        <v>-25013164.27</v>
      </c>
      <c r="G10" s="33">
        <f t="shared" si="1"/>
        <v>-26166139</v>
      </c>
      <c r="H10" s="33">
        <f t="shared" si="1"/>
        <v>-25005577.57</v>
      </c>
      <c r="I10" s="33">
        <f t="shared" si="1"/>
        <v>-23978630.64</v>
      </c>
      <c r="J10" s="33">
        <f t="shared" si="1"/>
        <v>-25692122.4</v>
      </c>
      <c r="K10" s="33">
        <f t="shared" si="1"/>
        <v>-36718298.78</v>
      </c>
      <c r="L10" s="33">
        <f t="shared" si="1"/>
        <v>-33589997.41</v>
      </c>
      <c r="M10" s="33">
        <f t="shared" si="1"/>
        <v>-32970723.25</v>
      </c>
      <c r="N10" s="33">
        <f t="shared" si="1"/>
        <v>-26270409.4</v>
      </c>
      <c r="O10" s="33">
        <f t="shared" si="1"/>
        <v>-24815370.96</v>
      </c>
      <c r="P10" s="33">
        <f t="shared" si="1"/>
        <v>-25897998.79</v>
      </c>
      <c r="Q10" s="28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4" t="s">
        <v>52</v>
      </c>
      <c r="B11" s="4" t="s">
        <v>36</v>
      </c>
      <c r="C11" s="40"/>
      <c r="D11" s="44" t="s">
        <v>36</v>
      </c>
      <c r="E11" s="33">
        <f t="shared" ref="E11:P11" si="2">sum(E5+E8)</f>
        <v>722173.96</v>
      </c>
      <c r="F11" s="33">
        <f t="shared" si="2"/>
        <v>891292.44</v>
      </c>
      <c r="G11" s="33">
        <f t="shared" si="2"/>
        <v>47968.47</v>
      </c>
      <c r="H11" s="33">
        <f t="shared" si="2"/>
        <v>26524.53</v>
      </c>
      <c r="I11" s="33">
        <f t="shared" si="2"/>
        <v>177030.4</v>
      </c>
      <c r="J11" s="33">
        <f t="shared" si="2"/>
        <v>683942.08</v>
      </c>
      <c r="K11" s="33">
        <f t="shared" si="2"/>
        <v>60261.66</v>
      </c>
      <c r="L11" s="33">
        <f t="shared" si="2"/>
        <v>542755.89</v>
      </c>
      <c r="M11" s="33">
        <f t="shared" si="2"/>
        <v>268702.12</v>
      </c>
      <c r="N11" s="33">
        <f t="shared" si="2"/>
        <v>122604.1</v>
      </c>
      <c r="O11" s="33">
        <f t="shared" si="2"/>
        <v>225895.18</v>
      </c>
      <c r="P11" s="33">
        <f t="shared" si="2"/>
        <v>208836.34</v>
      </c>
      <c r="Q11" s="28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4" t="e">
        <v>#REF!</v>
      </c>
      <c r="B12" s="4" t="s">
        <v>41</v>
      </c>
      <c r="C12" s="40"/>
      <c r="D12" s="44" t="s">
        <v>41</v>
      </c>
      <c r="E12" s="33">
        <f t="shared" ref="E12:P12" si="3">sum(E6+E9)</f>
        <v>261134.29</v>
      </c>
      <c r="F12" s="33">
        <f t="shared" si="3"/>
        <v>259475.88</v>
      </c>
      <c r="G12" s="33">
        <f t="shared" si="3"/>
        <v>383331.17</v>
      </c>
      <c r="H12" s="33">
        <f t="shared" si="3"/>
        <v>237488.28</v>
      </c>
      <c r="I12" s="33">
        <f t="shared" si="3"/>
        <v>265998.23</v>
      </c>
      <c r="J12" s="33">
        <f t="shared" si="3"/>
        <v>324165.57</v>
      </c>
      <c r="K12" s="33">
        <f t="shared" si="3"/>
        <v>365390.34</v>
      </c>
      <c r="L12" s="33">
        <f t="shared" si="3"/>
        <v>362266.56</v>
      </c>
      <c r="M12" s="33">
        <f t="shared" si="3"/>
        <v>310518.33</v>
      </c>
      <c r="N12" s="33">
        <f t="shared" si="3"/>
        <v>301047.8</v>
      </c>
      <c r="O12" s="33">
        <f t="shared" si="3"/>
        <v>306675.5</v>
      </c>
      <c r="P12" s="33">
        <f t="shared" si="3"/>
        <v>453366.52</v>
      </c>
      <c r="Q12" s="28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4" t="s">
        <v>53</v>
      </c>
      <c r="B13" s="4" t="s">
        <v>29</v>
      </c>
      <c r="C13" s="43" t="s">
        <v>53</v>
      </c>
      <c r="D13" s="44" t="s">
        <v>29</v>
      </c>
      <c r="E13" s="33">
        <f>sum('CC ACTUALS'!E52+'CC ACTUALS'!E57+'CC ACTUALS'!E59)</f>
        <v>-14823183.89</v>
      </c>
      <c r="F13" s="33">
        <f>sum('CC ACTUALS'!F52+'CC ACTUALS'!F57+'CC ACTUALS'!F59)</f>
        <v>-16339448.65</v>
      </c>
      <c r="G13" s="33">
        <f>sum('CC ACTUALS'!G52+'CC ACTUALS'!G57+'CC ACTUALS'!G59)</f>
        <v>-14895162.68</v>
      </c>
      <c r="H13" s="33">
        <f>sum('CC ACTUALS'!H52+'CC ACTUALS'!H57+'CC ACTUALS'!H59)</f>
        <v>-12698823.35</v>
      </c>
      <c r="I13" s="33">
        <f>sum('CC ACTUALS'!I52+'CC ACTUALS'!I57+'CC ACTUALS'!I59)</f>
        <v>-14008587.45</v>
      </c>
      <c r="J13" s="33">
        <f>sum('CC ACTUALS'!J52+'CC ACTUALS'!J57+'CC ACTUALS'!J59)</f>
        <v>-12192418.84</v>
      </c>
      <c r="K13" s="33">
        <f>sum('CC ACTUALS'!K52+'CC ACTUALS'!K57+'CC ACTUALS'!K59)</f>
        <v>-17974980.3</v>
      </c>
      <c r="L13" s="33">
        <f>sum('CC ACTUALS'!L52+'CC ACTUALS'!L57+'CC ACTUALS'!L59)</f>
        <v>-17248286.52</v>
      </c>
      <c r="M13" s="33">
        <f>sum('CC ACTUALS'!M52+'CC ACTUALS'!M57+'CC ACTUALS'!M59)</f>
        <v>-17157766.7</v>
      </c>
      <c r="N13" s="33">
        <f>sum('CC ACTUALS'!N52+'CC ACTUALS'!N57+'CC ACTUALS'!N59)</f>
        <v>-17481320.02</v>
      </c>
      <c r="O13" s="33">
        <f>sum('CC ACTUALS'!O52+'CC ACTUALS'!O57+'CC ACTUALS'!O59)</f>
        <v>-17365877.74</v>
      </c>
      <c r="P13" s="33">
        <f>sum('CC ACTUALS'!P52+'CC ACTUALS'!P57+'CC ACTUALS'!P59)</f>
        <v>-18008731.18</v>
      </c>
      <c r="Q13" s="28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4" t="s">
        <v>53</v>
      </c>
      <c r="B14" s="4" t="s">
        <v>36</v>
      </c>
      <c r="C14" s="45"/>
      <c r="D14" s="46" t="s">
        <v>36</v>
      </c>
      <c r="E14" s="47">
        <f>sum('CC ACTUALS'!E64)</f>
        <v>125993.22</v>
      </c>
      <c r="F14" s="47">
        <f>sum('CC ACTUALS'!F64)</f>
        <v>75075.8</v>
      </c>
      <c r="G14" s="47">
        <f>sum('CC ACTUALS'!G64)</f>
        <v>44153.44</v>
      </c>
      <c r="H14" s="47">
        <f>sum('CC ACTUALS'!H64)</f>
        <v>71345.02</v>
      </c>
      <c r="I14" s="47">
        <f>sum('CC ACTUALS'!I64)</f>
        <v>-20479.97</v>
      </c>
      <c r="J14" s="47">
        <f>sum('CC ACTUALS'!J64)</f>
        <v>9632.59</v>
      </c>
      <c r="K14" s="47">
        <f>sum('CC ACTUALS'!K64)</f>
        <v>476546.05</v>
      </c>
      <c r="L14" s="47">
        <f>sum('CC ACTUALS'!L64)</f>
        <v>464219.42</v>
      </c>
      <c r="M14" s="47">
        <f>sum('CC ACTUALS'!M64)</f>
        <v>221113.89</v>
      </c>
      <c r="N14" s="47">
        <f>sum('CC ACTUALS'!N64)</f>
        <v>224277.79</v>
      </c>
      <c r="O14" s="47">
        <f>sum('CC ACTUALS'!O64)</f>
        <v>263709.95</v>
      </c>
      <c r="P14" s="47">
        <f>sum('CC ACTUALS'!P64)</f>
        <v>-77601.91</v>
      </c>
      <c r="Q14" s="28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4" t="e">
        <v>#REF!</v>
      </c>
      <c r="B15" s="4" t="s">
        <v>41</v>
      </c>
      <c r="C15" s="48"/>
      <c r="D15" s="50" t="s">
        <v>41</v>
      </c>
      <c r="E15" s="33">
        <f>sum('CC ACTUALS'!E69)</f>
        <v>855.07</v>
      </c>
      <c r="F15" s="33">
        <f>sum('CC ACTUALS'!F69)</f>
        <v>8643.11</v>
      </c>
      <c r="G15" s="33">
        <f>sum('CC ACTUALS'!G69)</f>
        <v>7004.54</v>
      </c>
      <c r="H15" s="33">
        <f>sum('CC ACTUALS'!H69)</f>
        <v>-4277.27</v>
      </c>
      <c r="I15" s="33">
        <f>sum('CC ACTUALS'!I69)</f>
        <v>9314.75</v>
      </c>
      <c r="J15" s="33">
        <f>sum('CC ACTUALS'!J69)</f>
        <v>8194.59</v>
      </c>
      <c r="K15" s="33">
        <f>sum('CC ACTUALS'!K69)</f>
        <v>12985.24</v>
      </c>
      <c r="L15" s="33">
        <f>sum('CC ACTUALS'!L69)</f>
        <v>8327.32</v>
      </c>
      <c r="M15" s="33">
        <f>sum('CC ACTUALS'!M69)</f>
        <v>12745.36</v>
      </c>
      <c r="N15" s="33">
        <f>sum('CC ACTUALS'!N69)</f>
        <v>7073.15</v>
      </c>
      <c r="O15" s="33">
        <f>sum('CC ACTUALS'!O69)</f>
        <v>8678.78</v>
      </c>
      <c r="P15" s="33">
        <f>sum('CC ACTUALS'!P69)</f>
        <v>12419.05</v>
      </c>
      <c r="Q15" s="28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4" t="s">
        <v>40</v>
      </c>
      <c r="B16" s="4" t="s">
        <v>29</v>
      </c>
      <c r="C16" s="59" t="s">
        <v>40</v>
      </c>
      <c r="D16" s="60" t="s">
        <v>29</v>
      </c>
      <c r="E16" s="33">
        <f t="shared" ref="E16:P16" si="4">E10+E13</f>
        <v>-43177586.47</v>
      </c>
      <c r="F16" s="33">
        <f t="shared" si="4"/>
        <v>-41352612.92</v>
      </c>
      <c r="G16" s="33">
        <f t="shared" si="4"/>
        <v>-41061301.68</v>
      </c>
      <c r="H16" s="33">
        <f t="shared" si="4"/>
        <v>-37704400.92</v>
      </c>
      <c r="I16" s="33">
        <f t="shared" si="4"/>
        <v>-37987218.09</v>
      </c>
      <c r="J16" s="33">
        <f t="shared" si="4"/>
        <v>-37884541.24</v>
      </c>
      <c r="K16" s="33">
        <f t="shared" si="4"/>
        <v>-54693279.08</v>
      </c>
      <c r="L16" s="33">
        <f t="shared" si="4"/>
        <v>-50838283.93</v>
      </c>
      <c r="M16" s="33">
        <f t="shared" si="4"/>
        <v>-50128489.95</v>
      </c>
      <c r="N16" s="33">
        <f t="shared" si="4"/>
        <v>-43751729.42</v>
      </c>
      <c r="O16" s="33">
        <f t="shared" si="4"/>
        <v>-42181248.7</v>
      </c>
      <c r="P16" s="33">
        <f t="shared" si="4"/>
        <v>-43906729.97</v>
      </c>
      <c r="Q16" s="28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4" t="s">
        <v>40</v>
      </c>
      <c r="B17" s="4" t="s">
        <v>36</v>
      </c>
      <c r="C17" s="62"/>
      <c r="D17" s="50" t="s">
        <v>36</v>
      </c>
      <c r="E17" s="33">
        <f t="shared" ref="E17:P17" si="5">E11+E14</f>
        <v>848167.18</v>
      </c>
      <c r="F17" s="33">
        <f t="shared" si="5"/>
        <v>966368.24</v>
      </c>
      <c r="G17" s="33">
        <f t="shared" si="5"/>
        <v>92121.91</v>
      </c>
      <c r="H17" s="33">
        <f t="shared" si="5"/>
        <v>97869.55</v>
      </c>
      <c r="I17" s="33">
        <f t="shared" si="5"/>
        <v>156550.43</v>
      </c>
      <c r="J17" s="33">
        <f t="shared" si="5"/>
        <v>693574.67</v>
      </c>
      <c r="K17" s="33">
        <f t="shared" si="5"/>
        <v>536807.71</v>
      </c>
      <c r="L17" s="33">
        <f t="shared" si="5"/>
        <v>1006975.31</v>
      </c>
      <c r="M17" s="33">
        <f t="shared" si="5"/>
        <v>489816.01</v>
      </c>
      <c r="N17" s="33">
        <f t="shared" si="5"/>
        <v>346881.89</v>
      </c>
      <c r="O17" s="33">
        <f t="shared" si="5"/>
        <v>489605.13</v>
      </c>
      <c r="P17" s="33">
        <f t="shared" si="5"/>
        <v>131234.43</v>
      </c>
      <c r="Q17" s="28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4" t="e">
        <v>#REF!</v>
      </c>
      <c r="B18" s="4" t="s">
        <v>41</v>
      </c>
      <c r="C18" s="62"/>
      <c r="D18" s="60" t="s">
        <v>41</v>
      </c>
      <c r="E18" s="33">
        <f t="shared" ref="E18:P18" si="6">E12+E15</f>
        <v>261989.36</v>
      </c>
      <c r="F18" s="33">
        <f t="shared" si="6"/>
        <v>268118.99</v>
      </c>
      <c r="G18" s="33">
        <f t="shared" si="6"/>
        <v>390335.71</v>
      </c>
      <c r="H18" s="33">
        <f t="shared" si="6"/>
        <v>233211.01</v>
      </c>
      <c r="I18" s="33">
        <f t="shared" si="6"/>
        <v>275312.98</v>
      </c>
      <c r="J18" s="33">
        <f t="shared" si="6"/>
        <v>332360.16</v>
      </c>
      <c r="K18" s="33">
        <f t="shared" si="6"/>
        <v>378375.58</v>
      </c>
      <c r="L18" s="33">
        <f t="shared" si="6"/>
        <v>370593.88</v>
      </c>
      <c r="M18" s="33">
        <f t="shared" si="6"/>
        <v>323263.69</v>
      </c>
      <c r="N18" s="33">
        <f t="shared" si="6"/>
        <v>308120.95</v>
      </c>
      <c r="O18" s="33">
        <f t="shared" si="6"/>
        <v>315354.28</v>
      </c>
      <c r="P18" s="33">
        <f t="shared" si="6"/>
        <v>465785.57</v>
      </c>
      <c r="Q18" s="28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70" t="e">
        <v>#REF!</v>
      </c>
      <c r="B19" s="70" t="e">
        <v>#REF!</v>
      </c>
      <c r="C19" s="72"/>
      <c r="D19" s="72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76" t="s">
        <v>57</v>
      </c>
      <c r="B20" s="76" t="e">
        <v>#REF!</v>
      </c>
      <c r="C20" s="77" t="s">
        <v>57</v>
      </c>
      <c r="D20" s="78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6"/>
      <c r="R20" s="82"/>
      <c r="S20" s="82"/>
      <c r="T20" s="76"/>
      <c r="U20" s="76"/>
      <c r="V20" s="76"/>
      <c r="W20" s="76"/>
      <c r="X20" s="76"/>
      <c r="Y20" s="76"/>
      <c r="Z20" s="76"/>
    </row>
    <row r="21" ht="13.5" customHeight="1">
      <c r="A21" s="83" t="s">
        <v>9</v>
      </c>
      <c r="B21" s="83" t="e">
        <v>#REF!</v>
      </c>
      <c r="C21" s="59" t="s">
        <v>9</v>
      </c>
      <c r="D21" s="84"/>
      <c r="E21" s="85" t="s">
        <v>12</v>
      </c>
      <c r="F21" s="85" t="s">
        <v>15</v>
      </c>
      <c r="G21" s="85" t="s">
        <v>16</v>
      </c>
      <c r="H21" s="85" t="s">
        <v>17</v>
      </c>
      <c r="I21" s="85" t="s">
        <v>18</v>
      </c>
      <c r="J21" s="85" t="s">
        <v>19</v>
      </c>
      <c r="K21" s="85" t="s">
        <v>20</v>
      </c>
      <c r="L21" s="85" t="s">
        <v>21</v>
      </c>
      <c r="M21" s="85" t="s">
        <v>22</v>
      </c>
      <c r="N21" s="85" t="s">
        <v>23</v>
      </c>
      <c r="O21" s="85" t="s">
        <v>24</v>
      </c>
      <c r="P21" s="85" t="s">
        <v>25</v>
      </c>
      <c r="Q21" s="6"/>
      <c r="R21" s="86"/>
      <c r="S21" s="86"/>
      <c r="T21" s="6"/>
      <c r="U21" s="6"/>
      <c r="V21" s="6"/>
      <c r="W21" s="6"/>
      <c r="X21" s="6"/>
      <c r="Y21" s="6"/>
      <c r="Z21" s="6"/>
    </row>
    <row r="22" ht="13.5" customHeight="1">
      <c r="A22" s="70" t="s">
        <v>28</v>
      </c>
      <c r="B22" s="70" t="s">
        <v>58</v>
      </c>
      <c r="C22" s="59" t="s">
        <v>28</v>
      </c>
      <c r="D22" s="50" t="s">
        <v>43</v>
      </c>
      <c r="E22" s="48">
        <v>1660775.16</v>
      </c>
      <c r="F22" s="48">
        <v>1882661.78</v>
      </c>
      <c r="G22" s="48">
        <v>1878601.17</v>
      </c>
      <c r="H22" s="48">
        <v>1759792.56</v>
      </c>
      <c r="I22" s="48">
        <v>1854687.19</v>
      </c>
      <c r="J22" s="48">
        <v>1753760.55</v>
      </c>
      <c r="K22" s="48">
        <v>1620793.23</v>
      </c>
      <c r="L22" s="48">
        <v>1915139.62</v>
      </c>
      <c r="M22" s="48">
        <v>1887212.38</v>
      </c>
      <c r="N22" s="48">
        <v>1899981.36</v>
      </c>
      <c r="O22" s="48">
        <v>2063628.24</v>
      </c>
      <c r="P22" s="48">
        <v>1347335.77</v>
      </c>
      <c r="Q22" s="28"/>
      <c r="R22" s="87"/>
      <c r="S22" s="87"/>
      <c r="T22" s="1"/>
      <c r="U22" s="1"/>
      <c r="V22" s="1"/>
      <c r="W22" s="1"/>
      <c r="X22" s="1"/>
      <c r="Y22" s="1"/>
      <c r="Z22" s="1"/>
    </row>
    <row r="23" ht="13.5" customHeight="1">
      <c r="A23" s="70" t="s">
        <v>28</v>
      </c>
      <c r="B23" s="70" t="s">
        <v>59</v>
      </c>
      <c r="C23" s="62"/>
      <c r="D23" s="60" t="s">
        <v>60</v>
      </c>
      <c r="E23" s="48">
        <v>7709.15</v>
      </c>
      <c r="F23" s="48">
        <v>1066401.06</v>
      </c>
      <c r="G23" s="48">
        <v>72158.18</v>
      </c>
      <c r="H23" s="48">
        <v>15978.49</v>
      </c>
      <c r="I23" s="48">
        <v>11562.7</v>
      </c>
      <c r="J23" s="48">
        <v>-18117.1</v>
      </c>
      <c r="K23" s="48">
        <v>17085.0</v>
      </c>
      <c r="L23" s="48">
        <v>17485.01</v>
      </c>
      <c r="M23" s="48">
        <v>46677.75</v>
      </c>
      <c r="N23" s="48">
        <v>16900.28</v>
      </c>
      <c r="O23" s="48">
        <v>48263.63</v>
      </c>
      <c r="P23" s="48">
        <v>250129.47</v>
      </c>
      <c r="Q23" s="28"/>
      <c r="R23" s="87"/>
      <c r="S23" s="87"/>
      <c r="T23" s="1"/>
      <c r="U23" s="1"/>
      <c r="V23" s="1"/>
      <c r="W23" s="1"/>
      <c r="X23" s="1"/>
      <c r="Y23" s="1"/>
      <c r="Z23" s="1"/>
    </row>
    <row r="24" ht="13.5" customHeight="1">
      <c r="A24" s="70" t="s">
        <v>28</v>
      </c>
      <c r="B24" s="70" t="s">
        <v>61</v>
      </c>
      <c r="C24" s="62"/>
      <c r="D24" s="60" t="s">
        <v>44</v>
      </c>
      <c r="E24" s="48">
        <v>1685877.89999999</v>
      </c>
      <c r="F24" s="48">
        <v>1685901.65</v>
      </c>
      <c r="G24" s="48">
        <v>1668238.51999999</v>
      </c>
      <c r="H24" s="48">
        <v>1651823.96</v>
      </c>
      <c r="I24" s="48">
        <v>1659145.69</v>
      </c>
      <c r="J24" s="48">
        <v>1647704.55</v>
      </c>
      <c r="K24" s="48">
        <v>2619960.05</v>
      </c>
      <c r="L24" s="48">
        <v>1647287.49</v>
      </c>
      <c r="M24" s="48">
        <v>1636136.29</v>
      </c>
      <c r="N24" s="48">
        <v>1665275.95</v>
      </c>
      <c r="O24" s="48">
        <v>1689141.38</v>
      </c>
      <c r="P24" s="48">
        <v>2741563.9</v>
      </c>
      <c r="Q24" s="28"/>
      <c r="R24" s="87"/>
      <c r="S24" s="87"/>
      <c r="T24" s="1"/>
      <c r="U24" s="1"/>
      <c r="V24" s="1"/>
      <c r="W24" s="1"/>
      <c r="X24" s="1"/>
      <c r="Y24" s="1"/>
      <c r="Z24" s="1"/>
    </row>
    <row r="25" ht="13.5" customHeight="1">
      <c r="A25" s="70" t="s">
        <v>28</v>
      </c>
      <c r="B25" s="70" t="s">
        <v>62</v>
      </c>
      <c r="C25" s="62"/>
      <c r="D25" s="60" t="s">
        <v>46</v>
      </c>
      <c r="E25" s="48">
        <v>878.82</v>
      </c>
      <c r="F25" s="48">
        <v>1006.6</v>
      </c>
      <c r="G25" s="48">
        <v>10537.1</v>
      </c>
      <c r="H25" s="48">
        <v>17428.5</v>
      </c>
      <c r="I25" s="48">
        <v>12490.52</v>
      </c>
      <c r="J25" s="48">
        <v>19369.4</v>
      </c>
      <c r="K25" s="48">
        <v>16824.6</v>
      </c>
      <c r="L25" s="48">
        <v>18901.26</v>
      </c>
      <c r="M25" s="48">
        <v>20589.74</v>
      </c>
      <c r="N25" s="48">
        <v>16258.14</v>
      </c>
      <c r="O25" s="48">
        <v>20075.5</v>
      </c>
      <c r="P25" s="48">
        <v>17316.69</v>
      </c>
      <c r="Q25" s="28"/>
      <c r="R25" s="87"/>
      <c r="S25" s="87"/>
      <c r="T25" s="1"/>
      <c r="U25" s="1"/>
      <c r="V25" s="1"/>
      <c r="W25" s="1"/>
      <c r="X25" s="1"/>
      <c r="Y25" s="1"/>
      <c r="Z25" s="1"/>
    </row>
    <row r="26" ht="13.5" customHeight="1">
      <c r="A26" s="83" t="e">
        <v>#REF!</v>
      </c>
      <c r="B26" s="83" t="s">
        <v>63</v>
      </c>
      <c r="C26" s="59"/>
      <c r="D26" s="84" t="s">
        <v>40</v>
      </c>
      <c r="E26" s="88">
        <f t="shared" ref="E26:P26" si="7">sum(E22:E25)</f>
        <v>3355241.03</v>
      </c>
      <c r="F26" s="88">
        <f t="shared" si="7"/>
        <v>4635971.09</v>
      </c>
      <c r="G26" s="88">
        <f t="shared" si="7"/>
        <v>3629534.97</v>
      </c>
      <c r="H26" s="88">
        <f t="shared" si="7"/>
        <v>3445023.51</v>
      </c>
      <c r="I26" s="88">
        <f t="shared" si="7"/>
        <v>3537886.1</v>
      </c>
      <c r="J26" s="88">
        <f t="shared" si="7"/>
        <v>3402717.4</v>
      </c>
      <c r="K26" s="88">
        <f t="shared" si="7"/>
        <v>4274662.88</v>
      </c>
      <c r="L26" s="88">
        <f t="shared" si="7"/>
        <v>3598813.38</v>
      </c>
      <c r="M26" s="88">
        <f t="shared" si="7"/>
        <v>3590616.16</v>
      </c>
      <c r="N26" s="88">
        <f t="shared" si="7"/>
        <v>3598415.73</v>
      </c>
      <c r="O26" s="88">
        <f t="shared" si="7"/>
        <v>3821108.75</v>
      </c>
      <c r="P26" s="88">
        <f t="shared" si="7"/>
        <v>4356345.83</v>
      </c>
      <c r="Q26" s="28"/>
      <c r="R26" s="86"/>
      <c r="S26" s="86"/>
      <c r="T26" s="6"/>
      <c r="U26" s="6"/>
      <c r="V26" s="6"/>
      <c r="W26" s="6"/>
      <c r="X26" s="6"/>
      <c r="Y26" s="6"/>
      <c r="Z26" s="6"/>
    </row>
    <row r="27" ht="13.5" customHeight="1">
      <c r="A27" s="70" t="s">
        <v>45</v>
      </c>
      <c r="B27" s="70" t="s">
        <v>58</v>
      </c>
      <c r="C27" s="59" t="s">
        <v>45</v>
      </c>
      <c r="D27" s="50" t="s">
        <v>43</v>
      </c>
      <c r="E27" s="48">
        <v>8236650.06</v>
      </c>
      <c r="F27" s="48">
        <v>8019736.71</v>
      </c>
      <c r="G27" s="48">
        <v>6010164.93</v>
      </c>
      <c r="H27" s="48">
        <v>6104730.97</v>
      </c>
      <c r="I27" s="48">
        <v>5605441.4</v>
      </c>
      <c r="J27" s="48">
        <v>4339200.82</v>
      </c>
      <c r="K27" s="48">
        <v>6746235.25</v>
      </c>
      <c r="L27" s="48">
        <v>6392627.52</v>
      </c>
      <c r="M27" s="48">
        <v>6555421.14</v>
      </c>
      <c r="N27" s="48">
        <v>6696727.53</v>
      </c>
      <c r="O27" s="48">
        <v>7848392.95</v>
      </c>
      <c r="P27" s="48">
        <v>4237225.52</v>
      </c>
      <c r="Q27" s="28"/>
      <c r="R27" s="87"/>
      <c r="S27" s="1"/>
      <c r="T27" s="1"/>
      <c r="U27" s="1"/>
      <c r="V27" s="1"/>
      <c r="W27" s="1"/>
      <c r="X27" s="1"/>
      <c r="Y27" s="1"/>
      <c r="Z27" s="1"/>
    </row>
    <row r="28" ht="13.5" customHeight="1">
      <c r="A28" s="70" t="s">
        <v>45</v>
      </c>
      <c r="B28" s="70" t="s">
        <v>59</v>
      </c>
      <c r="C28" s="62"/>
      <c r="D28" s="60" t="s">
        <v>60</v>
      </c>
      <c r="E28" s="48">
        <v>575840.04</v>
      </c>
      <c r="F28" s="48">
        <v>742046.31</v>
      </c>
      <c r="G28" s="48">
        <v>3531242.58</v>
      </c>
      <c r="H28" s="48">
        <v>6871281.3</v>
      </c>
      <c r="I28" s="48">
        <v>1.015389452E7</v>
      </c>
      <c r="J28" s="48">
        <v>2413342.09</v>
      </c>
      <c r="K28" s="48">
        <v>-1735046.71</v>
      </c>
      <c r="L28" s="48">
        <v>142274.4</v>
      </c>
      <c r="M28" s="48">
        <v>30111.13</v>
      </c>
      <c r="N28" s="48">
        <v>-31339.0</v>
      </c>
      <c r="O28" s="48">
        <v>848921.26</v>
      </c>
      <c r="P28" s="48">
        <v>184027.21</v>
      </c>
      <c r="Q28" s="28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70" t="e">
        <v>#REF!</v>
      </c>
      <c r="B29" s="70" t="s">
        <v>61</v>
      </c>
      <c r="C29" s="62"/>
      <c r="D29" s="60" t="s">
        <v>44</v>
      </c>
      <c r="E29" s="48">
        <v>2410257.9</v>
      </c>
      <c r="F29" s="48">
        <v>4486991.42</v>
      </c>
      <c r="G29" s="48">
        <v>4325446.47</v>
      </c>
      <c r="H29" s="48">
        <v>5280190.14</v>
      </c>
      <c r="I29" s="48">
        <v>4134832.09</v>
      </c>
      <c r="J29" s="48">
        <v>3333289.66</v>
      </c>
      <c r="K29" s="48">
        <v>4421187.67</v>
      </c>
      <c r="L29" s="48">
        <v>4776648.31</v>
      </c>
      <c r="M29" s="48">
        <v>3382388.78</v>
      </c>
      <c r="N29" s="48">
        <v>4275968.68</v>
      </c>
      <c r="O29" s="48">
        <v>4142342.03</v>
      </c>
      <c r="P29" s="48">
        <v>2128528.12</v>
      </c>
      <c r="Q29" s="28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70" t="e">
        <v>#REF!</v>
      </c>
      <c r="B30" s="70" t="s">
        <v>62</v>
      </c>
      <c r="C30" s="62"/>
      <c r="D30" s="60" t="s">
        <v>46</v>
      </c>
      <c r="E30" s="48">
        <v>199665.93</v>
      </c>
      <c r="F30" s="48">
        <v>511931.56</v>
      </c>
      <c r="G30" s="48">
        <v>40986.74</v>
      </c>
      <c r="H30" s="48">
        <v>390996.21</v>
      </c>
      <c r="I30" s="48">
        <v>277530.65</v>
      </c>
      <c r="J30" s="48">
        <v>226542.21</v>
      </c>
      <c r="K30" s="48">
        <v>209630.52</v>
      </c>
      <c r="L30" s="48">
        <v>40707.44</v>
      </c>
      <c r="M30" s="48">
        <v>381418.97</v>
      </c>
      <c r="N30" s="48">
        <v>181359.76</v>
      </c>
      <c r="O30" s="48">
        <v>203449.96</v>
      </c>
      <c r="P30" s="48">
        <v>205591.67</v>
      </c>
      <c r="Q30" s="28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83" t="e">
        <v>#REF!</v>
      </c>
      <c r="B31" s="83" t="s">
        <v>63</v>
      </c>
      <c r="C31" s="90"/>
      <c r="D31" s="91" t="s">
        <v>40</v>
      </c>
      <c r="E31" s="90">
        <f t="shared" ref="E31:P31" si="8">sum(E27:E30)</f>
        <v>11422413.93</v>
      </c>
      <c r="F31" s="90">
        <f t="shared" si="8"/>
        <v>13760706</v>
      </c>
      <c r="G31" s="90">
        <f t="shared" si="8"/>
        <v>13907840.72</v>
      </c>
      <c r="H31" s="90">
        <f t="shared" si="8"/>
        <v>18647198.62</v>
      </c>
      <c r="I31" s="90">
        <f t="shared" si="8"/>
        <v>20171698.66</v>
      </c>
      <c r="J31" s="90">
        <f t="shared" si="8"/>
        <v>10312374.78</v>
      </c>
      <c r="K31" s="90">
        <f t="shared" si="8"/>
        <v>9642006.73</v>
      </c>
      <c r="L31" s="90">
        <f t="shared" si="8"/>
        <v>11352257.67</v>
      </c>
      <c r="M31" s="90">
        <f t="shared" si="8"/>
        <v>10349340.02</v>
      </c>
      <c r="N31" s="90">
        <f t="shared" si="8"/>
        <v>11122716.97</v>
      </c>
      <c r="O31" s="90">
        <f t="shared" si="8"/>
        <v>13043106.2</v>
      </c>
      <c r="P31" s="90">
        <f t="shared" si="8"/>
        <v>6755372.52</v>
      </c>
      <c r="Q31" s="28"/>
      <c r="R31" s="6"/>
      <c r="S31" s="6"/>
      <c r="T31" s="6"/>
      <c r="U31" s="6"/>
      <c r="V31" s="6"/>
      <c r="W31" s="6"/>
      <c r="X31" s="6"/>
      <c r="Y31" s="6"/>
      <c r="Z31" s="6"/>
    </row>
    <row r="32" ht="12.0" customHeight="1">
      <c r="A32" s="70" t="s">
        <v>53</v>
      </c>
      <c r="B32" s="70" t="e">
        <v>#REF!</v>
      </c>
      <c r="C32" s="59" t="s">
        <v>53</v>
      </c>
      <c r="D32" s="60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28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70" t="s">
        <v>53</v>
      </c>
      <c r="B33" s="70" t="s">
        <v>58</v>
      </c>
      <c r="C33" s="62"/>
      <c r="D33" s="60" t="s">
        <v>43</v>
      </c>
      <c r="E33" s="48">
        <v>1584926.3</v>
      </c>
      <c r="F33" s="48">
        <v>1965578.13</v>
      </c>
      <c r="G33" s="48">
        <v>1710315.75</v>
      </c>
      <c r="H33" s="48">
        <v>1970319.43</v>
      </c>
      <c r="I33" s="48">
        <v>1676646.07</v>
      </c>
      <c r="J33" s="48">
        <v>1665841.08</v>
      </c>
      <c r="K33" s="48">
        <v>2913995.81</v>
      </c>
      <c r="L33" s="48">
        <v>1779367.99</v>
      </c>
      <c r="M33" s="48">
        <v>1105732.53</v>
      </c>
      <c r="N33" s="48">
        <v>528678.2</v>
      </c>
      <c r="O33" s="48">
        <v>782268.79</v>
      </c>
      <c r="P33" s="48">
        <v>1275673.75</v>
      </c>
      <c r="Q33" s="28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70" t="s">
        <v>53</v>
      </c>
      <c r="B34" s="70" t="s">
        <v>59</v>
      </c>
      <c r="C34" s="62"/>
      <c r="D34" s="60" t="s">
        <v>60</v>
      </c>
      <c r="E34" s="48">
        <v>1275400.27</v>
      </c>
      <c r="F34" s="48">
        <v>1150303.15</v>
      </c>
      <c r="G34" s="48">
        <v>1716925.39</v>
      </c>
      <c r="H34" s="48">
        <v>643390.05</v>
      </c>
      <c r="I34" s="48">
        <v>929947.65</v>
      </c>
      <c r="J34" s="48">
        <v>168938.16</v>
      </c>
      <c r="K34" s="48">
        <v>-416525.42</v>
      </c>
      <c r="L34" s="48">
        <v>-36101.42</v>
      </c>
      <c r="M34" s="48">
        <v>1480756.03</v>
      </c>
      <c r="N34" s="48">
        <v>434296.79</v>
      </c>
      <c r="O34" s="48">
        <v>468872.97</v>
      </c>
      <c r="P34" s="48">
        <v>1844875.1</v>
      </c>
      <c r="Q34" s="28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70" t="e">
        <v>#REF!</v>
      </c>
      <c r="B35" s="70" t="s">
        <v>61</v>
      </c>
      <c r="C35" s="62"/>
      <c r="D35" s="60" t="s">
        <v>44</v>
      </c>
      <c r="E35" s="48">
        <v>1813732.65</v>
      </c>
      <c r="F35" s="48">
        <v>1048170.75</v>
      </c>
      <c r="G35" s="48">
        <v>1872648.41</v>
      </c>
      <c r="H35" s="48">
        <v>1889759.54</v>
      </c>
      <c r="I35" s="48">
        <v>1113563.7</v>
      </c>
      <c r="J35" s="48">
        <v>1034356.38</v>
      </c>
      <c r="K35" s="48">
        <v>269892.73</v>
      </c>
      <c r="L35" s="48">
        <v>919150.37</v>
      </c>
      <c r="M35" s="48">
        <v>942683.48</v>
      </c>
      <c r="N35" s="48">
        <v>995364.67</v>
      </c>
      <c r="O35" s="48">
        <v>1011943.25</v>
      </c>
      <c r="P35" s="48">
        <v>1223544.05</v>
      </c>
      <c r="Q35" s="28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70" t="e">
        <v>#REF!</v>
      </c>
      <c r="B36" s="70" t="s">
        <v>64</v>
      </c>
      <c r="C36" s="62"/>
      <c r="D36" s="60" t="s">
        <v>54</v>
      </c>
      <c r="E36" s="48">
        <v>24299.04</v>
      </c>
      <c r="F36" s="48">
        <v>10507.23</v>
      </c>
      <c r="G36" s="48">
        <v>16048.67</v>
      </c>
      <c r="H36" s="48">
        <v>-1397.87</v>
      </c>
      <c r="I36" s="48">
        <v>53153.16</v>
      </c>
      <c r="J36" s="48">
        <v>-42386.63</v>
      </c>
      <c r="K36" s="48">
        <v>-15946.92</v>
      </c>
      <c r="L36" s="48">
        <v>16406.28</v>
      </c>
      <c r="M36" s="48">
        <v>10269.7</v>
      </c>
      <c r="N36" s="48">
        <v>40859.49</v>
      </c>
      <c r="O36" s="48">
        <v>114800.28</v>
      </c>
      <c r="P36" s="48">
        <v>281820.46</v>
      </c>
      <c r="Q36" s="28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70" t="e">
        <v>#REF!</v>
      </c>
      <c r="B37" s="70" t="s">
        <v>62</v>
      </c>
      <c r="C37" s="62"/>
      <c r="D37" s="60" t="s">
        <v>46</v>
      </c>
      <c r="E37" s="48">
        <v>457109.56</v>
      </c>
      <c r="F37" s="48">
        <v>-67339.98</v>
      </c>
      <c r="G37" s="48">
        <v>236049.1</v>
      </c>
      <c r="H37" s="48">
        <v>167955.29</v>
      </c>
      <c r="I37" s="48">
        <v>197957.81</v>
      </c>
      <c r="J37" s="48">
        <v>117851.06</v>
      </c>
      <c r="K37" s="48">
        <v>392402.96</v>
      </c>
      <c r="L37" s="48">
        <v>20863.52</v>
      </c>
      <c r="M37" s="48">
        <v>256058.33</v>
      </c>
      <c r="N37" s="48">
        <v>67489.41</v>
      </c>
      <c r="O37" s="48">
        <v>290816.99</v>
      </c>
      <c r="P37" s="48">
        <v>135589.07</v>
      </c>
      <c r="Q37" s="28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70" t="e">
        <v>#REF!</v>
      </c>
      <c r="B38" s="70" t="s">
        <v>63</v>
      </c>
      <c r="C38" s="62"/>
      <c r="D38" s="97" t="s">
        <v>40</v>
      </c>
      <c r="E38" s="88">
        <f t="shared" ref="E38:P38" si="9">sum(E33:E37)</f>
        <v>5155467.82</v>
      </c>
      <c r="F38" s="88">
        <f t="shared" si="9"/>
        <v>4107219.28</v>
      </c>
      <c r="G38" s="88">
        <f t="shared" si="9"/>
        <v>5551987.32</v>
      </c>
      <c r="H38" s="88">
        <f t="shared" si="9"/>
        <v>4670026.44</v>
      </c>
      <c r="I38" s="88">
        <f t="shared" si="9"/>
        <v>3971268.39</v>
      </c>
      <c r="J38" s="88">
        <f t="shared" si="9"/>
        <v>2944600.05</v>
      </c>
      <c r="K38" s="88">
        <f t="shared" si="9"/>
        <v>3143819.16</v>
      </c>
      <c r="L38" s="88">
        <f t="shared" si="9"/>
        <v>2699686.74</v>
      </c>
      <c r="M38" s="88">
        <f t="shared" si="9"/>
        <v>3795500.07</v>
      </c>
      <c r="N38" s="88">
        <f t="shared" si="9"/>
        <v>2066688.56</v>
      </c>
      <c r="O38" s="88">
        <f t="shared" si="9"/>
        <v>2668702.28</v>
      </c>
      <c r="P38" s="88">
        <f t="shared" si="9"/>
        <v>4761502.43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01"/>
      <c r="B39" s="101"/>
      <c r="C39" s="103" t="s">
        <v>65</v>
      </c>
      <c r="D39" s="105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1"/>
      <c r="R39" s="101"/>
      <c r="S39" s="101"/>
      <c r="T39" s="101"/>
      <c r="U39" s="101"/>
      <c r="V39" s="101"/>
      <c r="W39" s="101"/>
      <c r="X39" s="101"/>
      <c r="Y39" s="101"/>
      <c r="Z39" s="101"/>
    </row>
    <row r="40" ht="12.0" customHeight="1">
      <c r="A40" s="70" t="s">
        <v>66</v>
      </c>
      <c r="B40" s="70" t="e">
        <v>#REF!</v>
      </c>
      <c r="C40" s="109" t="s">
        <v>66</v>
      </c>
      <c r="D40" s="110"/>
      <c r="E40" s="85" t="s">
        <v>12</v>
      </c>
      <c r="F40" s="85" t="s">
        <v>15</v>
      </c>
      <c r="G40" s="85" t="s">
        <v>16</v>
      </c>
      <c r="H40" s="85" t="s">
        <v>17</v>
      </c>
      <c r="I40" s="85" t="s">
        <v>18</v>
      </c>
      <c r="J40" s="85" t="s">
        <v>19</v>
      </c>
      <c r="K40" s="85" t="s">
        <v>20</v>
      </c>
      <c r="L40" s="85" t="s">
        <v>21</v>
      </c>
      <c r="M40" s="85" t="s">
        <v>22</v>
      </c>
      <c r="N40" s="85" t="s">
        <v>23</v>
      </c>
      <c r="O40" s="85" t="s">
        <v>24</v>
      </c>
      <c r="P40" s="85" t="s">
        <v>25</v>
      </c>
      <c r="Q40" s="6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70" t="s">
        <v>66</v>
      </c>
      <c r="B41" s="70" t="s">
        <v>58</v>
      </c>
      <c r="C41" s="112" t="s">
        <v>67</v>
      </c>
      <c r="D41" s="114"/>
      <c r="E41" s="33">
        <f t="shared" ref="E41:P41" si="10">sum(E26+E31+E38)</f>
        <v>19933122.78</v>
      </c>
      <c r="F41" s="33">
        <f t="shared" si="10"/>
        <v>22503896.37</v>
      </c>
      <c r="G41" s="33">
        <f t="shared" si="10"/>
        <v>23089363.01</v>
      </c>
      <c r="H41" s="33">
        <f t="shared" si="10"/>
        <v>26762248.57</v>
      </c>
      <c r="I41" s="33">
        <f t="shared" si="10"/>
        <v>27680853.15</v>
      </c>
      <c r="J41" s="33">
        <f t="shared" si="10"/>
        <v>16659692.23</v>
      </c>
      <c r="K41" s="33">
        <f t="shared" si="10"/>
        <v>17060488.77</v>
      </c>
      <c r="L41" s="33">
        <f t="shared" si="10"/>
        <v>17650757.79</v>
      </c>
      <c r="M41" s="33">
        <f t="shared" si="10"/>
        <v>17735456.25</v>
      </c>
      <c r="N41" s="33">
        <f t="shared" si="10"/>
        <v>16787821.26</v>
      </c>
      <c r="O41" s="33">
        <f t="shared" si="10"/>
        <v>19532917.23</v>
      </c>
      <c r="P41" s="33">
        <f t="shared" si="10"/>
        <v>15873220.78</v>
      </c>
      <c r="Q41" s="28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70" t="s">
        <v>66</v>
      </c>
      <c r="B42" s="70" t="s">
        <v>59</v>
      </c>
      <c r="C42" s="115"/>
      <c r="D42" s="116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28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70" t="s">
        <v>66</v>
      </c>
      <c r="B43" s="70" t="s">
        <v>61</v>
      </c>
      <c r="C43" s="115"/>
      <c r="D43" s="116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28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70" t="s">
        <v>66</v>
      </c>
      <c r="B44" s="70" t="s">
        <v>62</v>
      </c>
      <c r="C44" s="115"/>
      <c r="D44" s="116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28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70" t="s">
        <v>66</v>
      </c>
      <c r="B45" s="70" t="s">
        <v>64</v>
      </c>
      <c r="C45" s="115"/>
      <c r="D45" s="116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28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70" t="s">
        <v>66</v>
      </c>
      <c r="B46" s="70" t="s">
        <v>64</v>
      </c>
      <c r="C46" s="115"/>
      <c r="D46" s="116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70" t="s">
        <v>66</v>
      </c>
      <c r="B47" s="70" t="s">
        <v>64</v>
      </c>
      <c r="C47" s="115"/>
      <c r="D47" s="114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70" t="s">
        <v>66</v>
      </c>
      <c r="B48" s="70" t="s">
        <v>64</v>
      </c>
      <c r="C48" s="115"/>
      <c r="D48" s="116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70" t="s">
        <v>66</v>
      </c>
      <c r="B49" s="70" t="s">
        <v>64</v>
      </c>
      <c r="C49" s="115"/>
      <c r="D49" s="114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70" t="s">
        <v>66</v>
      </c>
      <c r="B50" s="70" t="s">
        <v>64</v>
      </c>
      <c r="C50" s="115"/>
      <c r="D50" s="116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70" t="s">
        <v>66</v>
      </c>
      <c r="B51" s="70" t="s">
        <v>64</v>
      </c>
      <c r="C51" s="115"/>
      <c r="D51" s="114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70" t="s">
        <v>66</v>
      </c>
      <c r="B52" s="70" t="s">
        <v>64</v>
      </c>
      <c r="C52" s="115"/>
      <c r="D52" s="116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70" t="s">
        <v>66</v>
      </c>
      <c r="B53" s="70" t="s">
        <v>64</v>
      </c>
      <c r="C53" s="115"/>
      <c r="D53" s="116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70" t="s">
        <v>66</v>
      </c>
      <c r="B54" s="70" t="s">
        <v>64</v>
      </c>
      <c r="C54" s="115"/>
      <c r="D54" s="116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70" t="s">
        <v>66</v>
      </c>
      <c r="B55" s="70" t="s">
        <v>64</v>
      </c>
      <c r="C55" s="115"/>
      <c r="D55" s="116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70" t="s">
        <v>66</v>
      </c>
      <c r="B56" s="70" t="s">
        <v>64</v>
      </c>
      <c r="C56" s="115"/>
      <c r="D56" s="116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70" t="s">
        <v>66</v>
      </c>
      <c r="B57" s="70" t="s">
        <v>64</v>
      </c>
      <c r="C57" s="115"/>
      <c r="D57" s="114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70" t="s">
        <v>66</v>
      </c>
      <c r="B58" s="70" t="s">
        <v>64</v>
      </c>
      <c r="C58" s="115"/>
      <c r="D58" s="116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70" t="s">
        <v>66</v>
      </c>
      <c r="B59" s="70" t="s">
        <v>64</v>
      </c>
      <c r="C59" s="115"/>
      <c r="D59" s="116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70" t="s">
        <v>66</v>
      </c>
      <c r="B60" s="70" t="s">
        <v>64</v>
      </c>
      <c r="C60" s="115"/>
      <c r="D60" s="116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70" t="s">
        <v>66</v>
      </c>
      <c r="B61" s="70" t="s">
        <v>64</v>
      </c>
      <c r="C61" s="115"/>
      <c r="D61" s="116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70" t="s">
        <v>66</v>
      </c>
      <c r="B62" s="70" t="s">
        <v>64</v>
      </c>
      <c r="C62" s="115"/>
      <c r="D62" s="116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70" t="s">
        <v>66</v>
      </c>
      <c r="B63" s="70" t="s">
        <v>64</v>
      </c>
      <c r="C63" s="115"/>
      <c r="D63" s="116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70" t="s">
        <v>66</v>
      </c>
      <c r="B64" s="70" t="s">
        <v>64</v>
      </c>
      <c r="C64" s="115"/>
      <c r="D64" s="116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70" t="s">
        <v>66</v>
      </c>
      <c r="B65" s="70" t="s">
        <v>64</v>
      </c>
      <c r="C65" s="47"/>
      <c r="D65" s="120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70" t="s">
        <v>66</v>
      </c>
      <c r="B66" s="70" t="s">
        <v>64</v>
      </c>
      <c r="C66" s="121"/>
      <c r="D66" s="122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70" t="s">
        <v>66</v>
      </c>
      <c r="B67" s="70" t="s">
        <v>64</v>
      </c>
      <c r="C67" s="33"/>
      <c r="D67" s="114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70" t="s">
        <v>66</v>
      </c>
      <c r="B68" s="70" t="s">
        <v>64</v>
      </c>
      <c r="C68" s="115"/>
      <c r="D68" s="116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70" t="s">
        <v>66</v>
      </c>
      <c r="B69" s="70" t="s">
        <v>64</v>
      </c>
      <c r="C69" s="115"/>
      <c r="D69" s="114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70" t="s">
        <v>66</v>
      </c>
      <c r="B70" s="70" t="s">
        <v>64</v>
      </c>
      <c r="C70" s="115"/>
      <c r="D70" s="116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showGridLines="0" workbookViewId="0"/>
  </sheetViews>
  <sheetFormatPr customHeight="1" defaultColWidth="14.43" defaultRowHeight="15.0"/>
  <cols>
    <col customWidth="1" min="1" max="16" width="26.86"/>
    <col customWidth="1" min="17" max="24" width="8.71"/>
  </cols>
  <sheetData>
    <row r="1" ht="12.75" customHeight="1">
      <c r="A1" s="230" t="s">
        <v>93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5"/>
      <c r="Z1" s="5"/>
    </row>
    <row r="2" ht="12.75" customHeight="1">
      <c r="A2" s="232" t="s">
        <v>94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232" t="s">
        <v>95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233" t="s">
        <v>96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</row>
    <row r="5" ht="12.75" customHeight="1">
      <c r="A5" s="140" t="s">
        <v>66</v>
      </c>
      <c r="B5" s="141"/>
      <c r="C5" s="25" t="s">
        <v>34</v>
      </c>
      <c r="D5" s="26" t="s">
        <v>35</v>
      </c>
      <c r="E5" s="27" t="s">
        <v>12</v>
      </c>
      <c r="F5" s="27" t="s">
        <v>15</v>
      </c>
      <c r="G5" s="27" t="s">
        <v>16</v>
      </c>
      <c r="H5" s="27" t="s">
        <v>17</v>
      </c>
      <c r="I5" s="27" t="s">
        <v>18</v>
      </c>
      <c r="J5" s="27" t="s">
        <v>19</v>
      </c>
      <c r="K5" s="27" t="s">
        <v>20</v>
      </c>
      <c r="L5" s="27" t="s">
        <v>21</v>
      </c>
      <c r="M5" s="27" t="s">
        <v>22</v>
      </c>
      <c r="N5" s="27" t="s">
        <v>23</v>
      </c>
      <c r="O5" s="27" t="s">
        <v>24</v>
      </c>
      <c r="P5" s="27" t="s">
        <v>25</v>
      </c>
      <c r="Q5" s="1"/>
      <c r="R5" s="1"/>
      <c r="S5" s="1"/>
      <c r="T5" s="1"/>
      <c r="U5" s="1"/>
      <c r="V5" s="1"/>
      <c r="W5" s="1"/>
      <c r="X5" s="1"/>
      <c r="Y5" s="5"/>
      <c r="Z5" s="5"/>
    </row>
    <row r="6" ht="12.75" customHeight="1">
      <c r="A6" s="209"/>
      <c r="C6" s="196" t="s">
        <v>29</v>
      </c>
      <c r="D6" s="234"/>
      <c r="E6" s="235">
        <f>'Financial BUDGET'!C15</f>
        <v>-42239683.58</v>
      </c>
      <c r="F6" s="235">
        <f>'Financial BUDGET'!D15</f>
        <v>-37985078.34</v>
      </c>
      <c r="G6" s="235">
        <f>'Financial BUDGET'!E15</f>
        <v>-39634663.37</v>
      </c>
      <c r="H6" s="235">
        <f>'Financial BUDGET'!F15</f>
        <v>-33611767.19</v>
      </c>
      <c r="I6" s="235">
        <f>'Financial BUDGET'!G15</f>
        <v>-39174034.29</v>
      </c>
      <c r="J6" s="235">
        <f>'Financial BUDGET'!H15</f>
        <v>-39715344.68</v>
      </c>
      <c r="K6" s="235">
        <f>'Financial BUDGET'!I15</f>
        <v>-48595312.14</v>
      </c>
      <c r="L6" s="235">
        <f>'Financial BUDGET'!J15</f>
        <v>-46554943.36</v>
      </c>
      <c r="M6" s="235">
        <f>'Financial BUDGET'!K15</f>
        <v>-47155447.08</v>
      </c>
      <c r="N6" s="235">
        <f>'Financial BUDGET'!L15</f>
        <v>-44259143.86</v>
      </c>
      <c r="O6" s="235">
        <f>'Financial BUDGET'!M15</f>
        <v>-43122999.58</v>
      </c>
      <c r="P6" s="235">
        <f>'Financial BUDGET'!N15</f>
        <v>-46202153.02</v>
      </c>
      <c r="Q6" s="236"/>
      <c r="R6" s="236"/>
      <c r="S6" s="236"/>
      <c r="T6" s="236"/>
      <c r="U6" s="236"/>
      <c r="V6" s="236"/>
      <c r="W6" s="236"/>
      <c r="X6" s="236"/>
      <c r="Y6" s="237"/>
      <c r="Z6" s="237"/>
    </row>
    <row r="7" ht="12.75" customHeight="1">
      <c r="A7" s="13"/>
      <c r="B7" s="31"/>
      <c r="C7" s="238" t="s">
        <v>97</v>
      </c>
      <c r="D7" s="33"/>
      <c r="E7" s="33">
        <f>'Financial ACTUALS'!E17</f>
        <v>848167.18</v>
      </c>
      <c r="F7" s="33">
        <f>'Financial ACTUALS'!F17</f>
        <v>966368.24</v>
      </c>
      <c r="G7" s="33">
        <f>'Financial ACTUALS'!G17</f>
        <v>92121.91</v>
      </c>
      <c r="H7" s="33">
        <f>'Financial ACTUALS'!H17</f>
        <v>97869.55</v>
      </c>
      <c r="I7" s="33">
        <f>'Financial ACTUALS'!I17</f>
        <v>156550.43</v>
      </c>
      <c r="J7" s="33">
        <f>'Financial ACTUALS'!J17</f>
        <v>693574.67</v>
      </c>
      <c r="K7" s="33">
        <f>'Financial ACTUALS'!K17</f>
        <v>536807.71</v>
      </c>
      <c r="L7" s="33">
        <f>'Financial ACTUALS'!L17</f>
        <v>1006975.31</v>
      </c>
      <c r="M7" s="33">
        <f>'Financial ACTUALS'!M17</f>
        <v>489816.01</v>
      </c>
      <c r="N7" s="33">
        <f>'Financial ACTUALS'!N17</f>
        <v>346881.89</v>
      </c>
      <c r="O7" s="33">
        <f>'Financial ACTUALS'!O17</f>
        <v>489605.13</v>
      </c>
      <c r="P7" s="33">
        <f>'Financial ACTUALS'!P17</f>
        <v>131234.43</v>
      </c>
      <c r="Q7" s="236"/>
      <c r="R7" s="236"/>
      <c r="S7" s="236"/>
      <c r="T7" s="236"/>
      <c r="U7" s="236"/>
      <c r="V7" s="236"/>
      <c r="W7" s="236"/>
      <c r="X7" s="236"/>
      <c r="Y7" s="237"/>
      <c r="Z7" s="237"/>
    </row>
    <row r="8" ht="12.75" customHeight="1">
      <c r="A8" s="40"/>
      <c r="B8" s="31"/>
      <c r="C8" s="239" t="s">
        <v>98</v>
      </c>
      <c r="D8" s="33"/>
      <c r="E8" s="33">
        <f>'Financial ACTUALS'!E41</f>
        <v>19933122.78</v>
      </c>
      <c r="F8" s="33">
        <f>'Financial ACTUALS'!F41</f>
        <v>22503896.37</v>
      </c>
      <c r="G8" s="33">
        <f>'Financial ACTUALS'!G41</f>
        <v>23089363.01</v>
      </c>
      <c r="H8" s="33">
        <f>'Financial ACTUALS'!H41</f>
        <v>26762248.57</v>
      </c>
      <c r="I8" s="33">
        <f>'Financial ACTUALS'!I41</f>
        <v>27680853.15</v>
      </c>
      <c r="J8" s="33">
        <f>'Financial ACTUALS'!J41</f>
        <v>16659692.23</v>
      </c>
      <c r="K8" s="33">
        <f>'Financial ACTUALS'!K41</f>
        <v>17060488.77</v>
      </c>
      <c r="L8" s="33">
        <f>'Financial ACTUALS'!L41</f>
        <v>17650757.79</v>
      </c>
      <c r="M8" s="33">
        <f>'Financial ACTUALS'!M41</f>
        <v>17735456.25</v>
      </c>
      <c r="N8" s="33">
        <f>'Financial ACTUALS'!N41</f>
        <v>16787821.26</v>
      </c>
      <c r="O8" s="33">
        <f>'Financial ACTUALS'!O41</f>
        <v>19532917.23</v>
      </c>
      <c r="P8" s="33">
        <f>'Financial ACTUALS'!P41</f>
        <v>15873220.78</v>
      </c>
      <c r="Q8" s="236"/>
      <c r="R8" s="236"/>
      <c r="S8" s="236"/>
      <c r="T8" s="236"/>
      <c r="U8" s="236"/>
      <c r="V8" s="236"/>
      <c r="W8" s="236"/>
      <c r="X8" s="236"/>
      <c r="Y8" s="237"/>
      <c r="Z8" s="237"/>
    </row>
    <row r="9" ht="12.75" customHeight="1">
      <c r="A9" s="43"/>
      <c r="B9" s="44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235"/>
      <c r="P9" s="235"/>
      <c r="Q9" s="236"/>
      <c r="R9" s="236"/>
      <c r="S9" s="236"/>
      <c r="T9" s="236"/>
      <c r="U9" s="236"/>
      <c r="V9" s="236"/>
      <c r="W9" s="236"/>
      <c r="X9" s="236"/>
      <c r="Y9" s="237"/>
      <c r="Z9" s="237"/>
    </row>
    <row r="10" ht="12.75" customHeight="1">
      <c r="A10" s="40"/>
      <c r="B10" s="31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235"/>
      <c r="P10" s="235"/>
      <c r="Q10" s="236"/>
      <c r="R10" s="236"/>
      <c r="S10" s="236"/>
      <c r="T10" s="236"/>
      <c r="U10" s="236"/>
      <c r="V10" s="236"/>
      <c r="W10" s="236"/>
      <c r="X10" s="236"/>
      <c r="Y10" s="237"/>
      <c r="Z10" s="237"/>
    </row>
    <row r="11" ht="12.75" customHeight="1">
      <c r="A11" s="40"/>
      <c r="B11" s="31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235"/>
      <c r="P11" s="235"/>
      <c r="Q11" s="236"/>
      <c r="R11" s="236"/>
      <c r="S11" s="236"/>
      <c r="T11" s="236"/>
      <c r="U11" s="236"/>
      <c r="V11" s="236"/>
      <c r="W11" s="236"/>
      <c r="X11" s="236"/>
      <c r="Y11" s="237"/>
      <c r="Z11" s="237"/>
    </row>
    <row r="12" ht="12.75" customHeight="1">
      <c r="A12" s="43"/>
      <c r="B12" s="4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235"/>
      <c r="P12" s="235"/>
      <c r="Q12" s="236"/>
      <c r="R12" s="236"/>
      <c r="S12" s="236"/>
      <c r="T12" s="236"/>
      <c r="U12" s="236"/>
      <c r="V12" s="236"/>
      <c r="W12" s="236"/>
      <c r="X12" s="236"/>
      <c r="Y12" s="237"/>
      <c r="Z12" s="237"/>
    </row>
    <row r="13" ht="12.75" customHeight="1">
      <c r="A13" s="40"/>
      <c r="B13" s="44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235"/>
      <c r="P13" s="235"/>
      <c r="Q13" s="236"/>
      <c r="R13" s="236"/>
      <c r="S13" s="236"/>
      <c r="T13" s="236"/>
      <c r="U13" s="236"/>
      <c r="V13" s="236"/>
      <c r="W13" s="236"/>
      <c r="X13" s="236"/>
      <c r="Y13" s="237"/>
      <c r="Z13" s="237"/>
    </row>
    <row r="14" ht="12.75" customHeight="1">
      <c r="A14" s="40"/>
      <c r="B14" s="44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235"/>
      <c r="P14" s="235"/>
      <c r="Q14" s="236"/>
      <c r="R14" s="236"/>
      <c r="S14" s="236"/>
      <c r="T14" s="236"/>
      <c r="U14" s="236"/>
      <c r="V14" s="236"/>
      <c r="W14" s="236"/>
      <c r="X14" s="236"/>
      <c r="Y14" s="237"/>
      <c r="Z14" s="237"/>
    </row>
    <row r="15" ht="12.75" customHeight="1">
      <c r="A15" s="43"/>
      <c r="B15" s="44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235"/>
      <c r="P15" s="235"/>
      <c r="Q15" s="236"/>
      <c r="R15" s="236"/>
      <c r="S15" s="236"/>
      <c r="T15" s="236"/>
      <c r="U15" s="236"/>
      <c r="V15" s="236"/>
      <c r="W15" s="236"/>
      <c r="X15" s="236"/>
      <c r="Y15" s="237"/>
      <c r="Z15" s="237"/>
    </row>
    <row r="16" ht="12.75" customHeight="1">
      <c r="A16" s="45"/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235"/>
      <c r="P16" s="235"/>
      <c r="Q16" s="236"/>
      <c r="R16" s="236"/>
      <c r="S16" s="236"/>
      <c r="T16" s="236"/>
      <c r="U16" s="236"/>
      <c r="V16" s="236"/>
      <c r="W16" s="236"/>
      <c r="X16" s="236"/>
      <c r="Y16" s="237"/>
      <c r="Z16" s="237"/>
    </row>
    <row r="17" ht="12.75" customHeight="1">
      <c r="A17" s="48"/>
      <c r="B17" s="50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235"/>
      <c r="P17" s="235"/>
      <c r="Q17" s="236"/>
      <c r="R17" s="236"/>
      <c r="S17" s="236"/>
      <c r="T17" s="236"/>
      <c r="U17" s="236"/>
      <c r="V17" s="236"/>
      <c r="W17" s="236"/>
      <c r="X17" s="236"/>
      <c r="Y17" s="237"/>
      <c r="Z17" s="237"/>
    </row>
    <row r="18" ht="12.75" customHeight="1">
      <c r="A18" s="59"/>
      <c r="B18" s="60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235"/>
      <c r="P18" s="235"/>
      <c r="Q18" s="236"/>
      <c r="R18" s="236"/>
      <c r="S18" s="236"/>
      <c r="T18" s="236"/>
      <c r="U18" s="236"/>
      <c r="V18" s="236"/>
      <c r="W18" s="236"/>
      <c r="X18" s="236"/>
      <c r="Y18" s="237"/>
      <c r="Z18" s="237"/>
    </row>
    <row r="19" ht="12.75" customHeight="1">
      <c r="A19" s="240"/>
      <c r="B19" s="241"/>
      <c r="C19" s="242"/>
      <c r="D19" s="234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36"/>
      <c r="R19" s="236"/>
      <c r="S19" s="236"/>
      <c r="T19" s="236"/>
      <c r="U19" s="236"/>
      <c r="V19" s="236"/>
      <c r="W19" s="236"/>
      <c r="X19" s="236"/>
      <c r="Y19" s="237"/>
      <c r="Z19" s="237"/>
    </row>
    <row r="20" ht="12.75" customHeight="1">
      <c r="A20" s="240"/>
      <c r="B20" s="243"/>
      <c r="C20" s="244"/>
      <c r="D20" s="245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36"/>
      <c r="R20" s="236"/>
      <c r="S20" s="236"/>
      <c r="T20" s="236"/>
      <c r="U20" s="236"/>
      <c r="V20" s="236"/>
      <c r="W20" s="236"/>
      <c r="X20" s="236"/>
      <c r="Y20" s="237"/>
      <c r="Z20" s="237"/>
    </row>
    <row r="21" ht="12.75" customHeight="1">
      <c r="A21" s="237"/>
      <c r="B21" s="237"/>
      <c r="C21" s="237"/>
      <c r="D21" s="237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</row>
    <row r="22" ht="12.75" customHeight="1">
      <c r="A22" s="233" t="s">
        <v>99</v>
      </c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</row>
    <row r="23" ht="12.75" customHeight="1">
      <c r="A23" s="140" t="s">
        <v>66</v>
      </c>
      <c r="B23" s="141"/>
      <c r="C23" s="25" t="s">
        <v>34</v>
      </c>
      <c r="D23" s="26" t="s">
        <v>35</v>
      </c>
      <c r="E23" s="27" t="s">
        <v>12</v>
      </c>
      <c r="F23" s="27" t="s">
        <v>15</v>
      </c>
      <c r="G23" s="27" t="s">
        <v>16</v>
      </c>
      <c r="H23" s="27" t="s">
        <v>17</v>
      </c>
      <c r="I23" s="27" t="s">
        <v>18</v>
      </c>
      <c r="J23" s="27" t="s">
        <v>19</v>
      </c>
      <c r="K23" s="27" t="s">
        <v>20</v>
      </c>
      <c r="L23" s="27" t="s">
        <v>21</v>
      </c>
      <c r="M23" s="27" t="s">
        <v>22</v>
      </c>
      <c r="N23" s="27" t="s">
        <v>23</v>
      </c>
      <c r="O23" s="27" t="s">
        <v>24</v>
      </c>
      <c r="P23" s="27" t="s">
        <v>25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112"/>
      <c r="C24" s="60" t="s">
        <v>29</v>
      </c>
      <c r="E24" s="19">
        <f>'Financial ACTUALS'!E16</f>
        <v>-43177586.47</v>
      </c>
      <c r="F24" s="19">
        <f>'Financial ACTUALS'!F16</f>
        <v>-41352612.92</v>
      </c>
      <c r="G24" s="19">
        <f>'Financial ACTUALS'!G16</f>
        <v>-41061301.68</v>
      </c>
      <c r="H24" s="19">
        <f>'Financial ACTUALS'!H16</f>
        <v>-37704400.92</v>
      </c>
      <c r="I24" s="19">
        <f>'Financial ACTUALS'!I16</f>
        <v>-37987218.09</v>
      </c>
      <c r="J24" s="19">
        <f>'Financial ACTUALS'!J16</f>
        <v>-37884541.24</v>
      </c>
      <c r="K24" s="19">
        <f>'Financial ACTUALS'!K16</f>
        <v>-54693279.08</v>
      </c>
      <c r="L24" s="19">
        <f>'Financial ACTUALS'!L16</f>
        <v>-50838283.93</v>
      </c>
      <c r="M24" s="19">
        <f>'Financial ACTUALS'!M16</f>
        <v>-50128489.95</v>
      </c>
      <c r="N24" s="19">
        <f>'Financial ACTUALS'!N16</f>
        <v>-43751729.42</v>
      </c>
      <c r="O24" s="19">
        <f>'Financial ACTUALS'!O16</f>
        <v>-42181248.7</v>
      </c>
      <c r="P24" s="19">
        <f>'Financial ACTUALS'!P16</f>
        <v>-43906729.97</v>
      </c>
      <c r="Q24" s="237"/>
      <c r="R24" s="237"/>
      <c r="S24" s="237"/>
      <c r="T24" s="237"/>
      <c r="U24" s="237"/>
      <c r="V24" s="237"/>
      <c r="W24" s="237"/>
      <c r="X24" s="237"/>
      <c r="Y24" s="237"/>
      <c r="Z24" s="237"/>
    </row>
    <row r="25" ht="12.75" customHeight="1">
      <c r="C25" s="238" t="s">
        <v>97</v>
      </c>
      <c r="E25" s="247">
        <f>'Financial BUDGET'!C16</f>
        <v>350895</v>
      </c>
      <c r="F25" s="247">
        <f>'Financial BUDGET'!D16</f>
        <v>350895</v>
      </c>
      <c r="G25" s="247">
        <f>'Financial BUDGET'!E16</f>
        <v>350895</v>
      </c>
      <c r="H25" s="247">
        <f>'Financial BUDGET'!F16</f>
        <v>342470</v>
      </c>
      <c r="I25" s="247">
        <f>'Financial BUDGET'!G16</f>
        <v>342470</v>
      </c>
      <c r="J25" s="247">
        <f>'Financial BUDGET'!H16</f>
        <v>763807</v>
      </c>
      <c r="K25" s="247">
        <f>'Financial BUDGET'!I16</f>
        <v>763807</v>
      </c>
      <c r="L25" s="247">
        <f>'Financial BUDGET'!J16</f>
        <v>1166828</v>
      </c>
      <c r="M25" s="247">
        <f>'Financial BUDGET'!K16</f>
        <v>1166828</v>
      </c>
      <c r="N25" s="247">
        <f>'Financial BUDGET'!L16</f>
        <v>342470</v>
      </c>
      <c r="O25" s="247">
        <f>'Financial BUDGET'!M16</f>
        <v>342470</v>
      </c>
      <c r="P25" s="247">
        <f>'Financial BUDGET'!N16</f>
        <v>342470</v>
      </c>
      <c r="Q25" s="237"/>
      <c r="R25" s="237"/>
      <c r="S25" s="237"/>
      <c r="T25" s="237"/>
      <c r="U25" s="237"/>
      <c r="V25" s="237"/>
      <c r="W25" s="237"/>
      <c r="X25" s="237"/>
      <c r="Y25" s="237"/>
      <c r="Z25" s="237"/>
    </row>
    <row r="26" ht="12.75" customHeight="1">
      <c r="A26" s="240"/>
      <c r="B26" s="241"/>
      <c r="C26" s="248" t="s">
        <v>98</v>
      </c>
      <c r="D26" s="234"/>
      <c r="E26" s="235">
        <f>SUM('Financial BUDGET'!C42:C45)</f>
        <v>18333234.6</v>
      </c>
      <c r="F26" s="235">
        <f>SUM('Financial BUDGET'!D42:D45)</f>
        <v>18175809.44</v>
      </c>
      <c r="G26" s="235">
        <f>SUM('Financial BUDGET'!E42:E45)</f>
        <v>24520840.24</v>
      </c>
      <c r="H26" s="235">
        <f>SUM('Financial BUDGET'!F42:F45)</f>
        <v>24546501.3</v>
      </c>
      <c r="I26" s="235">
        <f>SUM('Financial BUDGET'!G42:G45)</f>
        <v>26304420.65</v>
      </c>
      <c r="J26" s="235">
        <f>SUM('Financial BUDGET'!H42:H45)</f>
        <v>17038222.42</v>
      </c>
      <c r="K26" s="235">
        <f>SUM('Financial BUDGET'!I42:I45)</f>
        <v>15566958.25</v>
      </c>
      <c r="L26" s="235">
        <f>SUM('Financial BUDGET'!J42:J45)</f>
        <v>15139947.07</v>
      </c>
      <c r="M26" s="235">
        <f>SUM('Financial BUDGET'!K42:K45)</f>
        <v>16394331.83</v>
      </c>
      <c r="N26" s="235">
        <f>SUM('Financial BUDGET'!L42:L45)</f>
        <v>18260204.53</v>
      </c>
      <c r="O26" s="235">
        <f>SUM('Financial BUDGET'!M42:M45)</f>
        <v>18516572.86</v>
      </c>
      <c r="P26" s="235">
        <f>SUM('Financial BUDGET'!N42:N45)</f>
        <v>20655581.14</v>
      </c>
      <c r="Q26" s="237"/>
      <c r="R26" s="237"/>
      <c r="S26" s="237"/>
      <c r="T26" s="237"/>
      <c r="U26" s="237"/>
      <c r="V26" s="237"/>
      <c r="W26" s="237"/>
      <c r="X26" s="237"/>
      <c r="Y26" s="237"/>
      <c r="Z26" s="237"/>
    </row>
    <row r="27" ht="12.75" customHeight="1">
      <c r="A27" s="240"/>
      <c r="B27" s="241"/>
      <c r="C27" s="249"/>
      <c r="D27" s="234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37"/>
      <c r="R27" s="237"/>
      <c r="S27" s="237"/>
      <c r="T27" s="237"/>
      <c r="U27" s="237"/>
      <c r="V27" s="237"/>
      <c r="W27" s="237"/>
      <c r="X27" s="237"/>
      <c r="Y27" s="237"/>
      <c r="Z27" s="237"/>
    </row>
    <row r="28" ht="12.75" customHeight="1">
      <c r="A28" s="240"/>
      <c r="B28" s="241"/>
      <c r="C28" s="249"/>
      <c r="D28" s="234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37"/>
      <c r="R28" s="237"/>
      <c r="S28" s="237"/>
      <c r="T28" s="237"/>
      <c r="U28" s="237"/>
      <c r="V28" s="237"/>
      <c r="W28" s="237"/>
      <c r="X28" s="237"/>
      <c r="Y28" s="237"/>
      <c r="Z28" s="237"/>
    </row>
    <row r="29" ht="12.75" customHeight="1">
      <c r="A29" s="240"/>
      <c r="B29" s="241"/>
      <c r="C29" s="249"/>
      <c r="D29" s="234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7"/>
      <c r="R29" s="237"/>
      <c r="S29" s="237"/>
      <c r="T29" s="237"/>
      <c r="U29" s="237"/>
      <c r="V29" s="237"/>
      <c r="W29" s="237"/>
      <c r="X29" s="237"/>
      <c r="Y29" s="237"/>
      <c r="Z29" s="237"/>
    </row>
    <row r="30" ht="12.75" customHeight="1">
      <c r="A30" s="240"/>
      <c r="B30" s="241"/>
      <c r="C30" s="249"/>
      <c r="D30" s="234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7"/>
      <c r="R30" s="237"/>
      <c r="S30" s="237"/>
      <c r="T30" s="237"/>
      <c r="U30" s="237"/>
      <c r="V30" s="237"/>
      <c r="W30" s="237"/>
      <c r="X30" s="237"/>
      <c r="Y30" s="237"/>
      <c r="Z30" s="237"/>
    </row>
    <row r="31" ht="12.75" customHeight="1">
      <c r="A31" s="240"/>
      <c r="B31" s="241"/>
      <c r="C31" s="249"/>
      <c r="D31" s="234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37"/>
      <c r="R31" s="237"/>
      <c r="S31" s="237"/>
      <c r="T31" s="237"/>
      <c r="U31" s="237"/>
      <c r="V31" s="237"/>
      <c r="W31" s="237"/>
      <c r="X31" s="237"/>
      <c r="Y31" s="237"/>
      <c r="Z31" s="237"/>
    </row>
    <row r="32" ht="12.75" customHeight="1">
      <c r="A32" s="240" t="s">
        <v>100</v>
      </c>
      <c r="B32" s="241"/>
      <c r="C32" s="249"/>
      <c r="D32" s="234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37"/>
      <c r="R32" s="237"/>
      <c r="S32" s="237"/>
      <c r="T32" s="237"/>
      <c r="U32" s="237"/>
      <c r="V32" s="237"/>
      <c r="W32" s="237"/>
      <c r="X32" s="237"/>
      <c r="Y32" s="237"/>
      <c r="Z32" s="237"/>
    </row>
    <row r="33" ht="12.75" customHeight="1">
      <c r="A33" s="240"/>
      <c r="B33" s="241"/>
      <c r="C33" s="249"/>
      <c r="D33" s="234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37"/>
      <c r="R33" s="237"/>
      <c r="S33" s="237"/>
      <c r="T33" s="237"/>
      <c r="U33" s="237"/>
      <c r="V33" s="237"/>
      <c r="W33" s="237"/>
      <c r="X33" s="237"/>
      <c r="Y33" s="237"/>
      <c r="Z33" s="237"/>
    </row>
    <row r="34" ht="12.75" customHeight="1">
      <c r="A34" s="240"/>
      <c r="B34" s="241"/>
      <c r="C34" s="249"/>
      <c r="D34" s="234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5"/>
      <c r="Q34" s="237"/>
      <c r="R34" s="237"/>
      <c r="S34" s="237"/>
      <c r="T34" s="237"/>
      <c r="U34" s="237"/>
      <c r="V34" s="237"/>
      <c r="W34" s="237"/>
      <c r="X34" s="237"/>
      <c r="Y34" s="237"/>
      <c r="Z34" s="237"/>
    </row>
    <row r="35" ht="12.75" customHeight="1">
      <c r="A35" s="240"/>
      <c r="B35" s="241"/>
      <c r="C35" s="242"/>
      <c r="D35" s="234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7"/>
      <c r="R35" s="237"/>
      <c r="S35" s="237"/>
      <c r="T35" s="237"/>
      <c r="U35" s="237"/>
      <c r="V35" s="237"/>
      <c r="W35" s="237"/>
      <c r="X35" s="237"/>
      <c r="Y35" s="237"/>
      <c r="Z35" s="237"/>
    </row>
    <row r="36" ht="12.75" customHeight="1">
      <c r="A36" s="240"/>
      <c r="B36" s="241"/>
      <c r="C36" s="249"/>
      <c r="D36" s="234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37"/>
      <c r="R36" s="237"/>
      <c r="S36" s="237"/>
      <c r="T36" s="237"/>
      <c r="U36" s="237"/>
      <c r="V36" s="237"/>
      <c r="W36" s="237"/>
      <c r="X36" s="237"/>
      <c r="Y36" s="237"/>
      <c r="Z36" s="237"/>
    </row>
    <row r="37" ht="12.75" customHeight="1">
      <c r="A37" s="240"/>
      <c r="B37" s="241"/>
      <c r="C37" s="242"/>
      <c r="D37" s="234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7"/>
      <c r="R37" s="237"/>
      <c r="S37" s="237"/>
      <c r="T37" s="237"/>
      <c r="U37" s="237"/>
      <c r="V37" s="237"/>
      <c r="W37" s="237"/>
      <c r="X37" s="237"/>
      <c r="Y37" s="237"/>
      <c r="Z37" s="237"/>
    </row>
    <row r="38" ht="12.75" customHeight="1">
      <c r="A38" s="80"/>
      <c r="B38" s="148"/>
      <c r="C38" s="250" t="s">
        <v>70</v>
      </c>
      <c r="D38" s="29" t="s">
        <v>70</v>
      </c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251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2" t="s">
        <v>101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140" t="s">
        <v>66</v>
      </c>
      <c r="B41" s="141"/>
      <c r="C41" s="25" t="s">
        <v>34</v>
      </c>
      <c r="D41" s="26" t="s">
        <v>35</v>
      </c>
      <c r="E41" s="27" t="s">
        <v>12</v>
      </c>
      <c r="F41" s="27" t="s">
        <v>15</v>
      </c>
      <c r="G41" s="27" t="s">
        <v>16</v>
      </c>
      <c r="H41" s="27" t="s">
        <v>17</v>
      </c>
      <c r="I41" s="27" t="s">
        <v>18</v>
      </c>
      <c r="J41" s="27" t="s">
        <v>19</v>
      </c>
      <c r="K41" s="27" t="s">
        <v>20</v>
      </c>
      <c r="L41" s="27" t="s">
        <v>21</v>
      </c>
      <c r="M41" s="27" t="s">
        <v>22</v>
      </c>
      <c r="N41" s="27" t="s">
        <v>23</v>
      </c>
      <c r="O41" s="27" t="s">
        <v>24</v>
      </c>
      <c r="P41" s="27" t="s">
        <v>25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252" t="s">
        <v>37</v>
      </c>
      <c r="B42" s="241"/>
      <c r="C42" s="196" t="s">
        <v>29</v>
      </c>
      <c r="D42" s="234"/>
      <c r="E42" s="235">
        <f>E6-E24</f>
        <v>937902.89</v>
      </c>
      <c r="F42" s="235">
        <f t="shared" ref="F42:P42" si="1">F24-F6</f>
        <v>-3367534.58</v>
      </c>
      <c r="G42" s="235">
        <f t="shared" si="1"/>
        <v>-1426638.31</v>
      </c>
      <c r="H42" s="235">
        <f t="shared" si="1"/>
        <v>-4092633.73</v>
      </c>
      <c r="I42" s="235">
        <f t="shared" si="1"/>
        <v>1186816.2</v>
      </c>
      <c r="J42" s="235">
        <f t="shared" si="1"/>
        <v>1830803.44</v>
      </c>
      <c r="K42" s="235">
        <f t="shared" si="1"/>
        <v>-6097966.94</v>
      </c>
      <c r="L42" s="235">
        <f t="shared" si="1"/>
        <v>-4283340.57</v>
      </c>
      <c r="M42" s="235">
        <f t="shared" si="1"/>
        <v>-2973042.87</v>
      </c>
      <c r="N42" s="235">
        <f t="shared" si="1"/>
        <v>507414.44</v>
      </c>
      <c r="O42" s="235">
        <f t="shared" si="1"/>
        <v>941750.88</v>
      </c>
      <c r="P42" s="235">
        <f t="shared" si="1"/>
        <v>2295423.05</v>
      </c>
      <c r="Q42" s="237"/>
      <c r="R42" s="237"/>
      <c r="S42" s="237"/>
      <c r="T42" s="237"/>
      <c r="U42" s="237"/>
      <c r="V42" s="237"/>
      <c r="W42" s="237"/>
      <c r="X42" s="237"/>
      <c r="Y42" s="237"/>
      <c r="Z42" s="237"/>
    </row>
    <row r="43" ht="12.75" customHeight="1">
      <c r="A43" s="252"/>
      <c r="B43" s="241"/>
      <c r="C43" s="238" t="s">
        <v>97</v>
      </c>
      <c r="D43" s="234"/>
      <c r="E43" s="235">
        <f t="shared" ref="E43:P43" si="2">E25-E7</f>
        <v>-497272.18</v>
      </c>
      <c r="F43" s="235">
        <f t="shared" si="2"/>
        <v>-615473.24</v>
      </c>
      <c r="G43" s="235">
        <f t="shared" si="2"/>
        <v>258773.09</v>
      </c>
      <c r="H43" s="235">
        <f t="shared" si="2"/>
        <v>244600.45</v>
      </c>
      <c r="I43" s="235">
        <f t="shared" si="2"/>
        <v>185919.57</v>
      </c>
      <c r="J43" s="235">
        <f t="shared" si="2"/>
        <v>70232.33</v>
      </c>
      <c r="K43" s="235">
        <f t="shared" si="2"/>
        <v>226999.29</v>
      </c>
      <c r="L43" s="235">
        <f t="shared" si="2"/>
        <v>159852.69</v>
      </c>
      <c r="M43" s="235">
        <f t="shared" si="2"/>
        <v>677011.99</v>
      </c>
      <c r="N43" s="235">
        <f t="shared" si="2"/>
        <v>-4411.89</v>
      </c>
      <c r="O43" s="235">
        <f t="shared" si="2"/>
        <v>-147135.13</v>
      </c>
      <c r="P43" s="235">
        <f t="shared" si="2"/>
        <v>211235.57</v>
      </c>
      <c r="Q43" s="237"/>
      <c r="R43" s="237"/>
      <c r="S43" s="237"/>
      <c r="T43" s="237"/>
      <c r="U43" s="237"/>
      <c r="V43" s="237"/>
      <c r="W43" s="237"/>
      <c r="X43" s="237"/>
      <c r="Y43" s="237"/>
      <c r="Z43" s="237"/>
    </row>
    <row r="44" ht="12.75" customHeight="1">
      <c r="A44" s="240"/>
      <c r="B44" s="241"/>
      <c r="C44" s="248" t="s">
        <v>98</v>
      </c>
      <c r="D44" s="234"/>
      <c r="E44" s="235">
        <f t="shared" ref="E44:P44" si="3">E26-E8</f>
        <v>-1599888.18</v>
      </c>
      <c r="F44" s="235">
        <f t="shared" si="3"/>
        <v>-4328086.93</v>
      </c>
      <c r="G44" s="235">
        <f t="shared" si="3"/>
        <v>1431477.23</v>
      </c>
      <c r="H44" s="235">
        <f t="shared" si="3"/>
        <v>-2215747.27</v>
      </c>
      <c r="I44" s="235">
        <f t="shared" si="3"/>
        <v>-1376432.5</v>
      </c>
      <c r="J44" s="235">
        <f t="shared" si="3"/>
        <v>378530.19</v>
      </c>
      <c r="K44" s="235">
        <f t="shared" si="3"/>
        <v>-1493530.52</v>
      </c>
      <c r="L44" s="235">
        <f t="shared" si="3"/>
        <v>-2510810.72</v>
      </c>
      <c r="M44" s="235">
        <f t="shared" si="3"/>
        <v>-1341124.42</v>
      </c>
      <c r="N44" s="235">
        <f t="shared" si="3"/>
        <v>1472383.27</v>
      </c>
      <c r="O44" s="235">
        <f t="shared" si="3"/>
        <v>-1016344.37</v>
      </c>
      <c r="P44" s="235">
        <f t="shared" si="3"/>
        <v>4782360.36</v>
      </c>
      <c r="Q44" s="237"/>
      <c r="R44" s="237"/>
      <c r="S44" s="237"/>
      <c r="T44" s="237"/>
      <c r="U44" s="237"/>
      <c r="V44" s="237"/>
      <c r="W44" s="237"/>
      <c r="X44" s="237"/>
      <c r="Y44" s="237"/>
      <c r="Z44" s="237"/>
    </row>
    <row r="45" ht="12.75" customHeight="1">
      <c r="A45" s="240"/>
      <c r="B45" s="241"/>
      <c r="C45" s="249"/>
      <c r="D45" s="234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7"/>
      <c r="R45" s="237"/>
      <c r="S45" s="237"/>
      <c r="T45" s="237"/>
      <c r="U45" s="237"/>
      <c r="V45" s="237"/>
      <c r="W45" s="237"/>
      <c r="X45" s="237"/>
      <c r="Y45" s="237"/>
      <c r="Z45" s="237"/>
    </row>
    <row r="46" ht="12.75" customHeight="1">
      <c r="A46" s="240"/>
      <c r="B46" s="241"/>
      <c r="C46" s="249"/>
      <c r="D46" s="234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7"/>
      <c r="R46" s="237"/>
      <c r="S46" s="237"/>
      <c r="T46" s="237"/>
      <c r="U46" s="237"/>
      <c r="V46" s="237"/>
      <c r="W46" s="237"/>
      <c r="X46" s="237"/>
      <c r="Y46" s="237"/>
      <c r="Z46" s="237"/>
    </row>
    <row r="47" ht="12.75" customHeight="1">
      <c r="A47" s="240"/>
      <c r="B47" s="241"/>
      <c r="C47" s="249"/>
      <c r="D47" s="234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37"/>
      <c r="R47" s="237"/>
      <c r="S47" s="237"/>
      <c r="T47" s="237"/>
      <c r="U47" s="237"/>
      <c r="V47" s="237"/>
      <c r="W47" s="237"/>
      <c r="X47" s="237"/>
      <c r="Y47" s="237"/>
      <c r="Z47" s="237"/>
    </row>
    <row r="48" ht="12.75" customHeight="1">
      <c r="A48" s="240"/>
      <c r="B48" s="241"/>
      <c r="C48" s="249"/>
      <c r="D48" s="234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7"/>
      <c r="R48" s="237"/>
      <c r="S48" s="237"/>
      <c r="T48" s="237"/>
      <c r="U48" s="237"/>
      <c r="V48" s="237"/>
      <c r="W48" s="237"/>
      <c r="X48" s="237"/>
      <c r="Y48" s="237"/>
      <c r="Z48" s="237"/>
    </row>
    <row r="49" ht="12.75" customHeight="1">
      <c r="A49" s="240"/>
      <c r="B49" s="241"/>
      <c r="C49" s="249"/>
      <c r="D49" s="234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7"/>
      <c r="R49" s="237"/>
      <c r="S49" s="237"/>
      <c r="T49" s="237"/>
      <c r="U49" s="237"/>
      <c r="V49" s="237"/>
      <c r="W49" s="237"/>
      <c r="X49" s="237"/>
      <c r="Y49" s="237"/>
      <c r="Z49" s="237"/>
    </row>
    <row r="50" ht="12.75" customHeight="1">
      <c r="A50" s="240" t="s">
        <v>100</v>
      </c>
      <c r="B50" s="241"/>
      <c r="C50" s="249"/>
      <c r="D50" s="234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7"/>
      <c r="R50" s="237"/>
      <c r="S50" s="237"/>
      <c r="T50" s="237"/>
      <c r="U50" s="237"/>
      <c r="V50" s="237"/>
      <c r="W50" s="237"/>
      <c r="X50" s="237"/>
      <c r="Y50" s="237"/>
      <c r="Z50" s="237"/>
    </row>
    <row r="51" ht="12.75" customHeight="1">
      <c r="A51" s="240"/>
      <c r="B51" s="241"/>
      <c r="C51" s="249"/>
      <c r="D51" s="234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7"/>
      <c r="R51" s="237"/>
      <c r="S51" s="237"/>
      <c r="T51" s="237"/>
      <c r="U51" s="237"/>
      <c r="V51" s="237"/>
      <c r="W51" s="237"/>
      <c r="X51" s="237"/>
      <c r="Y51" s="237"/>
      <c r="Z51" s="237"/>
    </row>
    <row r="52" ht="12.75" customHeight="1">
      <c r="A52" s="240"/>
      <c r="B52" s="241"/>
      <c r="C52" s="249"/>
      <c r="D52" s="234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7"/>
      <c r="R52" s="237"/>
      <c r="S52" s="237"/>
      <c r="T52" s="237"/>
      <c r="U52" s="237"/>
      <c r="V52" s="237"/>
      <c r="W52" s="237"/>
      <c r="X52" s="237"/>
      <c r="Y52" s="237"/>
      <c r="Z52" s="237"/>
    </row>
    <row r="53" ht="12.75" customHeight="1">
      <c r="A53" s="240"/>
      <c r="B53" s="241"/>
      <c r="C53" s="242"/>
      <c r="D53" s="234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7"/>
      <c r="R53" s="237"/>
      <c r="S53" s="237"/>
      <c r="T53" s="237"/>
      <c r="U53" s="237"/>
      <c r="V53" s="237"/>
      <c r="W53" s="237"/>
      <c r="X53" s="237"/>
      <c r="Y53" s="237"/>
      <c r="Z53" s="237"/>
    </row>
    <row r="54" ht="12.75" customHeight="1">
      <c r="A54" s="240"/>
      <c r="B54" s="241"/>
      <c r="C54" s="249"/>
      <c r="D54" s="234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7"/>
      <c r="R54" s="237"/>
      <c r="S54" s="237"/>
      <c r="T54" s="237"/>
      <c r="U54" s="237"/>
      <c r="V54" s="237"/>
      <c r="W54" s="237"/>
      <c r="X54" s="237"/>
      <c r="Y54" s="237"/>
      <c r="Z54" s="237"/>
    </row>
    <row r="55" ht="12.75" customHeight="1">
      <c r="A55" s="240"/>
      <c r="B55" s="241"/>
      <c r="C55" s="242"/>
      <c r="D55" s="234"/>
      <c r="E55" s="235"/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5"/>
      <c r="Q55" s="237"/>
      <c r="R55" s="237"/>
      <c r="S55" s="237"/>
      <c r="T55" s="237"/>
      <c r="U55" s="237"/>
      <c r="V55" s="237"/>
      <c r="W55" s="237"/>
      <c r="X55" s="237"/>
      <c r="Y55" s="237"/>
      <c r="Z55" s="237"/>
    </row>
    <row r="56" ht="12.75" customHeight="1">
      <c r="A56" s="80"/>
      <c r="B56" s="148"/>
      <c r="C56" s="250" t="s">
        <v>70</v>
      </c>
      <c r="D56" s="29" t="s">
        <v>70</v>
      </c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131"/>
      <c r="B57" s="131"/>
      <c r="C57" s="208"/>
      <c r="D57" s="92"/>
      <c r="E57" s="215"/>
      <c r="F57" s="215"/>
      <c r="G57" s="215"/>
      <c r="H57" s="215"/>
      <c r="I57" s="215"/>
      <c r="J57" s="215"/>
      <c r="K57" s="215"/>
      <c r="L57" s="215"/>
      <c r="M57" s="215"/>
      <c r="N57" s="215"/>
      <c r="O57" s="215"/>
      <c r="P57" s="21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208" t="s">
        <v>102</v>
      </c>
      <c r="B58" s="131"/>
      <c r="C58" s="208"/>
      <c r="D58" s="92"/>
      <c r="E58" s="215"/>
      <c r="F58" s="215"/>
      <c r="G58" s="215"/>
      <c r="H58" s="215"/>
      <c r="I58" s="215"/>
      <c r="J58" s="215"/>
      <c r="K58" s="215"/>
      <c r="L58" s="215"/>
      <c r="M58" s="215"/>
      <c r="N58" s="215"/>
      <c r="O58" s="215"/>
      <c r="P58" s="21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140" t="s">
        <v>66</v>
      </c>
      <c r="B59" s="141"/>
      <c r="C59" s="25" t="s">
        <v>34</v>
      </c>
      <c r="D59" s="26" t="s">
        <v>35</v>
      </c>
      <c r="E59" s="27" t="s">
        <v>12</v>
      </c>
      <c r="F59" s="27" t="s">
        <v>15</v>
      </c>
      <c r="G59" s="27" t="s">
        <v>16</v>
      </c>
      <c r="H59" s="27" t="s">
        <v>17</v>
      </c>
      <c r="I59" s="27" t="s">
        <v>18</v>
      </c>
      <c r="J59" s="27" t="s">
        <v>19</v>
      </c>
      <c r="K59" s="27" t="s">
        <v>20</v>
      </c>
      <c r="L59" s="27" t="s">
        <v>21</v>
      </c>
      <c r="M59" s="27" t="s">
        <v>22</v>
      </c>
      <c r="N59" s="27" t="s">
        <v>23</v>
      </c>
      <c r="O59" s="27" t="s">
        <v>24</v>
      </c>
      <c r="P59" s="27" t="s">
        <v>25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252" t="s">
        <v>37</v>
      </c>
      <c r="B60" s="241"/>
      <c r="C60" s="253" t="s">
        <v>29</v>
      </c>
      <c r="D60" s="234"/>
      <c r="E60" s="254">
        <f t="shared" ref="E60:P60" si="4">E42</f>
        <v>937902.89</v>
      </c>
      <c r="F60" s="254">
        <f t="shared" si="4"/>
        <v>-3367534.58</v>
      </c>
      <c r="G60" s="254">
        <f t="shared" si="4"/>
        <v>-1426638.31</v>
      </c>
      <c r="H60" s="254">
        <f t="shared" si="4"/>
        <v>-4092633.73</v>
      </c>
      <c r="I60" s="254">
        <f t="shared" si="4"/>
        <v>1186816.2</v>
      </c>
      <c r="J60" s="254">
        <f t="shared" si="4"/>
        <v>1830803.44</v>
      </c>
      <c r="K60" s="254">
        <f t="shared" si="4"/>
        <v>-6097966.94</v>
      </c>
      <c r="L60" s="254">
        <f t="shared" si="4"/>
        <v>-4283340.57</v>
      </c>
      <c r="M60" s="254">
        <f t="shared" si="4"/>
        <v>-2973042.87</v>
      </c>
      <c r="N60" s="254">
        <f t="shared" si="4"/>
        <v>507414.44</v>
      </c>
      <c r="O60" s="254">
        <f t="shared" si="4"/>
        <v>941750.88</v>
      </c>
      <c r="P60" s="254">
        <f t="shared" si="4"/>
        <v>2295423.05</v>
      </c>
      <c r="Q60" s="237"/>
      <c r="R60" s="237"/>
      <c r="S60" s="237"/>
      <c r="T60" s="237"/>
      <c r="U60" s="237"/>
      <c r="V60" s="237"/>
      <c r="W60" s="237"/>
      <c r="X60" s="237"/>
      <c r="Y60" s="237"/>
      <c r="Z60" s="237"/>
    </row>
    <row r="61" ht="12.75" customHeight="1">
      <c r="A61" s="240"/>
      <c r="B61" s="241"/>
      <c r="C61" s="249"/>
      <c r="D61" s="23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54"/>
      <c r="Q61" s="237"/>
      <c r="R61" s="237"/>
      <c r="S61" s="237"/>
      <c r="T61" s="237"/>
      <c r="U61" s="237"/>
      <c r="V61" s="237"/>
      <c r="W61" s="237"/>
      <c r="X61" s="237"/>
      <c r="Y61" s="237"/>
      <c r="Z61" s="237"/>
    </row>
    <row r="62" ht="12.75" customHeight="1">
      <c r="A62" s="240"/>
      <c r="B62" s="241"/>
      <c r="C62" s="249"/>
      <c r="D62" s="23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54"/>
      <c r="Q62" s="237"/>
      <c r="R62" s="237"/>
      <c r="S62" s="237"/>
      <c r="T62" s="237"/>
      <c r="U62" s="237"/>
      <c r="V62" s="237"/>
      <c r="W62" s="237"/>
      <c r="X62" s="237"/>
      <c r="Y62" s="237"/>
      <c r="Z62" s="237"/>
    </row>
    <row r="63" ht="12.75" customHeight="1">
      <c r="A63" s="240"/>
      <c r="B63" s="241"/>
      <c r="C63" s="249"/>
      <c r="D63" s="23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54"/>
      <c r="Q63" s="237"/>
      <c r="R63" s="237"/>
      <c r="S63" s="237"/>
      <c r="T63" s="237"/>
      <c r="U63" s="237"/>
      <c r="V63" s="237"/>
      <c r="W63" s="237"/>
      <c r="X63" s="237"/>
      <c r="Y63" s="237"/>
      <c r="Z63" s="237"/>
    </row>
    <row r="64" ht="12.75" customHeight="1">
      <c r="A64" s="240"/>
      <c r="B64" s="241"/>
      <c r="C64" s="249"/>
      <c r="D64" s="23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54"/>
      <c r="Q64" s="237"/>
      <c r="R64" s="237"/>
      <c r="S64" s="237"/>
      <c r="T64" s="237"/>
      <c r="U64" s="237"/>
      <c r="V64" s="237"/>
      <c r="W64" s="237"/>
      <c r="X64" s="237"/>
      <c r="Y64" s="237"/>
      <c r="Z64" s="237"/>
    </row>
    <row r="65" ht="12.75" customHeight="1">
      <c r="A65" s="240"/>
      <c r="B65" s="241"/>
      <c r="C65" s="249"/>
      <c r="D65" s="23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54"/>
      <c r="Q65" s="237"/>
      <c r="R65" s="237"/>
      <c r="S65" s="237"/>
      <c r="T65" s="237"/>
      <c r="U65" s="237"/>
      <c r="V65" s="237"/>
      <c r="W65" s="237"/>
      <c r="X65" s="237"/>
      <c r="Y65" s="237"/>
      <c r="Z65" s="237"/>
    </row>
    <row r="66" ht="12.75" customHeight="1">
      <c r="A66" s="240"/>
      <c r="B66" s="241"/>
      <c r="C66" s="249"/>
      <c r="D66" s="23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54"/>
      <c r="Q66" s="237"/>
      <c r="R66" s="237"/>
      <c r="S66" s="237"/>
      <c r="T66" s="237"/>
      <c r="U66" s="237"/>
      <c r="V66" s="237"/>
      <c r="W66" s="237"/>
      <c r="X66" s="237"/>
      <c r="Y66" s="237"/>
      <c r="Z66" s="237"/>
    </row>
    <row r="67" ht="12.75" customHeight="1">
      <c r="A67" s="240"/>
      <c r="B67" s="241"/>
      <c r="C67" s="249"/>
      <c r="D67" s="23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4"/>
      <c r="P67" s="254"/>
      <c r="Q67" s="237"/>
      <c r="R67" s="237"/>
      <c r="S67" s="237"/>
      <c r="T67" s="237"/>
      <c r="U67" s="237"/>
      <c r="V67" s="237"/>
      <c r="W67" s="237"/>
      <c r="X67" s="237"/>
      <c r="Y67" s="237"/>
      <c r="Z67" s="237"/>
    </row>
    <row r="68" ht="12.75" customHeight="1">
      <c r="A68" s="240" t="s">
        <v>100</v>
      </c>
      <c r="B68" s="241"/>
      <c r="C68" s="249"/>
      <c r="D68" s="23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37"/>
      <c r="R68" s="237"/>
      <c r="S68" s="237"/>
      <c r="T68" s="237"/>
      <c r="U68" s="237"/>
      <c r="V68" s="237"/>
      <c r="W68" s="237"/>
      <c r="X68" s="237"/>
      <c r="Y68" s="237"/>
      <c r="Z68" s="237"/>
    </row>
    <row r="69" ht="12.75" customHeight="1">
      <c r="A69" s="240"/>
      <c r="B69" s="241"/>
      <c r="C69" s="249"/>
      <c r="D69" s="23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54"/>
      <c r="Q69" s="237"/>
      <c r="R69" s="237"/>
      <c r="S69" s="237"/>
      <c r="T69" s="237"/>
      <c r="U69" s="237"/>
      <c r="V69" s="237"/>
      <c r="W69" s="237"/>
      <c r="X69" s="237"/>
      <c r="Y69" s="237"/>
      <c r="Z69" s="237"/>
    </row>
    <row r="70" ht="12.75" customHeight="1">
      <c r="A70" s="240"/>
      <c r="B70" s="241"/>
      <c r="C70" s="249"/>
      <c r="D70" s="23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54"/>
      <c r="Q70" s="237"/>
      <c r="R70" s="237"/>
      <c r="S70" s="237"/>
      <c r="T70" s="237"/>
      <c r="U70" s="237"/>
      <c r="V70" s="237"/>
      <c r="W70" s="237"/>
      <c r="X70" s="237"/>
      <c r="Y70" s="237"/>
      <c r="Z70" s="237"/>
    </row>
    <row r="71" ht="12.75" customHeight="1">
      <c r="A71" s="240"/>
      <c r="B71" s="241"/>
      <c r="C71" s="242"/>
      <c r="D71" s="23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54"/>
      <c r="Q71" s="237"/>
      <c r="R71" s="237"/>
      <c r="S71" s="237"/>
      <c r="T71" s="237"/>
      <c r="U71" s="237"/>
      <c r="V71" s="237"/>
      <c r="W71" s="237"/>
      <c r="X71" s="237"/>
      <c r="Y71" s="237"/>
      <c r="Z71" s="237"/>
    </row>
    <row r="72" ht="12.75" customHeight="1">
      <c r="A72" s="240"/>
      <c r="B72" s="241"/>
      <c r="C72" s="249"/>
      <c r="D72" s="23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54"/>
      <c r="Q72" s="237"/>
      <c r="R72" s="237"/>
      <c r="S72" s="237"/>
      <c r="T72" s="237"/>
      <c r="U72" s="237"/>
      <c r="V72" s="237"/>
      <c r="W72" s="237"/>
      <c r="X72" s="237"/>
      <c r="Y72" s="237"/>
      <c r="Z72" s="237"/>
    </row>
    <row r="73" ht="12.75" customHeight="1">
      <c r="A73" s="240"/>
      <c r="B73" s="241"/>
      <c r="C73" s="242"/>
      <c r="D73" s="23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54"/>
      <c r="Q73" s="237"/>
      <c r="R73" s="237"/>
      <c r="S73" s="237"/>
      <c r="T73" s="237"/>
      <c r="U73" s="237"/>
      <c r="V73" s="237"/>
      <c r="W73" s="237"/>
      <c r="X73" s="237"/>
      <c r="Y73" s="237"/>
      <c r="Z73" s="237"/>
    </row>
    <row r="74" ht="12.75" customHeight="1">
      <c r="A74" s="80"/>
      <c r="B74" s="148"/>
      <c r="C74" s="250" t="s">
        <v>70</v>
      </c>
      <c r="D74" s="29" t="s">
        <v>70</v>
      </c>
      <c r="E74" s="35" t="e">
        <v>#DIV/0!</v>
      </c>
      <c r="F74" s="35" t="e">
        <v>#DIV/0!</v>
      </c>
      <c r="G74" s="35" t="e">
        <v>#DIV/0!</v>
      </c>
      <c r="H74" s="35" t="e">
        <v>#DIV/0!</v>
      </c>
      <c r="I74" s="35" t="e">
        <v>#DIV/0!</v>
      </c>
      <c r="J74" s="35" t="e">
        <v>#DIV/0!</v>
      </c>
      <c r="K74" s="35" t="e">
        <v>#DIV/0!</v>
      </c>
      <c r="L74" s="35" t="e">
        <v>#DIV/0!</v>
      </c>
      <c r="M74" s="35" t="e">
        <v>#DIV/0!</v>
      </c>
      <c r="N74" s="35" t="e">
        <v>#DIV/0!</v>
      </c>
      <c r="O74" s="35" t="e">
        <v>#DIV/0!</v>
      </c>
      <c r="P74" s="35" t="e">
        <v>#DIV/0!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131"/>
      <c r="B75" s="131"/>
      <c r="C75" s="208"/>
      <c r="D75" s="92"/>
      <c r="E75" s="215"/>
      <c r="F75" s="215"/>
      <c r="G75" s="215"/>
      <c r="H75" s="215"/>
      <c r="I75" s="215"/>
      <c r="J75" s="215"/>
      <c r="K75" s="215"/>
      <c r="L75" s="215"/>
      <c r="M75" s="215"/>
      <c r="N75" s="215"/>
      <c r="O75" s="215"/>
      <c r="P75" s="21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230" t="s">
        <v>103</v>
      </c>
      <c r="B77" s="255"/>
      <c r="C77" s="255"/>
      <c r="D77" s="255"/>
      <c r="E77" s="255"/>
      <c r="F77" s="255"/>
      <c r="G77" s="255"/>
      <c r="H77" s="255"/>
      <c r="I77" s="255"/>
      <c r="J77" s="255"/>
      <c r="K77" s="255"/>
      <c r="L77" s="255"/>
      <c r="M77" s="255"/>
      <c r="N77" s="255"/>
      <c r="O77" s="255"/>
      <c r="P77" s="255"/>
      <c r="Q77" s="255"/>
      <c r="R77" s="255"/>
      <c r="S77" s="255"/>
      <c r="T77" s="255"/>
      <c r="U77" s="255"/>
      <c r="V77" s="255"/>
      <c r="W77" s="255"/>
      <c r="X77" s="25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256" t="s">
        <v>104</v>
      </c>
      <c r="B110" s="27" t="s">
        <v>12</v>
      </c>
      <c r="C110" s="27" t="s">
        <v>15</v>
      </c>
      <c r="D110" s="27" t="s">
        <v>16</v>
      </c>
      <c r="E110" s="27" t="s">
        <v>17</v>
      </c>
      <c r="F110" s="27" t="s">
        <v>18</v>
      </c>
      <c r="G110" s="27" t="s">
        <v>19</v>
      </c>
      <c r="H110" s="27" t="s">
        <v>20</v>
      </c>
      <c r="I110" s="27" t="s">
        <v>21</v>
      </c>
      <c r="J110" s="27" t="s">
        <v>22</v>
      </c>
      <c r="K110" s="27" t="s">
        <v>23</v>
      </c>
      <c r="L110" s="27" t="s">
        <v>24</v>
      </c>
      <c r="M110" s="27" t="s">
        <v>25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198" t="s">
        <v>84</v>
      </c>
      <c r="B111" s="257">
        <f>EBIT!C4-EBIT!C12</f>
        <v>1599888.18</v>
      </c>
      <c r="C111" s="257">
        <f>EBIT!D4-EBIT!D12</f>
        <v>4328086.93</v>
      </c>
      <c r="D111" s="257">
        <f>EBIT!E4-EBIT!E12</f>
        <v>-1431477.23</v>
      </c>
      <c r="E111" s="257">
        <f>EBIT!F4-EBIT!F12</f>
        <v>2215747.27</v>
      </c>
      <c r="F111" s="257">
        <f>EBIT!G4-EBIT!G12</f>
        <v>1376432.5</v>
      </c>
      <c r="G111" s="257">
        <f>EBIT!H4-EBIT!H12</f>
        <v>-378530.19</v>
      </c>
      <c r="H111" s="257">
        <f>EBIT!I4-EBIT!I12</f>
        <v>1493530.52</v>
      </c>
      <c r="I111" s="257">
        <f>EBIT!J4-EBIT!J12</f>
        <v>2510810.72</v>
      </c>
      <c r="J111" s="257">
        <f>EBIT!K4-EBIT!K12</f>
        <v>1341124.42</v>
      </c>
      <c r="K111" s="257">
        <f>EBIT!L4-EBIT!L12</f>
        <v>-1472383.27</v>
      </c>
      <c r="L111" s="257">
        <f>EBIT!M4-EBIT!M12</f>
        <v>1016344.37</v>
      </c>
      <c r="M111" s="257">
        <f>EBIT!N4-EBIT!N12</f>
        <v>-4782360.36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198" t="s">
        <v>86</v>
      </c>
      <c r="B112" s="257">
        <f>EBIT!C5-EBIT!C13</f>
        <v>497272.18</v>
      </c>
      <c r="C112" s="257">
        <f>EBIT!D5-EBIT!D13</f>
        <v>615473.24</v>
      </c>
      <c r="D112" s="257">
        <f>EBIT!E5-EBIT!E13</f>
        <v>-258773.09</v>
      </c>
      <c r="E112" s="257">
        <f>EBIT!F5-EBIT!F13</f>
        <v>-244600.45</v>
      </c>
      <c r="F112" s="257">
        <f>EBIT!G5-EBIT!G13</f>
        <v>-185919.57</v>
      </c>
      <c r="G112" s="257">
        <f>EBIT!H5-EBIT!H13</f>
        <v>-70232.33</v>
      </c>
      <c r="H112" s="257">
        <f>EBIT!I5-EBIT!I13</f>
        <v>-226999.29</v>
      </c>
      <c r="I112" s="257">
        <f>EBIT!J5-EBIT!J13</f>
        <v>-159852.69</v>
      </c>
      <c r="J112" s="257">
        <f>EBIT!K5-EBIT!K13</f>
        <v>-677011.99</v>
      </c>
      <c r="K112" s="257">
        <f>EBIT!L5-EBIT!L13</f>
        <v>4411.89</v>
      </c>
      <c r="L112" s="257">
        <f>EBIT!M5-EBIT!M13</f>
        <v>147135.13</v>
      </c>
      <c r="M112" s="257">
        <f>EBIT!N5-EBIT!N13</f>
        <v>-211235.57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198" t="s">
        <v>87</v>
      </c>
      <c r="B113" s="257">
        <f>EBIT!C6-EBIT!C14</f>
        <v>-251923.18</v>
      </c>
      <c r="C113" s="257">
        <f>EBIT!D6-EBIT!D14</f>
        <v>-250543.55</v>
      </c>
      <c r="D113" s="257">
        <f>EBIT!E6-EBIT!E14</f>
        <v>-123500.57</v>
      </c>
      <c r="E113" s="257">
        <f>EBIT!F6-EBIT!F14</f>
        <v>-280701.53</v>
      </c>
      <c r="F113" s="257">
        <f>EBIT!G6-EBIT!G14</f>
        <v>-238599.56</v>
      </c>
      <c r="G113" s="257">
        <f>EBIT!H6-EBIT!H14</f>
        <v>-181552.38</v>
      </c>
      <c r="H113" s="257">
        <f>EBIT!I6-EBIT!I14</f>
        <v>-135536.96</v>
      </c>
      <c r="I113" s="257">
        <f>EBIT!J6-EBIT!J14</f>
        <v>-148068.66</v>
      </c>
      <c r="J113" s="257">
        <f>EBIT!K6-EBIT!K14</f>
        <v>-190648.85</v>
      </c>
      <c r="K113" s="257">
        <f>EBIT!L6-EBIT!L14</f>
        <v>-205791.59</v>
      </c>
      <c r="L113" s="257">
        <f>EBIT!M6-EBIT!M14</f>
        <v>-198558.26</v>
      </c>
      <c r="M113" s="257">
        <f>EBIT!N6-EBIT!N14</f>
        <v>-48126.97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205" t="s">
        <v>37</v>
      </c>
      <c r="B114" s="257">
        <f>EBIT!C15-EBIT!C7</f>
        <v>937902.89</v>
      </c>
      <c r="C114" s="257">
        <f>EBIT!D15-EBIT!D7</f>
        <v>3367534.58</v>
      </c>
      <c r="D114" s="257">
        <f>EBIT!E15-EBIT!E7</f>
        <v>1426638.31</v>
      </c>
      <c r="E114" s="257">
        <f>EBIT!F15-EBIT!F7</f>
        <v>4092633.73</v>
      </c>
      <c r="F114" s="257">
        <f>EBIT!G15-EBIT!G7</f>
        <v>-1186816.2</v>
      </c>
      <c r="G114" s="257">
        <f>EBIT!H15-EBIT!H7</f>
        <v>-1830803.44</v>
      </c>
      <c r="H114" s="257">
        <f>EBIT!I15-EBIT!I7</f>
        <v>6097966.94</v>
      </c>
      <c r="I114" s="257">
        <f>EBIT!J15-EBIT!J7</f>
        <v>4283340.57</v>
      </c>
      <c r="J114" s="257">
        <f>EBIT!K15-EBIT!K7</f>
        <v>2973042.87</v>
      </c>
      <c r="K114" s="257">
        <f>EBIT!L15-EBIT!L7</f>
        <v>-507414.44</v>
      </c>
      <c r="L114" s="257">
        <f>EBIT!M15-EBIT!M7</f>
        <v>-941750.88</v>
      </c>
      <c r="M114" s="257">
        <f>EBIT!N15-EBIT!N7</f>
        <v>-2295423.05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258" t="s">
        <v>105</v>
      </c>
      <c r="B115" s="259">
        <f>EBIT!C8-EBIT!C16</f>
        <v>-907334.29</v>
      </c>
      <c r="C115" s="259">
        <f>EBIT!D8-EBIT!D16</f>
        <v>-1325482.04</v>
      </c>
      <c r="D115" s="259">
        <f>EBIT!E8-EBIT!E16</f>
        <v>3240389.2</v>
      </c>
      <c r="E115" s="259">
        <f>EBIT!F8-EBIT!F16</f>
        <v>2402188.44</v>
      </c>
      <c r="F115" s="259">
        <f>EBIT!G8-EBIT!G16</f>
        <v>-2138729.57</v>
      </c>
      <c r="G115" s="259">
        <f>EBIT!H8-EBIT!H16</f>
        <v>-1200488.54</v>
      </c>
      <c r="H115" s="259">
        <f>EBIT!I8-EBIT!I16</f>
        <v>4966972.67</v>
      </c>
      <c r="I115" s="259">
        <f>EBIT!J8-EBIT!J16</f>
        <v>2080451.2</v>
      </c>
      <c r="J115" s="259">
        <f>EBIT!K8-EBIT!K16</f>
        <v>2499579.29</v>
      </c>
      <c r="K115" s="259">
        <f>EBIT!L8-EBIT!L16</f>
        <v>1166348.53</v>
      </c>
      <c r="L115" s="259">
        <f>EBIT!M8-EBIT!M16</f>
        <v>-1906672.12</v>
      </c>
      <c r="M115" s="259">
        <f>EBIT!N8-EBIT!N16</f>
        <v>2746299.85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25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showGridLines="0" workbookViewId="0"/>
  </sheetViews>
  <sheetFormatPr customHeight="1" defaultColWidth="14.43" defaultRowHeight="15.0"/>
  <cols>
    <col customWidth="1" min="1" max="2" width="28.14"/>
    <col customWidth="1" min="3" max="3" width="27.43"/>
    <col customWidth="1" min="4" max="4" width="34.0"/>
    <col customWidth="1" min="5" max="16" width="17.86"/>
    <col customWidth="1" min="17" max="17" width="16.0"/>
    <col customWidth="1" min="18" max="18" width="15.57"/>
    <col customWidth="1" min="19" max="25" width="16.0"/>
    <col customWidth="1" min="26" max="26" width="17.14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57" t="s">
        <v>71</v>
      </c>
      <c r="B2" s="158"/>
      <c r="C2" s="158"/>
      <c r="D2" s="158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60"/>
      <c r="B3" s="161" t="s">
        <v>72</v>
      </c>
      <c r="C3" s="162" t="s">
        <v>34</v>
      </c>
      <c r="D3" s="163" t="s">
        <v>73</v>
      </c>
      <c r="E3" s="164">
        <v>41456.0</v>
      </c>
      <c r="F3" s="164">
        <v>41487.0</v>
      </c>
      <c r="G3" s="164">
        <v>41518.0</v>
      </c>
      <c r="H3" s="164">
        <v>41548.0</v>
      </c>
      <c r="I3" s="164">
        <v>41579.0</v>
      </c>
      <c r="J3" s="164">
        <v>41609.0</v>
      </c>
      <c r="K3" s="164">
        <v>41640.0</v>
      </c>
      <c r="L3" s="164">
        <v>41671.0</v>
      </c>
      <c r="M3" s="164">
        <v>41699.0</v>
      </c>
      <c r="N3" s="164">
        <v>41730.0</v>
      </c>
      <c r="O3" s="164">
        <v>41760.0</v>
      </c>
      <c r="P3" s="164">
        <v>41791.0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65"/>
      <c r="B4" s="166"/>
      <c r="C4" s="167"/>
      <c r="D4" s="168"/>
      <c r="E4" s="169" t="s">
        <v>12</v>
      </c>
      <c r="F4" s="169" t="s">
        <v>15</v>
      </c>
      <c r="G4" s="169" t="s">
        <v>16</v>
      </c>
      <c r="H4" s="169" t="s">
        <v>17</v>
      </c>
      <c r="I4" s="169" t="s">
        <v>18</v>
      </c>
      <c r="J4" s="169" t="s">
        <v>19</v>
      </c>
      <c r="K4" s="169" t="s">
        <v>20</v>
      </c>
      <c r="L4" s="169" t="s">
        <v>21</v>
      </c>
      <c r="M4" s="169" t="s">
        <v>22</v>
      </c>
      <c r="N4" s="169" t="s">
        <v>23</v>
      </c>
      <c r="O4" s="169" t="s">
        <v>24</v>
      </c>
      <c r="P4" s="169" t="s">
        <v>25</v>
      </c>
      <c r="Q4" s="170"/>
      <c r="R4" s="170"/>
      <c r="S4" s="170"/>
      <c r="T4" s="170"/>
      <c r="U4" s="170"/>
      <c r="V4" s="170"/>
      <c r="W4" s="170"/>
      <c r="X4" s="170"/>
      <c r="Y4" s="170"/>
      <c r="Z4" s="170"/>
    </row>
    <row r="5" ht="12.0" customHeight="1">
      <c r="A5" s="171" t="s">
        <v>28</v>
      </c>
      <c r="B5" s="172" t="s">
        <v>37</v>
      </c>
      <c r="C5" s="173" t="s">
        <v>42</v>
      </c>
      <c r="D5" s="174" t="s">
        <v>39</v>
      </c>
      <c r="E5" s="159">
        <v>-33635.0</v>
      </c>
      <c r="F5" s="159">
        <v>-33635.0</v>
      </c>
      <c r="G5" s="159">
        <v>-32550.0</v>
      </c>
      <c r="H5" s="159">
        <v>-33635.0</v>
      </c>
      <c r="I5" s="159">
        <v>-32550.0</v>
      </c>
      <c r="J5" s="159">
        <v>-33635.0</v>
      </c>
      <c r="K5" s="159">
        <v>-33635.0</v>
      </c>
      <c r="L5" s="159">
        <v>-30380.0</v>
      </c>
      <c r="M5" s="159">
        <v>-33635.0</v>
      </c>
      <c r="N5" s="159">
        <v>-32550.0</v>
      </c>
      <c r="O5" s="159">
        <v>-33635.0</v>
      </c>
      <c r="P5" s="159">
        <v>-32550.0</v>
      </c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 ht="12.0" customHeight="1">
      <c r="A6" s="171" t="s">
        <v>28</v>
      </c>
      <c r="B6" s="172" t="s">
        <v>37</v>
      </c>
      <c r="C6" s="173" t="s">
        <v>42</v>
      </c>
      <c r="D6" s="174" t="s">
        <v>44</v>
      </c>
      <c r="E6" s="159">
        <v>-2100.0</v>
      </c>
      <c r="F6" s="159">
        <v>-2100.0</v>
      </c>
      <c r="G6" s="159">
        <v>-2100.0</v>
      </c>
      <c r="H6" s="159">
        <v>-2100.0</v>
      </c>
      <c r="I6" s="159">
        <v>-2100.0</v>
      </c>
      <c r="J6" s="159">
        <v>-2100.0</v>
      </c>
      <c r="K6" s="159">
        <v>-2100.0</v>
      </c>
      <c r="L6" s="159">
        <v>-2100.0</v>
      </c>
      <c r="M6" s="159">
        <v>-2100.0</v>
      </c>
      <c r="N6" s="159">
        <v>-2100.0</v>
      </c>
      <c r="O6" s="159">
        <v>-2100.0</v>
      </c>
      <c r="P6" s="159">
        <v>-2100.0</v>
      </c>
      <c r="Q6" s="170"/>
      <c r="R6" s="170"/>
      <c r="S6" s="170"/>
      <c r="T6" s="170"/>
      <c r="U6" s="170"/>
      <c r="V6" s="170"/>
      <c r="W6" s="170"/>
      <c r="X6" s="170"/>
      <c r="Y6" s="170"/>
      <c r="Z6" s="170"/>
    </row>
    <row r="7" ht="12.0" customHeight="1">
      <c r="A7" s="171" t="s">
        <v>28</v>
      </c>
      <c r="B7" s="175" t="s">
        <v>37</v>
      </c>
      <c r="C7" s="173" t="s">
        <v>47</v>
      </c>
      <c r="D7" s="174" t="s">
        <v>39</v>
      </c>
      <c r="E7" s="159">
        <v>-8177640.7</v>
      </c>
      <c r="F7" s="159">
        <v>-5932544.7</v>
      </c>
      <c r="G7" s="159">
        <v>-5909109.7</v>
      </c>
      <c r="H7" s="159">
        <v>-4369816.23</v>
      </c>
      <c r="I7" s="159">
        <v>-7216006.23</v>
      </c>
      <c r="J7" s="159">
        <v>-7965482.23</v>
      </c>
      <c r="K7" s="159">
        <v>-1.042895723E7</v>
      </c>
      <c r="L7" s="159">
        <v>-9696384.23</v>
      </c>
      <c r="M7" s="159">
        <v>-1.040373923E7</v>
      </c>
      <c r="N7" s="159">
        <v>-8059346.23</v>
      </c>
      <c r="O7" s="159">
        <v>-7432112.23</v>
      </c>
      <c r="P7" s="159">
        <v>-7981183.23</v>
      </c>
      <c r="Q7" s="170"/>
      <c r="R7" s="170"/>
      <c r="S7" s="170"/>
      <c r="T7" s="170"/>
      <c r="U7" s="170"/>
      <c r="V7" s="170"/>
      <c r="W7" s="170"/>
      <c r="X7" s="170"/>
      <c r="Y7" s="170"/>
      <c r="Z7" s="170"/>
    </row>
    <row r="8" ht="12.0" customHeight="1">
      <c r="A8" s="171" t="s">
        <v>28</v>
      </c>
      <c r="B8" s="175" t="s">
        <v>48</v>
      </c>
      <c r="C8" s="176" t="s">
        <v>49</v>
      </c>
      <c r="D8" s="174" t="s">
        <v>44</v>
      </c>
      <c r="E8" s="159">
        <v>30000.0</v>
      </c>
      <c r="F8" s="159">
        <v>30000.0</v>
      </c>
      <c r="G8" s="159">
        <v>30000.0</v>
      </c>
      <c r="H8" s="159">
        <v>30000.0</v>
      </c>
      <c r="I8" s="159">
        <v>30000.0</v>
      </c>
      <c r="J8" s="159">
        <v>30000.0</v>
      </c>
      <c r="K8" s="159">
        <v>30000.0</v>
      </c>
      <c r="L8" s="159">
        <v>30000.0</v>
      </c>
      <c r="M8" s="159">
        <v>30000.0</v>
      </c>
      <c r="N8" s="159">
        <v>30000.0</v>
      </c>
      <c r="O8" s="159">
        <v>30000.0</v>
      </c>
      <c r="P8" s="159">
        <v>30000.0</v>
      </c>
      <c r="Q8" s="170"/>
      <c r="R8" s="170"/>
      <c r="S8" s="170"/>
      <c r="T8" s="170"/>
      <c r="U8" s="170"/>
      <c r="V8" s="170"/>
      <c r="W8" s="170"/>
      <c r="X8" s="170"/>
      <c r="Y8" s="170"/>
      <c r="Z8" s="170"/>
    </row>
    <row r="9" ht="12.0" customHeight="1">
      <c r="A9" s="171" t="s">
        <v>28</v>
      </c>
      <c r="B9" s="175" t="s">
        <v>10</v>
      </c>
      <c r="C9" s="176" t="s">
        <v>50</v>
      </c>
      <c r="D9" s="174" t="s">
        <v>51</v>
      </c>
      <c r="E9" s="159">
        <v>0.0</v>
      </c>
      <c r="F9" s="159">
        <v>0.0</v>
      </c>
      <c r="G9" s="159">
        <v>0.0</v>
      </c>
      <c r="H9" s="159">
        <v>0.0</v>
      </c>
      <c r="I9" s="159">
        <v>0.0</v>
      </c>
      <c r="J9" s="159">
        <v>0.0</v>
      </c>
      <c r="K9" s="159">
        <v>0.0</v>
      </c>
      <c r="L9" s="159">
        <v>0.0</v>
      </c>
      <c r="M9" s="159">
        <v>0.0</v>
      </c>
      <c r="N9" s="159">
        <v>0.0</v>
      </c>
      <c r="O9" s="159">
        <v>0.0</v>
      </c>
      <c r="P9" s="159">
        <v>0.0</v>
      </c>
      <c r="Q9" s="170"/>
      <c r="R9" s="170"/>
      <c r="S9" s="170"/>
      <c r="T9" s="170"/>
      <c r="U9" s="170"/>
      <c r="V9" s="170"/>
      <c r="W9" s="170"/>
      <c r="X9" s="170"/>
      <c r="Y9" s="170"/>
      <c r="Z9" s="170"/>
    </row>
    <row r="10" ht="12.0" customHeight="1">
      <c r="A10" s="171" t="s">
        <v>28</v>
      </c>
      <c r="B10" s="175" t="s">
        <v>10</v>
      </c>
      <c r="C10" s="176" t="s">
        <v>50</v>
      </c>
      <c r="D10" s="174" t="s">
        <v>43</v>
      </c>
      <c r="E10" s="159">
        <v>30000.0</v>
      </c>
      <c r="F10" s="159">
        <v>30000.0</v>
      </c>
      <c r="G10" s="159">
        <v>30000.0</v>
      </c>
      <c r="H10" s="159">
        <v>30000.0</v>
      </c>
      <c r="I10" s="159">
        <v>30000.0</v>
      </c>
      <c r="J10" s="159">
        <v>30000.0</v>
      </c>
      <c r="K10" s="159">
        <v>30000.0</v>
      </c>
      <c r="L10" s="159">
        <v>30000.0</v>
      </c>
      <c r="M10" s="159">
        <v>30000.0</v>
      </c>
      <c r="N10" s="159">
        <v>30000.0</v>
      </c>
      <c r="O10" s="159">
        <v>30000.0</v>
      </c>
      <c r="P10" s="159">
        <v>30000.0</v>
      </c>
      <c r="Q10" s="170"/>
      <c r="R10" s="170"/>
      <c r="S10" s="170"/>
      <c r="T10" s="170"/>
      <c r="U10" s="170"/>
      <c r="V10" s="170"/>
      <c r="W10" s="170"/>
      <c r="X10" s="170"/>
      <c r="Y10" s="170"/>
      <c r="Z10" s="170"/>
    </row>
    <row r="11" ht="12.0" customHeight="1">
      <c r="A11" s="171" t="s">
        <v>28</v>
      </c>
      <c r="B11" s="175" t="s">
        <v>10</v>
      </c>
      <c r="C11" s="176" t="s">
        <v>50</v>
      </c>
      <c r="D11" s="174" t="s">
        <v>44</v>
      </c>
      <c r="E11" s="159">
        <v>0.0</v>
      </c>
      <c r="F11" s="159">
        <v>0.0</v>
      </c>
      <c r="G11" s="159">
        <v>-76.26</v>
      </c>
      <c r="H11" s="159">
        <v>0.0</v>
      </c>
      <c r="I11" s="159">
        <v>0.0</v>
      </c>
      <c r="J11" s="159">
        <v>0.0</v>
      </c>
      <c r="K11" s="159">
        <v>0.0</v>
      </c>
      <c r="L11" s="159">
        <v>0.0</v>
      </c>
      <c r="M11" s="159">
        <v>0.0</v>
      </c>
      <c r="N11" s="159">
        <v>0.0</v>
      </c>
      <c r="O11" s="159">
        <v>0.0</v>
      </c>
      <c r="P11" s="159">
        <v>0.0</v>
      </c>
      <c r="Q11" s="170"/>
      <c r="R11" s="170"/>
      <c r="S11" s="170"/>
      <c r="T11" s="170"/>
      <c r="U11" s="170"/>
      <c r="V11" s="170"/>
      <c r="W11" s="170"/>
      <c r="X11" s="170"/>
      <c r="Y11" s="170"/>
      <c r="Z11" s="170"/>
    </row>
    <row r="12" ht="12.0" customHeight="1">
      <c r="A12" s="177"/>
      <c r="B12" s="178"/>
      <c r="C12" s="179" t="s">
        <v>40</v>
      </c>
      <c r="D12" s="180" t="s">
        <v>39</v>
      </c>
      <c r="E12" s="181">
        <v>-8211275.7</v>
      </c>
      <c r="F12" s="181">
        <v>-5966179.7</v>
      </c>
      <c r="G12" s="181">
        <v>-5941659.7</v>
      </c>
      <c r="H12" s="181">
        <v>-4403451.23</v>
      </c>
      <c r="I12" s="181">
        <v>-7248556.23</v>
      </c>
      <c r="J12" s="181">
        <v>-7999117.23</v>
      </c>
      <c r="K12" s="181">
        <v>-1.046259223E7</v>
      </c>
      <c r="L12" s="181">
        <v>-9726764.23</v>
      </c>
      <c r="M12" s="181">
        <v>-1.043737423E7</v>
      </c>
      <c r="N12" s="181">
        <v>-8091896.23</v>
      </c>
      <c r="O12" s="181">
        <v>-7465747.23</v>
      </c>
      <c r="P12" s="181">
        <v>-8013733.23</v>
      </c>
      <c r="Q12" s="182"/>
      <c r="R12" s="182"/>
      <c r="S12" s="182"/>
      <c r="T12" s="182"/>
      <c r="U12" s="182"/>
      <c r="V12" s="182"/>
      <c r="W12" s="182"/>
      <c r="X12" s="182"/>
      <c r="Y12" s="182"/>
      <c r="Z12" s="182"/>
    </row>
    <row r="13" ht="12.0" customHeight="1">
      <c r="A13" s="177"/>
      <c r="B13" s="178"/>
      <c r="C13" s="183"/>
      <c r="D13" s="180" t="s">
        <v>44</v>
      </c>
      <c r="E13" s="181">
        <v>27900.0</v>
      </c>
      <c r="F13" s="181">
        <v>27900.0</v>
      </c>
      <c r="G13" s="181">
        <v>27823.74</v>
      </c>
      <c r="H13" s="181">
        <v>27900.0</v>
      </c>
      <c r="I13" s="181">
        <v>27900.0</v>
      </c>
      <c r="J13" s="181">
        <v>27900.0</v>
      </c>
      <c r="K13" s="181">
        <v>27900.0</v>
      </c>
      <c r="L13" s="181">
        <v>27900.0</v>
      </c>
      <c r="M13" s="181">
        <v>27900.0</v>
      </c>
      <c r="N13" s="181">
        <v>27900.0</v>
      </c>
      <c r="O13" s="181">
        <v>27900.0</v>
      </c>
      <c r="P13" s="181">
        <v>27900.0</v>
      </c>
      <c r="Q13" s="182"/>
      <c r="R13" s="182"/>
      <c r="S13" s="182"/>
      <c r="T13" s="182"/>
      <c r="U13" s="182"/>
      <c r="V13" s="182"/>
      <c r="W13" s="182"/>
      <c r="X13" s="182"/>
      <c r="Y13" s="182"/>
      <c r="Z13" s="182"/>
    </row>
    <row r="14" ht="12.0" customHeight="1">
      <c r="A14" s="177"/>
      <c r="B14" s="178"/>
      <c r="C14" s="183"/>
      <c r="D14" s="180" t="s">
        <v>43</v>
      </c>
      <c r="E14" s="181">
        <v>30000.0</v>
      </c>
      <c r="F14" s="181">
        <v>30000.0</v>
      </c>
      <c r="G14" s="181">
        <v>30000.0</v>
      </c>
      <c r="H14" s="181">
        <v>30000.0</v>
      </c>
      <c r="I14" s="181">
        <v>30000.0</v>
      </c>
      <c r="J14" s="181">
        <v>30000.0</v>
      </c>
      <c r="K14" s="181">
        <v>30000.0</v>
      </c>
      <c r="L14" s="181">
        <v>30000.0</v>
      </c>
      <c r="M14" s="181">
        <v>30000.0</v>
      </c>
      <c r="N14" s="181">
        <v>30000.0</v>
      </c>
      <c r="O14" s="181">
        <v>30000.0</v>
      </c>
      <c r="P14" s="181">
        <v>30000.0</v>
      </c>
      <c r="Q14" s="182"/>
      <c r="R14" s="182"/>
      <c r="S14" s="182"/>
      <c r="T14" s="182"/>
      <c r="U14" s="182"/>
      <c r="V14" s="182"/>
      <c r="W14" s="182"/>
      <c r="X14" s="182"/>
      <c r="Y14" s="182"/>
      <c r="Z14" s="182"/>
    </row>
    <row r="15" ht="12.0" customHeight="1">
      <c r="A15" s="177"/>
      <c r="B15" s="178"/>
      <c r="C15" s="183"/>
      <c r="D15" s="180" t="s">
        <v>40</v>
      </c>
      <c r="E15" s="181">
        <v>-8153375.7</v>
      </c>
      <c r="F15" s="181">
        <v>-5908279.7</v>
      </c>
      <c r="G15" s="181">
        <v>-5883835.96</v>
      </c>
      <c r="H15" s="181">
        <v>-4345551.23</v>
      </c>
      <c r="I15" s="181">
        <v>-7190656.23</v>
      </c>
      <c r="J15" s="181">
        <v>-7941217.23</v>
      </c>
      <c r="K15" s="181">
        <v>-1.040469223E7</v>
      </c>
      <c r="L15" s="181">
        <v>-9668864.23</v>
      </c>
      <c r="M15" s="181">
        <v>-1.037947423E7</v>
      </c>
      <c r="N15" s="181">
        <v>-8033996.23</v>
      </c>
      <c r="O15" s="181">
        <v>-7407847.23</v>
      </c>
      <c r="P15" s="181">
        <v>-7955833.23</v>
      </c>
      <c r="Q15" s="182"/>
      <c r="R15" s="182"/>
      <c r="S15" s="182"/>
      <c r="T15" s="182"/>
      <c r="U15" s="182"/>
      <c r="V15" s="182"/>
      <c r="W15" s="182"/>
      <c r="X15" s="182"/>
      <c r="Y15" s="182"/>
      <c r="Z15" s="182"/>
    </row>
    <row r="16" ht="12.0" customHeight="1">
      <c r="A16" s="112" t="s">
        <v>45</v>
      </c>
      <c r="B16" s="175" t="s">
        <v>37</v>
      </c>
      <c r="C16" s="173" t="s">
        <v>42</v>
      </c>
      <c r="D16" s="174" t="s">
        <v>46</v>
      </c>
      <c r="E16" s="159">
        <v>-716666.67</v>
      </c>
      <c r="F16" s="159">
        <v>-716666.67</v>
      </c>
      <c r="G16" s="159">
        <v>-716666.67</v>
      </c>
      <c r="H16" s="159">
        <v>-716666.67</v>
      </c>
      <c r="I16" s="159">
        <v>-716666.67</v>
      </c>
      <c r="J16" s="159">
        <v>-716666.67</v>
      </c>
      <c r="K16" s="159">
        <v>-716666.67</v>
      </c>
      <c r="L16" s="159">
        <v>-716666.67</v>
      </c>
      <c r="M16" s="159">
        <v>-716666.67</v>
      </c>
      <c r="N16" s="159">
        <v>-716666.67</v>
      </c>
      <c r="O16" s="159">
        <v>-716666.67</v>
      </c>
      <c r="P16" s="159">
        <v>-716666.67</v>
      </c>
      <c r="Q16" s="170"/>
      <c r="R16" s="170"/>
      <c r="S16" s="170"/>
      <c r="T16" s="170"/>
      <c r="U16" s="170"/>
      <c r="V16" s="170"/>
      <c r="W16" s="170"/>
      <c r="X16" s="170"/>
      <c r="Y16" s="170"/>
      <c r="Z16" s="170"/>
    </row>
    <row r="17" ht="12.0" customHeight="1">
      <c r="A17" s="112" t="s">
        <v>45</v>
      </c>
      <c r="B17" s="175" t="s">
        <v>37</v>
      </c>
      <c r="C17" s="173" t="s">
        <v>47</v>
      </c>
      <c r="D17" s="174" t="s">
        <v>39</v>
      </c>
      <c r="E17" s="159">
        <v>-1.582318389E7</v>
      </c>
      <c r="F17" s="159">
        <v>-1.421944865E7</v>
      </c>
      <c r="G17" s="159">
        <v>-1.419516268E7</v>
      </c>
      <c r="H17" s="159">
        <v>-1.209582335E7</v>
      </c>
      <c r="I17" s="159">
        <v>-1.300858745E7</v>
      </c>
      <c r="J17" s="159">
        <v>-1.225241884E7</v>
      </c>
      <c r="K17" s="159">
        <v>-1.69749803E7</v>
      </c>
      <c r="L17" s="159">
        <v>-1.621248652E7</v>
      </c>
      <c r="M17" s="159">
        <v>-1.52577667E7</v>
      </c>
      <c r="N17" s="159">
        <v>-1.832332002E7</v>
      </c>
      <c r="O17" s="159">
        <v>-1.636587774E7</v>
      </c>
      <c r="P17" s="159">
        <v>-1.822873118E7</v>
      </c>
      <c r="Q17" s="170"/>
      <c r="R17" s="170"/>
      <c r="S17" s="170"/>
      <c r="T17" s="170"/>
      <c r="U17" s="170"/>
      <c r="V17" s="170"/>
      <c r="W17" s="170"/>
      <c r="X17" s="170"/>
      <c r="Y17" s="170"/>
      <c r="Z17" s="170"/>
    </row>
    <row r="18" ht="12.0" customHeight="1">
      <c r="A18" s="112" t="s">
        <v>45</v>
      </c>
      <c r="B18" s="175" t="s">
        <v>48</v>
      </c>
      <c r="C18" s="173" t="s">
        <v>49</v>
      </c>
      <c r="D18" s="174" t="s">
        <v>44</v>
      </c>
      <c r="E18" s="159">
        <v>169981.0</v>
      </c>
      <c r="F18" s="159">
        <v>169981.0</v>
      </c>
      <c r="G18" s="159">
        <v>169981.0</v>
      </c>
      <c r="H18" s="159">
        <v>166888.0</v>
      </c>
      <c r="I18" s="159">
        <v>166888.0</v>
      </c>
      <c r="J18" s="159">
        <v>392677.0</v>
      </c>
      <c r="K18" s="159">
        <v>392677.0</v>
      </c>
      <c r="L18" s="159">
        <v>608648.0</v>
      </c>
      <c r="M18" s="159">
        <v>608648.0</v>
      </c>
      <c r="N18" s="159">
        <v>166888.0</v>
      </c>
      <c r="O18" s="159">
        <v>166888.0</v>
      </c>
      <c r="P18" s="159">
        <v>166888.0</v>
      </c>
      <c r="Q18" s="170"/>
      <c r="R18" s="170"/>
      <c r="S18" s="170"/>
      <c r="T18" s="170"/>
      <c r="U18" s="170"/>
      <c r="V18" s="170"/>
      <c r="W18" s="170"/>
      <c r="X18" s="170"/>
      <c r="Y18" s="170"/>
      <c r="Z18" s="170"/>
    </row>
    <row r="19" ht="16.5" customHeight="1">
      <c r="A19" s="112" t="s">
        <v>45</v>
      </c>
      <c r="B19" s="175" t="s">
        <v>10</v>
      </c>
      <c r="C19" s="176" t="s">
        <v>50</v>
      </c>
      <c r="D19" s="174" t="s">
        <v>44</v>
      </c>
      <c r="E19" s="159">
        <v>479062.54</v>
      </c>
      <c r="F19" s="159">
        <v>479062.54</v>
      </c>
      <c r="G19" s="159">
        <v>479062.54</v>
      </c>
      <c r="H19" s="159">
        <v>479062.54</v>
      </c>
      <c r="I19" s="159">
        <v>479062.54</v>
      </c>
      <c r="J19" s="159">
        <v>479062.54</v>
      </c>
      <c r="K19" s="159">
        <v>479062.54</v>
      </c>
      <c r="L19" s="159">
        <v>479062.54</v>
      </c>
      <c r="M19" s="159">
        <v>479062.54</v>
      </c>
      <c r="N19" s="159">
        <v>479062.54</v>
      </c>
      <c r="O19" s="159">
        <v>479062.54</v>
      </c>
      <c r="P19" s="159">
        <v>479062.54</v>
      </c>
      <c r="Q19" s="170"/>
      <c r="R19" s="170"/>
      <c r="S19" s="170"/>
      <c r="T19" s="170"/>
      <c r="U19" s="170"/>
      <c r="V19" s="170"/>
      <c r="W19" s="170"/>
      <c r="X19" s="170"/>
      <c r="Y19" s="170"/>
      <c r="Z19" s="170"/>
    </row>
    <row r="20" ht="12.0" customHeight="1">
      <c r="A20" s="177"/>
      <c r="B20" s="178"/>
      <c r="C20" s="179" t="s">
        <v>40</v>
      </c>
      <c r="D20" s="180" t="s">
        <v>39</v>
      </c>
      <c r="E20" s="181">
        <v>-1.582318389E7</v>
      </c>
      <c r="F20" s="181">
        <v>-1.421944865E7</v>
      </c>
      <c r="G20" s="181">
        <v>-1.419516268E7</v>
      </c>
      <c r="H20" s="181">
        <v>-1.209582335E7</v>
      </c>
      <c r="I20" s="181">
        <v>-1.300858745E7</v>
      </c>
      <c r="J20" s="181">
        <v>-1.225241884E7</v>
      </c>
      <c r="K20" s="181">
        <v>-1.69749803E7</v>
      </c>
      <c r="L20" s="181">
        <v>-1.621248652E7</v>
      </c>
      <c r="M20" s="181">
        <v>-1.52577667E7</v>
      </c>
      <c r="N20" s="181">
        <v>-1.832332002E7</v>
      </c>
      <c r="O20" s="181">
        <v>-1.636587774E7</v>
      </c>
      <c r="P20" s="181">
        <v>-1.822873118E7</v>
      </c>
      <c r="Q20" s="182"/>
      <c r="R20" s="182"/>
      <c r="S20" s="182"/>
      <c r="T20" s="182"/>
      <c r="U20" s="182"/>
      <c r="V20" s="182"/>
      <c r="W20" s="182"/>
      <c r="X20" s="182"/>
      <c r="Y20" s="182"/>
      <c r="Z20" s="182"/>
    </row>
    <row r="21" ht="12.0" customHeight="1">
      <c r="A21" s="177"/>
      <c r="B21" s="178"/>
      <c r="C21" s="183"/>
      <c r="D21" s="180" t="s">
        <v>44</v>
      </c>
      <c r="E21" s="181">
        <v>649043.54</v>
      </c>
      <c r="F21" s="181">
        <v>649043.54</v>
      </c>
      <c r="G21" s="181">
        <v>649043.54</v>
      </c>
      <c r="H21" s="181">
        <v>645950.54</v>
      </c>
      <c r="I21" s="181">
        <v>645950.54</v>
      </c>
      <c r="J21" s="181">
        <v>871739.54</v>
      </c>
      <c r="K21" s="181">
        <v>871739.54</v>
      </c>
      <c r="L21" s="181">
        <v>1087710.54</v>
      </c>
      <c r="M21" s="181">
        <v>1087710.54</v>
      </c>
      <c r="N21" s="181">
        <v>645950.54</v>
      </c>
      <c r="O21" s="181">
        <v>645950.54</v>
      </c>
      <c r="P21" s="181">
        <v>645950.54</v>
      </c>
      <c r="Q21" s="182"/>
      <c r="R21" s="182"/>
      <c r="S21" s="182"/>
      <c r="T21" s="182"/>
      <c r="U21" s="182"/>
      <c r="V21" s="182"/>
      <c r="W21" s="182"/>
      <c r="X21" s="182"/>
      <c r="Y21" s="182"/>
      <c r="Z21" s="182"/>
    </row>
    <row r="22" ht="12.0" customHeight="1">
      <c r="A22" s="177"/>
      <c r="B22" s="178"/>
      <c r="C22" s="183"/>
      <c r="D22" s="180" t="s">
        <v>46</v>
      </c>
      <c r="E22" s="181">
        <v>-716666.67</v>
      </c>
      <c r="F22" s="181">
        <v>-716666.67</v>
      </c>
      <c r="G22" s="181">
        <v>-716666.67</v>
      </c>
      <c r="H22" s="181">
        <v>-716666.67</v>
      </c>
      <c r="I22" s="181">
        <v>-716666.67</v>
      </c>
      <c r="J22" s="181">
        <v>-716666.67</v>
      </c>
      <c r="K22" s="181">
        <v>-716666.67</v>
      </c>
      <c r="L22" s="181">
        <v>-716666.67</v>
      </c>
      <c r="M22" s="181">
        <v>-716666.67</v>
      </c>
      <c r="N22" s="181">
        <v>-716666.67</v>
      </c>
      <c r="O22" s="181">
        <v>-716666.67</v>
      </c>
      <c r="P22" s="181">
        <v>-716666.67</v>
      </c>
      <c r="Q22" s="182"/>
      <c r="R22" s="182"/>
      <c r="S22" s="182"/>
      <c r="T22" s="182"/>
      <c r="U22" s="182"/>
      <c r="V22" s="182"/>
      <c r="W22" s="182"/>
      <c r="X22" s="182"/>
      <c r="Y22" s="182"/>
      <c r="Z22" s="182"/>
    </row>
    <row r="23" ht="12.0" customHeight="1">
      <c r="A23" s="112"/>
      <c r="B23" s="175"/>
      <c r="C23" s="176"/>
      <c r="D23" s="184" t="s">
        <v>40</v>
      </c>
      <c r="E23" s="185">
        <v>-1.5890807020000001E7</v>
      </c>
      <c r="F23" s="185">
        <v>-1.428707178E7</v>
      </c>
      <c r="G23" s="185">
        <v>-1.426278581E7</v>
      </c>
      <c r="H23" s="185">
        <v>-1.2166539479999999E7</v>
      </c>
      <c r="I23" s="185">
        <v>-1.307930358E7</v>
      </c>
      <c r="J23" s="185">
        <v>-1.209734597E7</v>
      </c>
      <c r="K23" s="185">
        <v>-1.6819907430000003E7</v>
      </c>
      <c r="L23" s="185">
        <v>-1.584144265E7</v>
      </c>
      <c r="M23" s="185">
        <v>-1.488672283E7</v>
      </c>
      <c r="N23" s="185">
        <v>-1.8394036150000002E7</v>
      </c>
      <c r="O23" s="185">
        <v>-1.643659387E7</v>
      </c>
      <c r="P23" s="185">
        <v>-1.8299447310000002E7</v>
      </c>
      <c r="Q23" s="186"/>
      <c r="R23" s="186"/>
      <c r="S23" s="186"/>
      <c r="T23" s="186"/>
      <c r="U23" s="186"/>
      <c r="V23" s="186"/>
      <c r="W23" s="186"/>
      <c r="X23" s="186"/>
      <c r="Y23" s="186"/>
      <c r="Z23" s="186"/>
    </row>
    <row r="24" ht="12.0" customHeight="1">
      <c r="A24" s="112" t="s">
        <v>53</v>
      </c>
      <c r="B24" s="175" t="s">
        <v>37</v>
      </c>
      <c r="C24" s="173" t="s">
        <v>38</v>
      </c>
      <c r="D24" s="174" t="s">
        <v>39</v>
      </c>
      <c r="E24" s="159">
        <v>-730166.36</v>
      </c>
      <c r="F24" s="159">
        <v>-730166.36</v>
      </c>
      <c r="G24" s="159">
        <v>-730166.36</v>
      </c>
      <c r="H24" s="159">
        <v>-730166.36</v>
      </c>
      <c r="I24" s="159">
        <v>-730166.36</v>
      </c>
      <c r="J24" s="159">
        <v>-730166.36</v>
      </c>
      <c r="K24" s="159">
        <v>-730166.36</v>
      </c>
      <c r="L24" s="159">
        <v>-730166.36</v>
      </c>
      <c r="M24" s="159">
        <v>-730166.36</v>
      </c>
      <c r="N24" s="159">
        <v>-730166.36</v>
      </c>
      <c r="O24" s="159">
        <v>-730166.36</v>
      </c>
      <c r="P24" s="159">
        <v>-730166.36</v>
      </c>
      <c r="Q24" s="170"/>
      <c r="R24" s="170"/>
      <c r="S24" s="170"/>
      <c r="T24" s="170"/>
      <c r="U24" s="170"/>
      <c r="V24" s="170"/>
      <c r="W24" s="170"/>
      <c r="X24" s="170"/>
      <c r="Y24" s="170"/>
      <c r="Z24" s="170"/>
    </row>
    <row r="25" ht="12.0" customHeight="1">
      <c r="A25" s="112" t="s">
        <v>53</v>
      </c>
      <c r="B25" s="175" t="s">
        <v>37</v>
      </c>
      <c r="C25" s="173" t="s">
        <v>42</v>
      </c>
      <c r="D25" s="174" t="s">
        <v>39</v>
      </c>
      <c r="E25" s="159">
        <v>-18698.0</v>
      </c>
      <c r="F25" s="159">
        <v>-21779.0</v>
      </c>
      <c r="G25" s="159">
        <v>-20043.0</v>
      </c>
      <c r="H25" s="159">
        <v>-21643.0</v>
      </c>
      <c r="I25" s="159">
        <v>-23201.0</v>
      </c>
      <c r="J25" s="159">
        <v>-25464.0</v>
      </c>
      <c r="K25" s="159">
        <v>-24132.0</v>
      </c>
      <c r="L25" s="159">
        <v>-23270.0</v>
      </c>
      <c r="M25" s="159">
        <v>-25552.0</v>
      </c>
      <c r="N25" s="159">
        <v>-24038.0</v>
      </c>
      <c r="O25" s="159">
        <v>-23156.0</v>
      </c>
      <c r="P25" s="159">
        <v>-22991.0</v>
      </c>
      <c r="Q25" s="170"/>
      <c r="R25" s="170"/>
      <c r="S25" s="170"/>
      <c r="T25" s="170"/>
      <c r="U25" s="170"/>
      <c r="V25" s="170"/>
      <c r="W25" s="170"/>
      <c r="X25" s="170"/>
      <c r="Y25" s="170"/>
      <c r="Z25" s="170"/>
    </row>
    <row r="26" ht="12.0" customHeight="1">
      <c r="A26" s="112" t="s">
        <v>53</v>
      </c>
      <c r="B26" s="175" t="s">
        <v>37</v>
      </c>
      <c r="C26" s="173" t="s">
        <v>42</v>
      </c>
      <c r="D26" s="174" t="s">
        <v>43</v>
      </c>
      <c r="E26" s="159">
        <v>-14558.04</v>
      </c>
      <c r="F26" s="159">
        <v>-14558.04</v>
      </c>
      <c r="G26" s="159">
        <v>-14558.04</v>
      </c>
      <c r="H26" s="159">
        <v>-14558.04</v>
      </c>
      <c r="I26" s="159">
        <v>-14558.04</v>
      </c>
      <c r="J26" s="159">
        <v>-14558.04</v>
      </c>
      <c r="K26" s="159">
        <v>-14558.04</v>
      </c>
      <c r="L26" s="159">
        <v>-14558.04</v>
      </c>
      <c r="M26" s="159">
        <v>-156131.31</v>
      </c>
      <c r="N26" s="159">
        <v>-14558.04</v>
      </c>
      <c r="O26" s="159">
        <v>-14558.04</v>
      </c>
      <c r="P26" s="159">
        <v>-14558.04</v>
      </c>
      <c r="Q26" s="170"/>
      <c r="R26" s="170"/>
      <c r="S26" s="170"/>
      <c r="T26" s="170"/>
      <c r="U26" s="170"/>
      <c r="V26" s="170"/>
      <c r="W26" s="170"/>
      <c r="X26" s="170"/>
      <c r="Y26" s="170"/>
      <c r="Z26" s="170"/>
    </row>
    <row r="27" ht="12.0" customHeight="1">
      <c r="A27" s="112" t="s">
        <v>53</v>
      </c>
      <c r="B27" s="175" t="s">
        <v>37</v>
      </c>
      <c r="C27" s="173" t="s">
        <v>42</v>
      </c>
      <c r="D27" s="187" t="s">
        <v>44</v>
      </c>
      <c r="E27" s="159">
        <v>-56091.39</v>
      </c>
      <c r="F27" s="159">
        <v>-56091.39</v>
      </c>
      <c r="G27" s="159">
        <v>-56091.39</v>
      </c>
      <c r="H27" s="159">
        <v>-56091.39</v>
      </c>
      <c r="I27" s="159">
        <v>-56091.39</v>
      </c>
      <c r="J27" s="159">
        <v>-56091.39</v>
      </c>
      <c r="K27" s="159">
        <v>-56091.39</v>
      </c>
      <c r="L27" s="159">
        <v>-56091.39</v>
      </c>
      <c r="M27" s="159">
        <v>-56091.39</v>
      </c>
      <c r="N27" s="159">
        <v>-56091.39</v>
      </c>
      <c r="O27" s="159">
        <v>-56091.39</v>
      </c>
      <c r="P27" s="159">
        <v>-56091.39</v>
      </c>
      <c r="Q27" s="170"/>
      <c r="R27" s="170"/>
      <c r="S27" s="170"/>
      <c r="T27" s="170"/>
      <c r="U27" s="170"/>
      <c r="V27" s="170"/>
      <c r="W27" s="170"/>
      <c r="X27" s="170"/>
      <c r="Y27" s="170"/>
      <c r="Z27" s="170"/>
    </row>
    <row r="28" ht="12.0" customHeight="1">
      <c r="A28" s="112" t="s">
        <v>53</v>
      </c>
      <c r="B28" s="188" t="s">
        <v>37</v>
      </c>
      <c r="C28" s="176" t="s">
        <v>47</v>
      </c>
      <c r="D28" s="174" t="s">
        <v>39</v>
      </c>
      <c r="E28" s="159">
        <v>-1.666694353E7</v>
      </c>
      <c r="F28" s="159">
        <v>-1.625808853E7</v>
      </c>
      <c r="G28" s="159">
        <v>-1.795821553E7</v>
      </c>
      <c r="H28" s="159">
        <v>-1.557126715E7</v>
      </c>
      <c r="I28" s="159">
        <v>-1.737410715E7</v>
      </c>
      <c r="J28" s="159">
        <v>-1.791876215E7</v>
      </c>
      <c r="K28" s="159">
        <v>-1.961402515E7</v>
      </c>
      <c r="L28" s="159">
        <v>-1.907284015E7</v>
      </c>
      <c r="M28" s="159">
        <v>-1.977359842E7</v>
      </c>
      <c r="N28" s="159">
        <v>-1.630030715E7</v>
      </c>
      <c r="O28" s="159">
        <v>-1.774863615E7</v>
      </c>
      <c r="P28" s="159">
        <v>-1.841711515E7</v>
      </c>
      <c r="Q28" s="170"/>
      <c r="R28" s="170"/>
      <c r="S28" s="170"/>
      <c r="T28" s="170"/>
      <c r="U28" s="170"/>
      <c r="V28" s="170"/>
      <c r="W28" s="170"/>
      <c r="X28" s="170"/>
      <c r="Y28" s="170"/>
      <c r="Z28" s="170"/>
    </row>
    <row r="29" ht="12.0" customHeight="1">
      <c r="A29" s="112" t="s">
        <v>53</v>
      </c>
      <c r="B29" s="175" t="s">
        <v>48</v>
      </c>
      <c r="C29" s="173" t="s">
        <v>49</v>
      </c>
      <c r="D29" s="174" t="s">
        <v>43</v>
      </c>
      <c r="E29" s="159">
        <v>1050.0</v>
      </c>
      <c r="F29" s="159">
        <v>1050.0</v>
      </c>
      <c r="G29" s="159">
        <v>1050.0</v>
      </c>
      <c r="H29" s="159">
        <v>1050.0</v>
      </c>
      <c r="I29" s="159">
        <v>1050.0</v>
      </c>
      <c r="J29" s="159">
        <v>1050.0</v>
      </c>
      <c r="K29" s="159">
        <v>1050.0</v>
      </c>
      <c r="L29" s="159">
        <v>1050.0</v>
      </c>
      <c r="M29" s="159">
        <v>1050.0</v>
      </c>
      <c r="N29" s="159">
        <v>1050.0</v>
      </c>
      <c r="O29" s="159">
        <v>1050.0</v>
      </c>
      <c r="P29" s="159">
        <v>1050.0</v>
      </c>
      <c r="Q29" s="170"/>
      <c r="R29" s="170"/>
      <c r="S29" s="170"/>
      <c r="T29" s="170"/>
      <c r="U29" s="170"/>
      <c r="V29" s="170"/>
      <c r="W29" s="170"/>
      <c r="X29" s="170"/>
      <c r="Y29" s="170"/>
      <c r="Z29" s="170"/>
    </row>
    <row r="30" ht="12.0" customHeight="1">
      <c r="A30" s="112" t="s">
        <v>53</v>
      </c>
      <c r="B30" s="175" t="s">
        <v>48</v>
      </c>
      <c r="C30" s="173" t="s">
        <v>49</v>
      </c>
      <c r="D30" s="174" t="s">
        <v>44</v>
      </c>
      <c r="E30" s="159">
        <v>149864.0</v>
      </c>
      <c r="F30" s="159">
        <v>149864.0</v>
      </c>
      <c r="G30" s="159">
        <v>149864.0</v>
      </c>
      <c r="H30" s="159">
        <v>144532.0</v>
      </c>
      <c r="I30" s="159">
        <v>144532.0</v>
      </c>
      <c r="J30" s="159">
        <v>340080.0</v>
      </c>
      <c r="K30" s="159">
        <v>340080.0</v>
      </c>
      <c r="L30" s="159">
        <v>527130.0</v>
      </c>
      <c r="M30" s="159">
        <v>527130.0</v>
      </c>
      <c r="N30" s="159">
        <v>144532.0</v>
      </c>
      <c r="O30" s="159">
        <v>144532.0</v>
      </c>
      <c r="P30" s="159">
        <v>144532.0</v>
      </c>
      <c r="Q30" s="170"/>
      <c r="R30" s="170"/>
      <c r="S30" s="170"/>
      <c r="T30" s="170"/>
      <c r="U30" s="170"/>
      <c r="V30" s="170"/>
      <c r="W30" s="170"/>
      <c r="X30" s="170"/>
      <c r="Y30" s="170"/>
      <c r="Z30" s="170"/>
    </row>
    <row r="31" ht="12.0" customHeight="1">
      <c r="A31" s="112" t="s">
        <v>53</v>
      </c>
      <c r="B31" s="175" t="s">
        <v>10</v>
      </c>
      <c r="C31" s="176" t="s">
        <v>50</v>
      </c>
      <c r="D31" s="174" t="s">
        <v>44</v>
      </c>
      <c r="E31" s="159">
        <v>4850.0</v>
      </c>
      <c r="F31" s="159">
        <v>9600.0</v>
      </c>
      <c r="G31" s="159">
        <v>4850.0</v>
      </c>
      <c r="H31" s="159">
        <v>4850.0</v>
      </c>
      <c r="I31" s="159">
        <v>4850.0</v>
      </c>
      <c r="J31" s="159">
        <v>4850.0</v>
      </c>
      <c r="K31" s="159">
        <v>4850.0</v>
      </c>
      <c r="L31" s="159">
        <v>9600.0</v>
      </c>
      <c r="M31" s="159">
        <v>4850.0</v>
      </c>
      <c r="N31" s="159">
        <v>4850.0</v>
      </c>
      <c r="O31" s="159">
        <v>4850.0</v>
      </c>
      <c r="P31" s="159">
        <v>4850.0</v>
      </c>
      <c r="Q31" s="170"/>
      <c r="R31" s="170"/>
      <c r="S31" s="170"/>
      <c r="T31" s="170"/>
      <c r="U31" s="170"/>
      <c r="V31" s="170"/>
      <c r="W31" s="170"/>
      <c r="X31" s="170"/>
      <c r="Y31" s="170"/>
      <c r="Z31" s="170"/>
    </row>
    <row r="32" ht="12.0" customHeight="1">
      <c r="A32" s="177"/>
      <c r="B32" s="178"/>
      <c r="C32" s="179" t="s">
        <v>40</v>
      </c>
      <c r="D32" s="180" t="s">
        <v>39</v>
      </c>
      <c r="E32" s="181">
        <v>-1.741580789E7</v>
      </c>
      <c r="F32" s="181">
        <v>-1.701003389E7</v>
      </c>
      <c r="G32" s="181">
        <v>-1.870842489E7</v>
      </c>
      <c r="H32" s="181">
        <v>-1.632307651E7</v>
      </c>
      <c r="I32" s="181">
        <v>-1.8127474509999998E7</v>
      </c>
      <c r="J32" s="181">
        <v>-1.8674392509999998E7</v>
      </c>
      <c r="K32" s="181">
        <v>-2.0368323509999998E7</v>
      </c>
      <c r="L32" s="181">
        <v>-1.9826276509999998E7</v>
      </c>
      <c r="M32" s="181">
        <v>-2.052931678E7</v>
      </c>
      <c r="N32" s="181">
        <v>-1.705451151E7</v>
      </c>
      <c r="O32" s="181">
        <v>-1.8501958509999998E7</v>
      </c>
      <c r="P32" s="181">
        <v>-1.9170272509999998E7</v>
      </c>
      <c r="Q32" s="182"/>
      <c r="R32" s="182"/>
      <c r="S32" s="182"/>
      <c r="T32" s="182"/>
      <c r="U32" s="182"/>
      <c r="V32" s="182"/>
      <c r="W32" s="182"/>
      <c r="X32" s="182"/>
      <c r="Y32" s="182"/>
      <c r="Z32" s="182"/>
    </row>
    <row r="33" ht="12.0" customHeight="1">
      <c r="A33" s="177"/>
      <c r="B33" s="178"/>
      <c r="C33" s="183"/>
      <c r="D33" s="180" t="s">
        <v>43</v>
      </c>
      <c r="E33" s="181">
        <v>-13508.04</v>
      </c>
      <c r="F33" s="181">
        <v>-13508.04</v>
      </c>
      <c r="G33" s="181">
        <v>-13508.04</v>
      </c>
      <c r="H33" s="181">
        <v>-13508.04</v>
      </c>
      <c r="I33" s="181">
        <v>-13508.04</v>
      </c>
      <c r="J33" s="181">
        <v>-13508.04</v>
      </c>
      <c r="K33" s="181">
        <v>-13508.04</v>
      </c>
      <c r="L33" s="181">
        <v>-13508.04</v>
      </c>
      <c r="M33" s="181">
        <v>-155081.31</v>
      </c>
      <c r="N33" s="181">
        <v>-13508.04</v>
      </c>
      <c r="O33" s="181">
        <v>-13508.04</v>
      </c>
      <c r="P33" s="181">
        <v>-13508.04</v>
      </c>
      <c r="Q33" s="182"/>
      <c r="R33" s="182"/>
      <c r="S33" s="182"/>
      <c r="T33" s="182"/>
      <c r="U33" s="182"/>
      <c r="V33" s="182"/>
      <c r="W33" s="182"/>
      <c r="X33" s="182"/>
      <c r="Y33" s="182"/>
      <c r="Z33" s="182"/>
    </row>
    <row r="34" ht="12.0" customHeight="1">
      <c r="A34" s="177"/>
      <c r="B34" s="178"/>
      <c r="C34" s="179"/>
      <c r="D34" s="180" t="s">
        <v>44</v>
      </c>
      <c r="E34" s="181">
        <v>98622.61</v>
      </c>
      <c r="F34" s="181">
        <v>103372.61</v>
      </c>
      <c r="G34" s="181">
        <v>98622.61</v>
      </c>
      <c r="H34" s="181">
        <v>93290.61</v>
      </c>
      <c r="I34" s="181">
        <v>93290.61</v>
      </c>
      <c r="J34" s="181">
        <v>288838.61</v>
      </c>
      <c r="K34" s="181">
        <v>288838.61</v>
      </c>
      <c r="L34" s="181">
        <v>480638.61</v>
      </c>
      <c r="M34" s="181">
        <v>475888.61</v>
      </c>
      <c r="N34" s="181">
        <v>93290.61</v>
      </c>
      <c r="O34" s="181">
        <v>93290.61</v>
      </c>
      <c r="P34" s="181">
        <v>93290.61</v>
      </c>
      <c r="Q34" s="182"/>
      <c r="R34" s="182"/>
      <c r="S34" s="182"/>
      <c r="T34" s="182"/>
      <c r="U34" s="182"/>
      <c r="V34" s="182"/>
      <c r="W34" s="182"/>
      <c r="X34" s="182"/>
      <c r="Y34" s="182"/>
      <c r="Z34" s="182"/>
    </row>
    <row r="35" ht="12.0" customHeight="1">
      <c r="A35" s="189"/>
      <c r="B35" s="190"/>
      <c r="C35" s="191"/>
      <c r="D35" s="184" t="s">
        <v>40</v>
      </c>
      <c r="E35" s="185">
        <v>-1.733069332E7</v>
      </c>
      <c r="F35" s="185">
        <v>-1.692016932E7</v>
      </c>
      <c r="G35" s="185">
        <v>-1.862331032E7</v>
      </c>
      <c r="H35" s="185">
        <v>-1.624329394E7</v>
      </c>
      <c r="I35" s="185">
        <v>-1.8047691939999998E7</v>
      </c>
      <c r="J35" s="185">
        <v>-1.8399061939999998E7</v>
      </c>
      <c r="K35" s="185">
        <v>-2.0092992939999998E7</v>
      </c>
      <c r="L35" s="185">
        <v>-1.9359145939999998E7</v>
      </c>
      <c r="M35" s="185">
        <v>-2.020850948E7</v>
      </c>
      <c r="N35" s="185">
        <v>-1.697472894E7</v>
      </c>
      <c r="O35" s="185">
        <v>-1.8422175939999998E7</v>
      </c>
      <c r="P35" s="185">
        <v>-1.9090489939999998E7</v>
      </c>
      <c r="Q35" s="186"/>
      <c r="R35" s="186"/>
      <c r="S35" s="186"/>
      <c r="T35" s="186"/>
      <c r="U35" s="186"/>
      <c r="V35" s="186"/>
      <c r="W35" s="186"/>
      <c r="X35" s="186"/>
      <c r="Y35" s="186"/>
      <c r="Z35" s="186"/>
    </row>
    <row r="36" ht="12.0" customHeight="1">
      <c r="A36" s="112" t="s">
        <v>67</v>
      </c>
      <c r="B36" s="175" t="s">
        <v>37</v>
      </c>
      <c r="C36" s="173" t="s">
        <v>38</v>
      </c>
      <c r="D36" s="174" t="s">
        <v>39</v>
      </c>
      <c r="E36" s="159">
        <f t="shared" ref="E36:P36" si="1">SUMIFS(E$5:E$35,$D$5:$D$35,$D36,$C$5:$C$35,$C36)</f>
        <v>-730166.36</v>
      </c>
      <c r="F36" s="159">
        <f t="shared" si="1"/>
        <v>-730166.36</v>
      </c>
      <c r="G36" s="159">
        <f t="shared" si="1"/>
        <v>-730166.36</v>
      </c>
      <c r="H36" s="159">
        <f t="shared" si="1"/>
        <v>-730166.36</v>
      </c>
      <c r="I36" s="159">
        <f t="shared" si="1"/>
        <v>-730166.36</v>
      </c>
      <c r="J36" s="159">
        <f t="shared" si="1"/>
        <v>-730166.36</v>
      </c>
      <c r="K36" s="159">
        <f t="shared" si="1"/>
        <v>-730166.36</v>
      </c>
      <c r="L36" s="159">
        <f t="shared" si="1"/>
        <v>-730166.36</v>
      </c>
      <c r="M36" s="159">
        <f t="shared" si="1"/>
        <v>-730166.36</v>
      </c>
      <c r="N36" s="159">
        <f t="shared" si="1"/>
        <v>-730166.36</v>
      </c>
      <c r="O36" s="159">
        <f t="shared" si="1"/>
        <v>-730166.36</v>
      </c>
      <c r="P36" s="159">
        <f t="shared" si="1"/>
        <v>-730166.36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12" t="s">
        <v>67</v>
      </c>
      <c r="B37" s="175" t="s">
        <v>37</v>
      </c>
      <c r="C37" s="173" t="s">
        <v>47</v>
      </c>
      <c r="D37" s="174" t="s">
        <v>39</v>
      </c>
      <c r="E37" s="159">
        <f t="shared" ref="E37:P37" si="2">SUMIFS(E$5:E$35,$D$5:$D$35,$D37,$C$5:$C$35,$C37)</f>
        <v>-40667768.12</v>
      </c>
      <c r="F37" s="159">
        <f t="shared" si="2"/>
        <v>-36410081.88</v>
      </c>
      <c r="G37" s="159">
        <f t="shared" si="2"/>
        <v>-38062487.91</v>
      </c>
      <c r="H37" s="159">
        <f t="shared" si="2"/>
        <v>-32036906.73</v>
      </c>
      <c r="I37" s="159">
        <f t="shared" si="2"/>
        <v>-37598700.83</v>
      </c>
      <c r="J37" s="159">
        <f t="shared" si="2"/>
        <v>-38136663.22</v>
      </c>
      <c r="K37" s="159">
        <f t="shared" si="2"/>
        <v>-47017962.68</v>
      </c>
      <c r="L37" s="159">
        <f t="shared" si="2"/>
        <v>-44981710.9</v>
      </c>
      <c r="M37" s="159">
        <f t="shared" si="2"/>
        <v>-45435104.35</v>
      </c>
      <c r="N37" s="159">
        <f t="shared" si="2"/>
        <v>-42682973.4</v>
      </c>
      <c r="O37" s="159">
        <f t="shared" si="2"/>
        <v>-41546626.12</v>
      </c>
      <c r="P37" s="159">
        <f t="shared" si="2"/>
        <v>-44627029.56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12" t="s">
        <v>67</v>
      </c>
      <c r="B38" s="175" t="s">
        <v>37</v>
      </c>
      <c r="C38" s="173" t="s">
        <v>42</v>
      </c>
      <c r="D38" s="174" t="s">
        <v>39</v>
      </c>
      <c r="E38" s="159">
        <f t="shared" ref="E38:P38" si="3">SUMIFS(E$5:E$35,$D$5:$D$35,$D38,$C$5:$C$35,$C38)</f>
        <v>-52333</v>
      </c>
      <c r="F38" s="159">
        <f t="shared" si="3"/>
        <v>-55414</v>
      </c>
      <c r="G38" s="159">
        <f t="shared" si="3"/>
        <v>-52593</v>
      </c>
      <c r="H38" s="159">
        <f t="shared" si="3"/>
        <v>-55278</v>
      </c>
      <c r="I38" s="159">
        <f t="shared" si="3"/>
        <v>-55751</v>
      </c>
      <c r="J38" s="159">
        <f t="shared" si="3"/>
        <v>-59099</v>
      </c>
      <c r="K38" s="159">
        <f t="shared" si="3"/>
        <v>-57767</v>
      </c>
      <c r="L38" s="159">
        <f t="shared" si="3"/>
        <v>-53650</v>
      </c>
      <c r="M38" s="159">
        <f t="shared" si="3"/>
        <v>-59187</v>
      </c>
      <c r="N38" s="159">
        <f t="shared" si="3"/>
        <v>-56588</v>
      </c>
      <c r="O38" s="159">
        <f t="shared" si="3"/>
        <v>-56791</v>
      </c>
      <c r="P38" s="159">
        <f t="shared" si="3"/>
        <v>-55541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12" t="s">
        <v>67</v>
      </c>
      <c r="B39" s="175" t="s">
        <v>37</v>
      </c>
      <c r="C39" s="173" t="s">
        <v>42</v>
      </c>
      <c r="D39" s="174" t="s">
        <v>43</v>
      </c>
      <c r="E39" s="159">
        <f t="shared" ref="E39:P39" si="4">SUMIFS(E$5:E$35,$D$5:$D$35,$D39,$C$5:$C$35,$C39)</f>
        <v>-14558.04</v>
      </c>
      <c r="F39" s="159">
        <f t="shared" si="4"/>
        <v>-14558.04</v>
      </c>
      <c r="G39" s="159">
        <f t="shared" si="4"/>
        <v>-14558.04</v>
      </c>
      <c r="H39" s="159">
        <f t="shared" si="4"/>
        <v>-14558.04</v>
      </c>
      <c r="I39" s="159">
        <f t="shared" si="4"/>
        <v>-14558.04</v>
      </c>
      <c r="J39" s="159">
        <f t="shared" si="4"/>
        <v>-14558.04</v>
      </c>
      <c r="K39" s="159">
        <f t="shared" si="4"/>
        <v>-14558.04</v>
      </c>
      <c r="L39" s="159">
        <f t="shared" si="4"/>
        <v>-14558.04</v>
      </c>
      <c r="M39" s="159">
        <f t="shared" si="4"/>
        <v>-156131.31</v>
      </c>
      <c r="N39" s="159">
        <f t="shared" si="4"/>
        <v>-14558.04</v>
      </c>
      <c r="O39" s="159">
        <f t="shared" si="4"/>
        <v>-14558.04</v>
      </c>
      <c r="P39" s="159">
        <f t="shared" si="4"/>
        <v>-14558.04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12" t="s">
        <v>67</v>
      </c>
      <c r="B40" s="175" t="s">
        <v>37</v>
      </c>
      <c r="C40" s="173" t="s">
        <v>42</v>
      </c>
      <c r="D40" s="187" t="s">
        <v>44</v>
      </c>
      <c r="E40" s="159">
        <f t="shared" ref="E40:P40" si="5">SUMIFS(E$5:E$35,$D$5:$D$35,$D40,$C$5:$C$35,$C40)</f>
        <v>-58191.39</v>
      </c>
      <c r="F40" s="159">
        <f t="shared" si="5"/>
        <v>-58191.39</v>
      </c>
      <c r="G40" s="159">
        <f t="shared" si="5"/>
        <v>-58191.39</v>
      </c>
      <c r="H40" s="159">
        <f t="shared" si="5"/>
        <v>-58191.39</v>
      </c>
      <c r="I40" s="159">
        <f t="shared" si="5"/>
        <v>-58191.39</v>
      </c>
      <c r="J40" s="159">
        <f t="shared" si="5"/>
        <v>-58191.39</v>
      </c>
      <c r="K40" s="159">
        <f t="shared" si="5"/>
        <v>-58191.39</v>
      </c>
      <c r="L40" s="159">
        <f t="shared" si="5"/>
        <v>-58191.39</v>
      </c>
      <c r="M40" s="159">
        <f t="shared" si="5"/>
        <v>-58191.39</v>
      </c>
      <c r="N40" s="159">
        <f t="shared" si="5"/>
        <v>-58191.39</v>
      </c>
      <c r="O40" s="159">
        <f t="shared" si="5"/>
        <v>-58191.39</v>
      </c>
      <c r="P40" s="159">
        <f t="shared" si="5"/>
        <v>-58191.39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12" t="s">
        <v>67</v>
      </c>
      <c r="B41" s="175" t="s">
        <v>37</v>
      </c>
      <c r="C41" s="173" t="s">
        <v>42</v>
      </c>
      <c r="D41" s="174" t="s">
        <v>46</v>
      </c>
      <c r="E41" s="159">
        <f t="shared" ref="E41:P41" si="6">SUMIFS(E$5:E$35,$D$5:$D$35,$D41,$C$5:$C$35,$C41)</f>
        <v>-716666.67</v>
      </c>
      <c r="F41" s="159">
        <f t="shared" si="6"/>
        <v>-716666.67</v>
      </c>
      <c r="G41" s="159">
        <f t="shared" si="6"/>
        <v>-716666.67</v>
      </c>
      <c r="H41" s="159">
        <f t="shared" si="6"/>
        <v>-716666.67</v>
      </c>
      <c r="I41" s="159">
        <f t="shared" si="6"/>
        <v>-716666.67</v>
      </c>
      <c r="J41" s="159">
        <f t="shared" si="6"/>
        <v>-716666.67</v>
      </c>
      <c r="K41" s="159">
        <f t="shared" si="6"/>
        <v>-716666.67</v>
      </c>
      <c r="L41" s="159">
        <f t="shared" si="6"/>
        <v>-716666.67</v>
      </c>
      <c r="M41" s="159">
        <f t="shared" si="6"/>
        <v>-716666.67</v>
      </c>
      <c r="N41" s="159">
        <f t="shared" si="6"/>
        <v>-716666.67</v>
      </c>
      <c r="O41" s="159">
        <f t="shared" si="6"/>
        <v>-716666.67</v>
      </c>
      <c r="P41" s="159">
        <f t="shared" si="6"/>
        <v>-716666.67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12" t="s">
        <v>67</v>
      </c>
      <c r="B42" s="175" t="s">
        <v>48</v>
      </c>
      <c r="C42" s="176" t="s">
        <v>49</v>
      </c>
      <c r="D42" s="174" t="s">
        <v>44</v>
      </c>
      <c r="E42" s="159">
        <f t="shared" ref="E42:P42" si="7">SUMIFS(E$5:E$35,$D$5:$D$35,$D42,$C$5:$C$35,$C42)</f>
        <v>349845</v>
      </c>
      <c r="F42" s="159">
        <f t="shared" si="7"/>
        <v>349845</v>
      </c>
      <c r="G42" s="159">
        <f t="shared" si="7"/>
        <v>349845</v>
      </c>
      <c r="H42" s="159">
        <f t="shared" si="7"/>
        <v>341420</v>
      </c>
      <c r="I42" s="159">
        <f t="shared" si="7"/>
        <v>341420</v>
      </c>
      <c r="J42" s="159">
        <f t="shared" si="7"/>
        <v>762757</v>
      </c>
      <c r="K42" s="159">
        <f t="shared" si="7"/>
        <v>762757</v>
      </c>
      <c r="L42" s="159">
        <f t="shared" si="7"/>
        <v>1165778</v>
      </c>
      <c r="M42" s="159">
        <f t="shared" si="7"/>
        <v>1165778</v>
      </c>
      <c r="N42" s="159">
        <f t="shared" si="7"/>
        <v>341420</v>
      </c>
      <c r="O42" s="159">
        <f t="shared" si="7"/>
        <v>341420</v>
      </c>
      <c r="P42" s="159">
        <f t="shared" si="7"/>
        <v>341420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12" t="s">
        <v>67</v>
      </c>
      <c r="B43" s="175" t="s">
        <v>48</v>
      </c>
      <c r="C43" s="176" t="s">
        <v>49</v>
      </c>
      <c r="D43" s="174" t="s">
        <v>43</v>
      </c>
      <c r="E43" s="159">
        <f t="shared" ref="E43:P43" si="8">SUMIFS(E$5:E$35,$D$5:$D$35,$D43,$C$5:$C$35,$C43)</f>
        <v>1050</v>
      </c>
      <c r="F43" s="159">
        <f t="shared" si="8"/>
        <v>1050</v>
      </c>
      <c r="G43" s="159">
        <f t="shared" si="8"/>
        <v>1050</v>
      </c>
      <c r="H43" s="159">
        <f t="shared" si="8"/>
        <v>1050</v>
      </c>
      <c r="I43" s="159">
        <f t="shared" si="8"/>
        <v>1050</v>
      </c>
      <c r="J43" s="159">
        <f t="shared" si="8"/>
        <v>1050</v>
      </c>
      <c r="K43" s="159">
        <f t="shared" si="8"/>
        <v>1050</v>
      </c>
      <c r="L43" s="159">
        <f t="shared" si="8"/>
        <v>1050</v>
      </c>
      <c r="M43" s="159">
        <f t="shared" si="8"/>
        <v>1050</v>
      </c>
      <c r="N43" s="159">
        <f t="shared" si="8"/>
        <v>1050</v>
      </c>
      <c r="O43" s="159">
        <f t="shared" si="8"/>
        <v>1050</v>
      </c>
      <c r="P43" s="159">
        <f t="shared" si="8"/>
        <v>1050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12" t="s">
        <v>67</v>
      </c>
      <c r="B44" s="175" t="s">
        <v>10</v>
      </c>
      <c r="C44" s="176" t="s">
        <v>50</v>
      </c>
      <c r="D44" s="174" t="s">
        <v>44</v>
      </c>
      <c r="E44" s="159">
        <f t="shared" ref="E44:P44" si="9">SUMIFS(E$5:E$35,$D$5:$D$35,$D44,$C$5:$C$35,$C44)</f>
        <v>483912.54</v>
      </c>
      <c r="F44" s="159">
        <f t="shared" si="9"/>
        <v>488662.54</v>
      </c>
      <c r="G44" s="159">
        <f t="shared" si="9"/>
        <v>483836.28</v>
      </c>
      <c r="H44" s="159">
        <f t="shared" si="9"/>
        <v>483912.54</v>
      </c>
      <c r="I44" s="159">
        <f t="shared" si="9"/>
        <v>483912.54</v>
      </c>
      <c r="J44" s="159">
        <f t="shared" si="9"/>
        <v>483912.54</v>
      </c>
      <c r="K44" s="159">
        <f t="shared" si="9"/>
        <v>483912.54</v>
      </c>
      <c r="L44" s="159">
        <f t="shared" si="9"/>
        <v>488662.54</v>
      </c>
      <c r="M44" s="159">
        <f t="shared" si="9"/>
        <v>483912.54</v>
      </c>
      <c r="N44" s="159">
        <f t="shared" si="9"/>
        <v>483912.54</v>
      </c>
      <c r="O44" s="159">
        <f t="shared" si="9"/>
        <v>483912.54</v>
      </c>
      <c r="P44" s="159">
        <f t="shared" si="9"/>
        <v>483912.54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12" t="s">
        <v>67</v>
      </c>
      <c r="B45" s="175" t="s">
        <v>10</v>
      </c>
      <c r="C45" s="176" t="s">
        <v>50</v>
      </c>
      <c r="D45" s="174" t="s">
        <v>51</v>
      </c>
      <c r="E45" s="159">
        <f t="shared" ref="E45:P45" si="10">SUMIFS(E$5:E$35,$D$5:$D$35,$D45,$C$5:$C$35,$C45)</f>
        <v>0</v>
      </c>
      <c r="F45" s="159">
        <f t="shared" si="10"/>
        <v>0</v>
      </c>
      <c r="G45" s="159">
        <f t="shared" si="10"/>
        <v>0</v>
      </c>
      <c r="H45" s="159">
        <f t="shared" si="10"/>
        <v>0</v>
      </c>
      <c r="I45" s="159">
        <f t="shared" si="10"/>
        <v>0</v>
      </c>
      <c r="J45" s="159">
        <f t="shared" si="10"/>
        <v>0</v>
      </c>
      <c r="K45" s="159">
        <f t="shared" si="10"/>
        <v>0</v>
      </c>
      <c r="L45" s="159">
        <f t="shared" si="10"/>
        <v>0</v>
      </c>
      <c r="M45" s="159">
        <f t="shared" si="10"/>
        <v>0</v>
      </c>
      <c r="N45" s="159">
        <f t="shared" si="10"/>
        <v>0</v>
      </c>
      <c r="O45" s="159">
        <f t="shared" si="10"/>
        <v>0</v>
      </c>
      <c r="P45" s="159">
        <f t="shared" si="10"/>
        <v>0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12" t="s">
        <v>67</v>
      </c>
      <c r="B46" s="175" t="s">
        <v>10</v>
      </c>
      <c r="C46" s="176" t="s">
        <v>50</v>
      </c>
      <c r="D46" s="174" t="s">
        <v>43</v>
      </c>
      <c r="E46" s="159">
        <f t="shared" ref="E46:P46" si="11">SUMIFS(E$5:E$35,$D$5:$D$35,$D46,$C$5:$C$35,$C46)</f>
        <v>30000</v>
      </c>
      <c r="F46" s="159">
        <f t="shared" si="11"/>
        <v>30000</v>
      </c>
      <c r="G46" s="159">
        <f t="shared" si="11"/>
        <v>30000</v>
      </c>
      <c r="H46" s="159">
        <f t="shared" si="11"/>
        <v>30000</v>
      </c>
      <c r="I46" s="159">
        <f t="shared" si="11"/>
        <v>30000</v>
      </c>
      <c r="J46" s="159">
        <f t="shared" si="11"/>
        <v>30000</v>
      </c>
      <c r="K46" s="159">
        <f t="shared" si="11"/>
        <v>30000</v>
      </c>
      <c r="L46" s="159">
        <f t="shared" si="11"/>
        <v>30000</v>
      </c>
      <c r="M46" s="159">
        <f t="shared" si="11"/>
        <v>30000</v>
      </c>
      <c r="N46" s="159">
        <f t="shared" si="11"/>
        <v>30000</v>
      </c>
      <c r="O46" s="159">
        <f t="shared" si="11"/>
        <v>30000</v>
      </c>
      <c r="P46" s="159">
        <f t="shared" si="11"/>
        <v>30000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showGridLines="0" workbookViewId="0"/>
  </sheetViews>
  <sheetFormatPr customHeight="1" defaultColWidth="14.43" defaultRowHeight="15.0"/>
  <cols>
    <col customWidth="1" min="1" max="1" width="47.57"/>
    <col customWidth="1" min="2" max="2" width="33.43"/>
    <col customWidth="1" min="3" max="3" width="19.43"/>
    <col customWidth="1" min="4" max="4" width="16.71"/>
    <col customWidth="1" min="5" max="14" width="19.43"/>
    <col customWidth="1" min="15" max="15" width="11.57"/>
    <col customWidth="1" min="16" max="17" width="12.57"/>
    <col customWidth="1" min="18" max="25" width="9.14"/>
  </cols>
  <sheetData>
    <row r="1" ht="12.0" customHeight="1">
      <c r="A1" s="6" t="s">
        <v>74</v>
      </c>
      <c r="B1" s="1"/>
      <c r="C1" s="22">
        <v>41456.0</v>
      </c>
      <c r="D1" s="22">
        <v>41487.0</v>
      </c>
      <c r="E1" s="22">
        <v>41518.0</v>
      </c>
      <c r="F1" s="22">
        <v>41548.0</v>
      </c>
      <c r="G1" s="22">
        <v>41579.0</v>
      </c>
      <c r="H1" s="22">
        <v>41609.0</v>
      </c>
      <c r="I1" s="22">
        <v>41640.0</v>
      </c>
      <c r="J1" s="22">
        <v>41671.0</v>
      </c>
      <c r="K1" s="22">
        <v>41699.0</v>
      </c>
      <c r="L1" s="22">
        <v>41730.0</v>
      </c>
      <c r="M1" s="22">
        <v>41760.0</v>
      </c>
      <c r="N1" s="22">
        <v>41791.0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"/>
    </row>
    <row r="2" ht="12.0" customHeight="1">
      <c r="A2" s="3"/>
      <c r="C2" s="25" t="s">
        <v>12</v>
      </c>
      <c r="D2" s="26" t="s">
        <v>15</v>
      </c>
      <c r="E2" s="27" t="s">
        <v>16</v>
      </c>
      <c r="F2" s="27" t="s">
        <v>17</v>
      </c>
      <c r="G2" s="27" t="s">
        <v>18</v>
      </c>
      <c r="H2" s="27" t="s">
        <v>19</v>
      </c>
      <c r="I2" s="27" t="s">
        <v>20</v>
      </c>
      <c r="J2" s="27" t="s">
        <v>21</v>
      </c>
      <c r="K2" s="27" t="s">
        <v>22</v>
      </c>
      <c r="L2" s="27" t="s">
        <v>23</v>
      </c>
      <c r="M2" s="27" t="s">
        <v>24</v>
      </c>
      <c r="N2" s="27" t="s">
        <v>25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5"/>
    </row>
    <row r="3" ht="12.0" customHeight="1">
      <c r="A3" s="192" t="s">
        <v>28</v>
      </c>
      <c r="B3" s="193" t="s">
        <v>29</v>
      </c>
      <c r="C3" s="35">
        <f>SUMIFS('CC BUDGET'!E$5:E$35,'CC BUDGET'!$B$5:$B$35,'CC BUDGET'!$B$5,'CC BUDGET'!$A$5:$A$35,'CC BUDGET'!$A$5)</f>
        <v>-8213375.7</v>
      </c>
      <c r="D3" s="35">
        <f>SUMIFS('CC BUDGET'!F$5:F$35,'CC BUDGET'!$B$5:$B$35,'CC BUDGET'!$B$5,'CC BUDGET'!$A$5:$A$35,'CC BUDGET'!$A$5)</f>
        <v>-5968279.7</v>
      </c>
      <c r="E3" s="35">
        <f>SUMIFS('CC BUDGET'!G$5:G$35,'CC BUDGET'!$B$5:$B$35,'CC BUDGET'!$B$5,'CC BUDGET'!$A$5:$A$35,'CC BUDGET'!$A$5)</f>
        <v>-5943759.7</v>
      </c>
      <c r="F3" s="35">
        <f>SUMIFS('CC BUDGET'!H$5:H$35,'CC BUDGET'!$B$5:$B$35,'CC BUDGET'!$B$5,'CC BUDGET'!$A$5:$A$35,'CC BUDGET'!$A$5)</f>
        <v>-4405551.23</v>
      </c>
      <c r="G3" s="35">
        <f>SUMIFS('CC BUDGET'!I$5:I$35,'CC BUDGET'!$B$5:$B$35,'CC BUDGET'!$B$5,'CC BUDGET'!$A$5:$A$35,'CC BUDGET'!$A$5)</f>
        <v>-7250656.23</v>
      </c>
      <c r="H3" s="35">
        <f>SUMIFS('CC BUDGET'!J$5:J$35,'CC BUDGET'!$B$5:$B$35,'CC BUDGET'!$B$5,'CC BUDGET'!$A$5:$A$35,'CC BUDGET'!$A$5)</f>
        <v>-8001217.23</v>
      </c>
      <c r="I3" s="35">
        <f>SUMIFS('CC BUDGET'!K$5:K$35,'CC BUDGET'!$B$5:$B$35,'CC BUDGET'!$B$5,'CC BUDGET'!$A$5:$A$35,'CC BUDGET'!$A$5)</f>
        <v>-10464692.23</v>
      </c>
      <c r="J3" s="35">
        <f>SUMIFS('CC BUDGET'!L$5:L$35,'CC BUDGET'!$B$5:$B$35,'CC BUDGET'!$B$5,'CC BUDGET'!$A$5:$A$35,'CC BUDGET'!$A$5)</f>
        <v>-9728864.23</v>
      </c>
      <c r="K3" s="35">
        <f>SUMIFS('CC BUDGET'!M$5:M$35,'CC BUDGET'!$B$5:$B$35,'CC BUDGET'!$B$5,'CC BUDGET'!$A$5:$A$35,'CC BUDGET'!$A$5)</f>
        <v>-10439474.23</v>
      </c>
      <c r="L3" s="35">
        <f>SUMIFS('CC BUDGET'!N$5:N$35,'CC BUDGET'!$B$5:$B$35,'CC BUDGET'!$B$5,'CC BUDGET'!$A$5:$A$35,'CC BUDGET'!$A$5)</f>
        <v>-8093996.23</v>
      </c>
      <c r="M3" s="35">
        <f>SUMIFS('CC BUDGET'!O$5:O$35,'CC BUDGET'!$B$5:$B$35,'CC BUDGET'!$B$5,'CC BUDGET'!$A$5:$A$35,'CC BUDGET'!$A$5)</f>
        <v>-7467847.23</v>
      </c>
      <c r="N3" s="35">
        <f>SUMIFS('CC BUDGET'!P$5:P$35,'CC BUDGET'!$B$5:$B$35,'CC BUDGET'!$B$5,'CC BUDGET'!$A$5:$A$35,'CC BUDGET'!$A$5)</f>
        <v>-8015833.23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5"/>
    </row>
    <row r="4" ht="12.0" customHeight="1">
      <c r="A4" s="194"/>
      <c r="B4" s="195" t="s">
        <v>36</v>
      </c>
      <c r="C4" s="35">
        <f>SUMIFS('CC BUDGET'!E$5:E$35,'CC BUDGET'!$B$5:$B$35,'CC BUDGET'!$B$8,'CC BUDGET'!$A$5:$A$35,'CC BUDGET'!$A$5)</f>
        <v>30000</v>
      </c>
      <c r="D4" s="35">
        <f>SUMIFS('CC BUDGET'!F$5:F$35,'CC BUDGET'!$B$5:$B$35,'CC BUDGET'!$B$8,'CC BUDGET'!$A$5:$A$35,'CC BUDGET'!$A$5)</f>
        <v>30000</v>
      </c>
      <c r="E4" s="35">
        <f>SUMIFS('CC BUDGET'!G$5:G$35,'CC BUDGET'!$B$5:$B$35,'CC BUDGET'!$B$8,'CC BUDGET'!$A$5:$A$35,'CC BUDGET'!$A$5)</f>
        <v>30000</v>
      </c>
      <c r="F4" s="35">
        <f>SUMIFS('CC BUDGET'!H$5:H$35,'CC BUDGET'!$B$5:$B$35,'CC BUDGET'!$B$8,'CC BUDGET'!$A$5:$A$35,'CC BUDGET'!$A$5)</f>
        <v>30000</v>
      </c>
      <c r="G4" s="35">
        <f>SUMIFS('CC BUDGET'!I$5:I$35,'CC BUDGET'!$B$5:$B$35,'CC BUDGET'!$B$8,'CC BUDGET'!$A$5:$A$35,'CC BUDGET'!$A$5)</f>
        <v>30000</v>
      </c>
      <c r="H4" s="35">
        <f>SUMIFS('CC BUDGET'!J$5:J$35,'CC BUDGET'!$B$5:$B$35,'CC BUDGET'!$B$8,'CC BUDGET'!$A$5:$A$35,'CC BUDGET'!$A$5)</f>
        <v>30000</v>
      </c>
      <c r="I4" s="35">
        <f>SUMIFS('CC BUDGET'!K$5:K$35,'CC BUDGET'!$B$5:$B$35,'CC BUDGET'!$B$8,'CC BUDGET'!$A$5:$A$35,'CC BUDGET'!$A$5)</f>
        <v>30000</v>
      </c>
      <c r="J4" s="35">
        <f>SUMIFS('CC BUDGET'!L$5:L$35,'CC BUDGET'!$B$5:$B$35,'CC BUDGET'!$B$8,'CC BUDGET'!$A$5:$A$35,'CC BUDGET'!$A$5)</f>
        <v>30000</v>
      </c>
      <c r="K4" s="35">
        <f>SUMIFS('CC BUDGET'!M$5:M$35,'CC BUDGET'!$B$5:$B$35,'CC BUDGET'!$B$8,'CC BUDGET'!$A$5:$A$35,'CC BUDGET'!$A$5)</f>
        <v>30000</v>
      </c>
      <c r="L4" s="35">
        <f>SUMIFS('CC BUDGET'!N$5:N$35,'CC BUDGET'!$B$5:$B$35,'CC BUDGET'!$B$8,'CC BUDGET'!$A$5:$A$35,'CC BUDGET'!$A$5)</f>
        <v>30000</v>
      </c>
      <c r="M4" s="35">
        <f>SUMIFS('CC BUDGET'!O$5:O$35,'CC BUDGET'!$B$5:$B$35,'CC BUDGET'!$B$8,'CC BUDGET'!$A$5:$A$35,'CC BUDGET'!$A$5)</f>
        <v>30000</v>
      </c>
      <c r="N4" s="35">
        <f>SUMIFS('CC BUDGET'!P$5:P$35,'CC BUDGET'!$B$5:$B$35,'CC BUDGET'!$B$8,'CC BUDGET'!$A$5:$A$35,'CC BUDGET'!$A$5)</f>
        <v>30000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5"/>
    </row>
    <row r="5" ht="12.0" customHeight="1">
      <c r="A5" s="194"/>
      <c r="B5" s="196" t="s">
        <v>41</v>
      </c>
      <c r="C5" s="35">
        <f>SUMIFS('CC BUDGET'!E$5:E$35,'CC BUDGET'!$B$5:$B$35,'CC BUDGET'!$B$9,'CC BUDGET'!$A$5:$A$35,'CC BUDGET'!$A$5)</f>
        <v>30000</v>
      </c>
      <c r="D5" s="35">
        <f>SUMIFS('CC BUDGET'!F$5:F$35,'CC BUDGET'!$B$5:$B$35,'CC BUDGET'!$B$9,'CC BUDGET'!$A$5:$A$35,'CC BUDGET'!$A$5)</f>
        <v>30000</v>
      </c>
      <c r="E5" s="35">
        <f>SUMIFS('CC BUDGET'!G$5:G$35,'CC BUDGET'!$B$5:$B$35,'CC BUDGET'!$B$9,'CC BUDGET'!$A$5:$A$35,'CC BUDGET'!$A$5)</f>
        <v>29923.74</v>
      </c>
      <c r="F5" s="35">
        <f>SUMIFS('CC BUDGET'!H$5:H$35,'CC BUDGET'!$B$5:$B$35,'CC BUDGET'!$B$9,'CC BUDGET'!$A$5:$A$35,'CC BUDGET'!$A$5)</f>
        <v>30000</v>
      </c>
      <c r="G5" s="35">
        <f>SUMIFS('CC BUDGET'!I$5:I$35,'CC BUDGET'!$B$5:$B$35,'CC BUDGET'!$B$9,'CC BUDGET'!$A$5:$A$35,'CC BUDGET'!$A$5)</f>
        <v>30000</v>
      </c>
      <c r="H5" s="35">
        <f>SUMIFS('CC BUDGET'!J$5:J$35,'CC BUDGET'!$B$5:$B$35,'CC BUDGET'!$B$9,'CC BUDGET'!$A$5:$A$35,'CC BUDGET'!$A$5)</f>
        <v>30000</v>
      </c>
      <c r="I5" s="35">
        <f>SUMIFS('CC BUDGET'!K$5:K$35,'CC BUDGET'!$B$5:$B$35,'CC BUDGET'!$B$9,'CC BUDGET'!$A$5:$A$35,'CC BUDGET'!$A$5)</f>
        <v>30000</v>
      </c>
      <c r="J5" s="35">
        <f>SUMIFS('CC BUDGET'!L$5:L$35,'CC BUDGET'!$B$5:$B$35,'CC BUDGET'!$B$9,'CC BUDGET'!$A$5:$A$35,'CC BUDGET'!$A$5)</f>
        <v>30000</v>
      </c>
      <c r="K5" s="35">
        <f>SUMIFS('CC BUDGET'!M$5:M$35,'CC BUDGET'!$B$5:$B$35,'CC BUDGET'!$B$9,'CC BUDGET'!$A$5:$A$35,'CC BUDGET'!$A$5)</f>
        <v>30000</v>
      </c>
      <c r="L5" s="35">
        <f>SUMIFS('CC BUDGET'!N$5:N$35,'CC BUDGET'!$B$5:$B$35,'CC BUDGET'!$B$9,'CC BUDGET'!$A$5:$A$35,'CC BUDGET'!$A$5)</f>
        <v>30000</v>
      </c>
      <c r="M5" s="35">
        <f>SUMIFS('CC BUDGET'!O$5:O$35,'CC BUDGET'!$B$5:$B$35,'CC BUDGET'!$B$9,'CC BUDGET'!$A$5:$A$35,'CC BUDGET'!$A$5)</f>
        <v>30000</v>
      </c>
      <c r="N5" s="35">
        <f>SUMIFS('CC BUDGET'!P$5:P$35,'CC BUDGET'!$B$5:$B$35,'CC BUDGET'!$B$9,'CC BUDGET'!$A$5:$A$35,'CC BUDGET'!$A$5)</f>
        <v>30000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5"/>
    </row>
    <row r="6" ht="12.0" customHeight="1">
      <c r="A6" s="194"/>
      <c r="B6" s="196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5"/>
    </row>
    <row r="7" ht="12.0" customHeight="1">
      <c r="A7" s="197" t="s">
        <v>45</v>
      </c>
      <c r="B7" s="195" t="s">
        <v>29</v>
      </c>
      <c r="C7" s="35">
        <f>SUMIFS('CC BUDGET'!E$5:E$35,'CC BUDGET'!$B$5:$B$35,'CC BUDGET'!$B$5,'CC BUDGET'!$A$5:$A$35,'CC BUDGET'!$A$16)</f>
        <v>-16539850.56</v>
      </c>
      <c r="D7" s="35">
        <f>SUMIFS('CC BUDGET'!F$5:F$35,'CC BUDGET'!$B$5:$B$35,'CC BUDGET'!$B$5,'CC BUDGET'!$A$5:$A$35,'CC BUDGET'!$A$16)</f>
        <v>-14936115.32</v>
      </c>
      <c r="E7" s="35">
        <f>SUMIFS('CC BUDGET'!G$5:G$35,'CC BUDGET'!$B$5:$B$35,'CC BUDGET'!$B$5,'CC BUDGET'!$A$5:$A$35,'CC BUDGET'!$A$16)</f>
        <v>-14911829.35</v>
      </c>
      <c r="F7" s="35">
        <f>SUMIFS('CC BUDGET'!H$5:H$35,'CC BUDGET'!$B$5:$B$35,'CC BUDGET'!$B$5,'CC BUDGET'!$A$5:$A$35,'CC BUDGET'!$A$16)</f>
        <v>-12812490.02</v>
      </c>
      <c r="G7" s="35">
        <f>SUMIFS('CC BUDGET'!I$5:I$35,'CC BUDGET'!$B$5:$B$35,'CC BUDGET'!$B$5,'CC BUDGET'!$A$5:$A$35,'CC BUDGET'!$A$16)</f>
        <v>-13725254.12</v>
      </c>
      <c r="H7" s="35">
        <f>SUMIFS('CC BUDGET'!J$5:J$35,'CC BUDGET'!$B$5:$B$35,'CC BUDGET'!$B$5,'CC BUDGET'!$A$5:$A$35,'CC BUDGET'!$A$16)</f>
        <v>-12969085.51</v>
      </c>
      <c r="I7" s="35">
        <f>SUMIFS('CC BUDGET'!K$5:K$35,'CC BUDGET'!$B$5:$B$35,'CC BUDGET'!$B$5,'CC BUDGET'!$A$5:$A$35,'CC BUDGET'!$A$16)</f>
        <v>-17691646.97</v>
      </c>
      <c r="J7" s="35">
        <f>SUMIFS('CC BUDGET'!L$5:L$35,'CC BUDGET'!$B$5:$B$35,'CC BUDGET'!$B$5,'CC BUDGET'!$A$5:$A$35,'CC BUDGET'!$A$16)</f>
        <v>-16929153.19</v>
      </c>
      <c r="K7" s="35">
        <f>SUMIFS('CC BUDGET'!M$5:M$35,'CC BUDGET'!$B$5:$B$35,'CC BUDGET'!$B$5,'CC BUDGET'!$A$5:$A$35,'CC BUDGET'!$A$16)</f>
        <v>-15974433.37</v>
      </c>
      <c r="L7" s="35">
        <f>SUMIFS('CC BUDGET'!N$5:N$35,'CC BUDGET'!$B$5:$B$35,'CC BUDGET'!$B$5,'CC BUDGET'!$A$5:$A$35,'CC BUDGET'!$A$16)</f>
        <v>-19039986.69</v>
      </c>
      <c r="M7" s="35">
        <f>SUMIFS('CC BUDGET'!O$5:O$35,'CC BUDGET'!$B$5:$B$35,'CC BUDGET'!$B$5,'CC BUDGET'!$A$5:$A$35,'CC BUDGET'!$A$16)</f>
        <v>-17082544.41</v>
      </c>
      <c r="N7" s="35">
        <f>SUMIFS('CC BUDGET'!P$5:P$35,'CC BUDGET'!$B$5:$B$35,'CC BUDGET'!$B$5,'CC BUDGET'!$A$5:$A$35,'CC BUDGET'!$A$16)</f>
        <v>-18945397.85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5"/>
    </row>
    <row r="8" ht="12.0" customHeight="1">
      <c r="A8" s="197"/>
      <c r="B8" s="196" t="s">
        <v>36</v>
      </c>
      <c r="C8" s="35">
        <f>SUMIFS('CC BUDGET'!E$5:E$35,'CC BUDGET'!$B$5:$B$35,'CC BUDGET'!$B$8,'CC BUDGET'!$A$5:$A$35,'CC BUDGET'!$A$16)</f>
        <v>169981</v>
      </c>
      <c r="D8" s="35">
        <f>SUMIFS('CC BUDGET'!F$5:F$35,'CC BUDGET'!$B$5:$B$35,'CC BUDGET'!$B$8,'CC BUDGET'!$A$5:$A$35,'CC BUDGET'!$A$16)</f>
        <v>169981</v>
      </c>
      <c r="E8" s="35">
        <f>SUMIFS('CC BUDGET'!G$5:G$35,'CC BUDGET'!$B$5:$B$35,'CC BUDGET'!$B$8,'CC BUDGET'!$A$5:$A$35,'CC BUDGET'!$A$16)</f>
        <v>169981</v>
      </c>
      <c r="F8" s="35">
        <f>SUMIFS('CC BUDGET'!H$5:H$35,'CC BUDGET'!$B$5:$B$35,'CC BUDGET'!$B$8,'CC BUDGET'!$A$5:$A$35,'CC BUDGET'!$A$16)</f>
        <v>166888</v>
      </c>
      <c r="G8" s="35">
        <f>SUMIFS('CC BUDGET'!I$5:I$35,'CC BUDGET'!$B$5:$B$35,'CC BUDGET'!$B$8,'CC BUDGET'!$A$5:$A$35,'CC BUDGET'!$A$16)</f>
        <v>166888</v>
      </c>
      <c r="H8" s="35">
        <f>SUMIFS('CC BUDGET'!J$5:J$35,'CC BUDGET'!$B$5:$B$35,'CC BUDGET'!$B$8,'CC BUDGET'!$A$5:$A$35,'CC BUDGET'!$A$16)</f>
        <v>392677</v>
      </c>
      <c r="I8" s="35">
        <f>SUMIFS('CC BUDGET'!K$5:K$35,'CC BUDGET'!$B$5:$B$35,'CC BUDGET'!$B$8,'CC BUDGET'!$A$5:$A$35,'CC BUDGET'!$A$16)</f>
        <v>392677</v>
      </c>
      <c r="J8" s="35">
        <f>SUMIFS('CC BUDGET'!L$5:L$35,'CC BUDGET'!$B$5:$B$35,'CC BUDGET'!$B$8,'CC BUDGET'!$A$5:$A$35,'CC BUDGET'!$A$16)</f>
        <v>608648</v>
      </c>
      <c r="K8" s="35">
        <f>SUMIFS('CC BUDGET'!M$5:M$35,'CC BUDGET'!$B$5:$B$35,'CC BUDGET'!$B$8,'CC BUDGET'!$A$5:$A$35,'CC BUDGET'!$A$16)</f>
        <v>608648</v>
      </c>
      <c r="L8" s="35">
        <f>SUMIFS('CC BUDGET'!N$5:N$35,'CC BUDGET'!$B$5:$B$35,'CC BUDGET'!$B$8,'CC BUDGET'!$A$5:$A$35,'CC BUDGET'!$A$16)</f>
        <v>166888</v>
      </c>
      <c r="M8" s="35">
        <f>SUMIFS('CC BUDGET'!O$5:O$35,'CC BUDGET'!$B$5:$B$35,'CC BUDGET'!$B$8,'CC BUDGET'!$A$5:$A$35,'CC BUDGET'!$A$16)</f>
        <v>166888</v>
      </c>
      <c r="N8" s="35">
        <f>SUMIFS('CC BUDGET'!P$5:P$35,'CC BUDGET'!$B$5:$B$35,'CC BUDGET'!$B$8,'CC BUDGET'!$A$5:$A$35,'CC BUDGET'!$A$16)</f>
        <v>166888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"/>
    </row>
    <row r="9" ht="12.0" customHeight="1">
      <c r="A9" s="194"/>
      <c r="B9" s="195" t="s">
        <v>41</v>
      </c>
      <c r="C9" s="35">
        <f>SUMIFS('CC BUDGET'!E$5:E$35,'CC BUDGET'!$B$5:$B$35,'CC BUDGET'!$B$9,'CC BUDGET'!$A$5:$A$35,'CC BUDGET'!$A$16)</f>
        <v>479062.54</v>
      </c>
      <c r="D9" s="35">
        <f>SUMIFS('CC BUDGET'!F$5:F$35,'CC BUDGET'!$B$5:$B$35,'CC BUDGET'!$B$9,'CC BUDGET'!$A$5:$A$35,'CC BUDGET'!$A$16)</f>
        <v>479062.54</v>
      </c>
      <c r="E9" s="35">
        <f>SUMIFS('CC BUDGET'!G$5:G$35,'CC BUDGET'!$B$5:$B$35,'CC BUDGET'!$B$9,'CC BUDGET'!$A$5:$A$35,'CC BUDGET'!$A$16)</f>
        <v>479062.54</v>
      </c>
      <c r="F9" s="35">
        <f>SUMIFS('CC BUDGET'!H$5:H$35,'CC BUDGET'!$B$5:$B$35,'CC BUDGET'!$B$9,'CC BUDGET'!$A$5:$A$35,'CC BUDGET'!$A$16)</f>
        <v>479062.54</v>
      </c>
      <c r="G9" s="35">
        <f>SUMIFS('CC BUDGET'!I$5:I$35,'CC BUDGET'!$B$5:$B$35,'CC BUDGET'!$B$9,'CC BUDGET'!$A$5:$A$35,'CC BUDGET'!$A$16)</f>
        <v>479062.54</v>
      </c>
      <c r="H9" s="35">
        <f>SUMIFS('CC BUDGET'!J$5:J$35,'CC BUDGET'!$B$5:$B$35,'CC BUDGET'!$B$9,'CC BUDGET'!$A$5:$A$35,'CC BUDGET'!$A$16)</f>
        <v>479062.54</v>
      </c>
      <c r="I9" s="35">
        <f>SUMIFS('CC BUDGET'!K$5:K$35,'CC BUDGET'!$B$5:$B$35,'CC BUDGET'!$B$9,'CC BUDGET'!$A$5:$A$35,'CC BUDGET'!$A$16)</f>
        <v>479062.54</v>
      </c>
      <c r="J9" s="35">
        <f>SUMIFS('CC BUDGET'!L$5:L$35,'CC BUDGET'!$B$5:$B$35,'CC BUDGET'!$B$9,'CC BUDGET'!$A$5:$A$35,'CC BUDGET'!$A$16)</f>
        <v>479062.54</v>
      </c>
      <c r="K9" s="35">
        <f>SUMIFS('CC BUDGET'!M$5:M$35,'CC BUDGET'!$B$5:$B$35,'CC BUDGET'!$B$9,'CC BUDGET'!$A$5:$A$35,'CC BUDGET'!$A$16)</f>
        <v>479062.54</v>
      </c>
      <c r="L9" s="35">
        <f>SUMIFS('CC BUDGET'!N$5:N$35,'CC BUDGET'!$B$5:$B$35,'CC BUDGET'!$B$9,'CC BUDGET'!$A$5:$A$35,'CC BUDGET'!$A$16)</f>
        <v>479062.54</v>
      </c>
      <c r="M9" s="35">
        <f>SUMIFS('CC BUDGET'!O$5:O$35,'CC BUDGET'!$B$5:$B$35,'CC BUDGET'!$B$9,'CC BUDGET'!$A$5:$A$35,'CC BUDGET'!$A$16)</f>
        <v>479062.54</v>
      </c>
      <c r="N9" s="35">
        <f>SUMIFS('CC BUDGET'!P$5:P$35,'CC BUDGET'!$B$5:$B$35,'CC BUDGET'!$B$9,'CC BUDGET'!$A$5:$A$35,'CC BUDGET'!$A$16)</f>
        <v>479062.54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5"/>
    </row>
    <row r="10" ht="12.0" customHeight="1">
      <c r="A10" s="194"/>
      <c r="B10" s="19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"/>
    </row>
    <row r="11" ht="12.0" customHeight="1">
      <c r="A11" s="197" t="s">
        <v>53</v>
      </c>
      <c r="B11" s="196" t="s">
        <v>29</v>
      </c>
      <c r="C11" s="35">
        <f>SUMIFS('CC BUDGET'!E$5:E$35,'CC BUDGET'!$B$5:$B$35,'CC BUDGET'!$B$5,'CC BUDGET'!$A$5:$A$35,'CC BUDGET'!$A$24)</f>
        <v>-17486457.32</v>
      </c>
      <c r="D11" s="35">
        <f>SUMIFS('CC BUDGET'!F$5:F$35,'CC BUDGET'!$B$5:$B$35,'CC BUDGET'!$B$5,'CC BUDGET'!$A$5:$A$35,'CC BUDGET'!$A$24)</f>
        <v>-17080683.32</v>
      </c>
      <c r="E11" s="35">
        <f>SUMIFS('CC BUDGET'!G$5:G$35,'CC BUDGET'!$B$5:$B$35,'CC BUDGET'!$B$5,'CC BUDGET'!$A$5:$A$35,'CC BUDGET'!$A$24)</f>
        <v>-18779074.32</v>
      </c>
      <c r="F11" s="35">
        <f>SUMIFS('CC BUDGET'!H$5:H$35,'CC BUDGET'!$B$5:$B$35,'CC BUDGET'!$B$5,'CC BUDGET'!$A$5:$A$35,'CC BUDGET'!$A$24)</f>
        <v>-16393725.94</v>
      </c>
      <c r="G11" s="35">
        <f>SUMIFS('CC BUDGET'!I$5:I$35,'CC BUDGET'!$B$5:$B$35,'CC BUDGET'!$B$5,'CC BUDGET'!$A$5:$A$35,'CC BUDGET'!$A$24)</f>
        <v>-18198123.94</v>
      </c>
      <c r="H11" s="35">
        <f>SUMIFS('CC BUDGET'!J$5:J$35,'CC BUDGET'!$B$5:$B$35,'CC BUDGET'!$B$5,'CC BUDGET'!$A$5:$A$35,'CC BUDGET'!$A$24)</f>
        <v>-18745041.94</v>
      </c>
      <c r="I11" s="35">
        <f>SUMIFS('CC BUDGET'!K$5:K$35,'CC BUDGET'!$B$5:$B$35,'CC BUDGET'!$B$5,'CC BUDGET'!$A$5:$A$35,'CC BUDGET'!$A$24)</f>
        <v>-20438972.94</v>
      </c>
      <c r="J11" s="35">
        <f>SUMIFS('CC BUDGET'!L$5:L$35,'CC BUDGET'!$B$5:$B$35,'CC BUDGET'!$B$5,'CC BUDGET'!$A$5:$A$35,'CC BUDGET'!$A$24)</f>
        <v>-19896925.94</v>
      </c>
      <c r="K11" s="35">
        <f>SUMIFS('CC BUDGET'!M$5:M$35,'CC BUDGET'!$B$5:$B$35,'CC BUDGET'!$B$5,'CC BUDGET'!$A$5:$A$35,'CC BUDGET'!$A$24)</f>
        <v>-20741539.48</v>
      </c>
      <c r="L11" s="35">
        <f>SUMIFS('CC BUDGET'!N$5:N$35,'CC BUDGET'!$B$5:$B$35,'CC BUDGET'!$B$5,'CC BUDGET'!$A$5:$A$35,'CC BUDGET'!$A$24)</f>
        <v>-17125160.94</v>
      </c>
      <c r="M11" s="35">
        <f>SUMIFS('CC BUDGET'!O$5:O$35,'CC BUDGET'!$B$5:$B$35,'CC BUDGET'!$B$5,'CC BUDGET'!$A$5:$A$35,'CC BUDGET'!$A$24)</f>
        <v>-18572607.94</v>
      </c>
      <c r="N11" s="35">
        <f>SUMIFS('CC BUDGET'!P$5:P$35,'CC BUDGET'!$B$5:$B$35,'CC BUDGET'!$B$5,'CC BUDGET'!$A$5:$A$35,'CC BUDGET'!$A$24)</f>
        <v>-19240921.94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5"/>
    </row>
    <row r="12" ht="12.0" customHeight="1">
      <c r="A12" s="194"/>
      <c r="B12" s="195" t="s">
        <v>36</v>
      </c>
      <c r="C12" s="35">
        <f>SUMIFS('CC BUDGET'!E$5:E$35,'CC BUDGET'!$B$5:$B$35,'CC BUDGET'!$B$8,'CC BUDGET'!$A$5:$A$35,'CC BUDGET'!$A$24)</f>
        <v>150914</v>
      </c>
      <c r="D12" s="35">
        <f>SUMIFS('CC BUDGET'!F$5:F$35,'CC BUDGET'!$B$5:$B$35,'CC BUDGET'!$B$8,'CC BUDGET'!$A$5:$A$35,'CC BUDGET'!$A$24)</f>
        <v>150914</v>
      </c>
      <c r="E12" s="35">
        <f>SUMIFS('CC BUDGET'!G$5:G$35,'CC BUDGET'!$B$5:$B$35,'CC BUDGET'!$B$8,'CC BUDGET'!$A$5:$A$35,'CC BUDGET'!$A$24)</f>
        <v>150914</v>
      </c>
      <c r="F12" s="35">
        <f>SUMIFS('CC BUDGET'!H$5:H$35,'CC BUDGET'!$B$5:$B$35,'CC BUDGET'!$B$8,'CC BUDGET'!$A$5:$A$35,'CC BUDGET'!$A$24)</f>
        <v>145582</v>
      </c>
      <c r="G12" s="35">
        <f>SUMIFS('CC BUDGET'!I$5:I$35,'CC BUDGET'!$B$5:$B$35,'CC BUDGET'!$B$8,'CC BUDGET'!$A$5:$A$35,'CC BUDGET'!$A$24)</f>
        <v>145582</v>
      </c>
      <c r="H12" s="35">
        <f>SUMIFS('CC BUDGET'!J$5:J$35,'CC BUDGET'!$B$5:$B$35,'CC BUDGET'!$B$8,'CC BUDGET'!$A$5:$A$35,'CC BUDGET'!$A$24)</f>
        <v>341130</v>
      </c>
      <c r="I12" s="35">
        <f>SUMIFS('CC BUDGET'!K$5:K$35,'CC BUDGET'!$B$5:$B$35,'CC BUDGET'!$B$8,'CC BUDGET'!$A$5:$A$35,'CC BUDGET'!$A$24)</f>
        <v>341130</v>
      </c>
      <c r="J12" s="35">
        <f>SUMIFS('CC BUDGET'!L$5:L$35,'CC BUDGET'!$B$5:$B$35,'CC BUDGET'!$B$8,'CC BUDGET'!$A$5:$A$35,'CC BUDGET'!$A$24)</f>
        <v>528180</v>
      </c>
      <c r="K12" s="35">
        <f>SUMIFS('CC BUDGET'!M$5:M$35,'CC BUDGET'!$B$5:$B$35,'CC BUDGET'!$B$8,'CC BUDGET'!$A$5:$A$35,'CC BUDGET'!$A$24)</f>
        <v>528180</v>
      </c>
      <c r="L12" s="35">
        <f>SUMIFS('CC BUDGET'!N$5:N$35,'CC BUDGET'!$B$5:$B$35,'CC BUDGET'!$B$8,'CC BUDGET'!$A$5:$A$35,'CC BUDGET'!$A$24)</f>
        <v>145582</v>
      </c>
      <c r="M12" s="35">
        <f>SUMIFS('CC BUDGET'!O$5:O$35,'CC BUDGET'!$B$5:$B$35,'CC BUDGET'!$B$8,'CC BUDGET'!$A$5:$A$35,'CC BUDGET'!$A$24)</f>
        <v>145582</v>
      </c>
      <c r="N12" s="35">
        <f>SUMIFS('CC BUDGET'!P$5:P$35,'CC BUDGET'!$B$5:$B$35,'CC BUDGET'!$B$8,'CC BUDGET'!$A$5:$A$35,'CC BUDGET'!$A$24)</f>
        <v>145582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5"/>
    </row>
    <row r="13" ht="12.0" customHeight="1">
      <c r="A13" s="197"/>
      <c r="B13" s="196" t="s">
        <v>41</v>
      </c>
      <c r="C13" s="35">
        <f>SUMIFS('CC BUDGET'!E$5:E$35,'CC BUDGET'!$B$5:$B$35,'CC BUDGET'!$B$9,'CC BUDGET'!$A$5:$A$35,'CC BUDGET'!$A$24)</f>
        <v>4850</v>
      </c>
      <c r="D13" s="35">
        <f>SUMIFS('CC BUDGET'!F$5:F$35,'CC BUDGET'!$B$5:$B$35,'CC BUDGET'!$B$9,'CC BUDGET'!$A$5:$A$35,'CC BUDGET'!$A$24)</f>
        <v>9600</v>
      </c>
      <c r="E13" s="35">
        <f>SUMIFS('CC BUDGET'!G$5:G$35,'CC BUDGET'!$B$5:$B$35,'CC BUDGET'!$B$9,'CC BUDGET'!$A$5:$A$35,'CC BUDGET'!$A$24)</f>
        <v>4850</v>
      </c>
      <c r="F13" s="35">
        <f>SUMIFS('CC BUDGET'!H$5:H$35,'CC BUDGET'!$B$5:$B$35,'CC BUDGET'!$B$9,'CC BUDGET'!$A$5:$A$35,'CC BUDGET'!$A$24)</f>
        <v>4850</v>
      </c>
      <c r="G13" s="35">
        <f>SUMIFS('CC BUDGET'!I$5:I$35,'CC BUDGET'!$B$5:$B$35,'CC BUDGET'!$B$9,'CC BUDGET'!$A$5:$A$35,'CC BUDGET'!$A$24)</f>
        <v>4850</v>
      </c>
      <c r="H13" s="35">
        <f>SUMIFS('CC BUDGET'!J$5:J$35,'CC BUDGET'!$B$5:$B$35,'CC BUDGET'!$B$9,'CC BUDGET'!$A$5:$A$35,'CC BUDGET'!$A$24)</f>
        <v>4850</v>
      </c>
      <c r="I13" s="35">
        <f>SUMIFS('CC BUDGET'!K$5:K$35,'CC BUDGET'!$B$5:$B$35,'CC BUDGET'!$B$9,'CC BUDGET'!$A$5:$A$35,'CC BUDGET'!$A$24)</f>
        <v>4850</v>
      </c>
      <c r="J13" s="35">
        <f>SUMIFS('CC BUDGET'!L$5:L$35,'CC BUDGET'!$B$5:$B$35,'CC BUDGET'!$B$9,'CC BUDGET'!$A$5:$A$35,'CC BUDGET'!$A$24)</f>
        <v>9600</v>
      </c>
      <c r="K13" s="35">
        <f>SUMIFS('CC BUDGET'!M$5:M$35,'CC BUDGET'!$B$5:$B$35,'CC BUDGET'!$B$9,'CC BUDGET'!$A$5:$A$35,'CC BUDGET'!$A$24)</f>
        <v>4850</v>
      </c>
      <c r="L13" s="35">
        <f>SUMIFS('CC BUDGET'!N$5:N$35,'CC BUDGET'!$B$5:$B$35,'CC BUDGET'!$B$9,'CC BUDGET'!$A$5:$A$35,'CC BUDGET'!$A$24)</f>
        <v>4850</v>
      </c>
      <c r="M13" s="35">
        <f>SUMIFS('CC BUDGET'!O$5:O$35,'CC BUDGET'!$B$5:$B$35,'CC BUDGET'!$B$9,'CC BUDGET'!$A$5:$A$35,'CC BUDGET'!$A$24)</f>
        <v>4850</v>
      </c>
      <c r="N13" s="35">
        <f>SUMIFS('CC BUDGET'!P$5:P$35,'CC BUDGET'!$B$5:$B$35,'CC BUDGET'!$B$9,'CC BUDGET'!$A$5:$A$35,'CC BUDGET'!$A$24)</f>
        <v>4850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5"/>
    </row>
    <row r="14" ht="12.0" customHeight="1">
      <c r="A14" s="208"/>
      <c r="B14" s="196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5"/>
    </row>
    <row r="15" ht="12.0" customHeight="1">
      <c r="A15" s="209" t="s">
        <v>66</v>
      </c>
      <c r="B15" s="196" t="s">
        <v>29</v>
      </c>
      <c r="C15" s="35">
        <f t="shared" ref="C15:N15" si="1">C3+C7+C11</f>
        <v>-42239683.58</v>
      </c>
      <c r="D15" s="35">
        <f t="shared" si="1"/>
        <v>-37985078.34</v>
      </c>
      <c r="E15" s="35">
        <f t="shared" si="1"/>
        <v>-39634663.37</v>
      </c>
      <c r="F15" s="35">
        <f t="shared" si="1"/>
        <v>-33611767.19</v>
      </c>
      <c r="G15" s="35">
        <f t="shared" si="1"/>
        <v>-39174034.29</v>
      </c>
      <c r="H15" s="35">
        <f t="shared" si="1"/>
        <v>-39715344.68</v>
      </c>
      <c r="I15" s="35">
        <f t="shared" si="1"/>
        <v>-48595312.14</v>
      </c>
      <c r="J15" s="35">
        <f t="shared" si="1"/>
        <v>-46554943.36</v>
      </c>
      <c r="K15" s="35">
        <f t="shared" si="1"/>
        <v>-47155447.08</v>
      </c>
      <c r="L15" s="35">
        <f t="shared" si="1"/>
        <v>-44259143.86</v>
      </c>
      <c r="M15" s="35">
        <f t="shared" si="1"/>
        <v>-43122999.58</v>
      </c>
      <c r="N15" s="35">
        <f t="shared" si="1"/>
        <v>-46202153.02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5"/>
    </row>
    <row r="16" ht="12.0" customHeight="1">
      <c r="A16" s="209"/>
      <c r="B16" s="195" t="s">
        <v>36</v>
      </c>
      <c r="C16" s="35">
        <f t="shared" ref="C16:N16" si="2">C4+C8+C12</f>
        <v>350895</v>
      </c>
      <c r="D16" s="35">
        <f t="shared" si="2"/>
        <v>350895</v>
      </c>
      <c r="E16" s="35">
        <f t="shared" si="2"/>
        <v>350895</v>
      </c>
      <c r="F16" s="35">
        <f t="shared" si="2"/>
        <v>342470</v>
      </c>
      <c r="G16" s="35">
        <f t="shared" si="2"/>
        <v>342470</v>
      </c>
      <c r="H16" s="35">
        <f t="shared" si="2"/>
        <v>763807</v>
      </c>
      <c r="I16" s="35">
        <f t="shared" si="2"/>
        <v>763807</v>
      </c>
      <c r="J16" s="35">
        <f t="shared" si="2"/>
        <v>1166828</v>
      </c>
      <c r="K16" s="35">
        <f t="shared" si="2"/>
        <v>1166828</v>
      </c>
      <c r="L16" s="35">
        <f t="shared" si="2"/>
        <v>342470</v>
      </c>
      <c r="M16" s="35">
        <f t="shared" si="2"/>
        <v>342470</v>
      </c>
      <c r="N16" s="35">
        <f t="shared" si="2"/>
        <v>342470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5"/>
    </row>
    <row r="17" ht="12.0" customHeight="1">
      <c r="A17" s="209"/>
      <c r="B17" s="196" t="s">
        <v>41</v>
      </c>
      <c r="C17" s="35">
        <f t="shared" ref="C17:N17" si="3">C5+C9+C13</f>
        <v>513912.54</v>
      </c>
      <c r="D17" s="35">
        <f t="shared" si="3"/>
        <v>518662.54</v>
      </c>
      <c r="E17" s="35">
        <f t="shared" si="3"/>
        <v>513836.28</v>
      </c>
      <c r="F17" s="35">
        <f t="shared" si="3"/>
        <v>513912.54</v>
      </c>
      <c r="G17" s="35">
        <f t="shared" si="3"/>
        <v>513912.54</v>
      </c>
      <c r="H17" s="35">
        <f t="shared" si="3"/>
        <v>513912.54</v>
      </c>
      <c r="I17" s="35">
        <f t="shared" si="3"/>
        <v>513912.54</v>
      </c>
      <c r="J17" s="35">
        <f t="shared" si="3"/>
        <v>518662.54</v>
      </c>
      <c r="K17" s="35">
        <f t="shared" si="3"/>
        <v>513912.54</v>
      </c>
      <c r="L17" s="35">
        <f t="shared" si="3"/>
        <v>513912.54</v>
      </c>
      <c r="M17" s="35">
        <f t="shared" si="3"/>
        <v>513912.54</v>
      </c>
      <c r="N17" s="35">
        <f t="shared" si="3"/>
        <v>513912.54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5"/>
    </row>
    <row r="18" ht="12.0" customHeight="1">
      <c r="A18" s="209"/>
      <c r="B18" s="213"/>
      <c r="C18" s="214"/>
      <c r="D18" s="214"/>
      <c r="E18" s="214"/>
      <c r="F18" s="215"/>
      <c r="G18" s="215"/>
      <c r="H18" s="215"/>
      <c r="I18" s="215"/>
      <c r="J18" s="215"/>
      <c r="K18" s="215"/>
      <c r="L18" s="215"/>
      <c r="M18" s="215"/>
      <c r="N18" s="21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5"/>
    </row>
    <row r="19" ht="12.0" customHeight="1">
      <c r="A19" s="6" t="s">
        <v>77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87"/>
      <c r="P19" s="87"/>
      <c r="Q19" s="87"/>
      <c r="R19" s="1"/>
      <c r="S19" s="1"/>
      <c r="T19" s="1"/>
      <c r="U19" s="1"/>
      <c r="V19" s="1"/>
      <c r="W19" s="1"/>
      <c r="X19" s="1"/>
      <c r="Y19" s="1"/>
      <c r="Z19" s="5"/>
    </row>
    <row r="20" ht="12.0" customHeight="1">
      <c r="A20" s="3"/>
      <c r="C20" s="22">
        <v>41456.0</v>
      </c>
      <c r="D20" s="22">
        <v>41487.0</v>
      </c>
      <c r="E20" s="22">
        <v>41518.0</v>
      </c>
      <c r="F20" s="22">
        <v>41548.0</v>
      </c>
      <c r="G20" s="22">
        <v>41579.0</v>
      </c>
      <c r="H20" s="22">
        <v>41609.0</v>
      </c>
      <c r="I20" s="22">
        <v>41640.0</v>
      </c>
      <c r="J20" s="22">
        <v>41671.0</v>
      </c>
      <c r="K20" s="22">
        <v>41699.0</v>
      </c>
      <c r="L20" s="22">
        <v>41730.0</v>
      </c>
      <c r="M20" s="22">
        <v>41760.0</v>
      </c>
      <c r="N20" s="22">
        <v>41791.0</v>
      </c>
      <c r="O20" s="1"/>
      <c r="P20" s="87"/>
      <c r="Q20" s="87"/>
      <c r="R20" s="1"/>
      <c r="S20" s="1"/>
      <c r="T20" s="1"/>
      <c r="U20" s="1"/>
      <c r="V20" s="1"/>
      <c r="W20" s="1"/>
      <c r="X20" s="1"/>
      <c r="Y20" s="1"/>
      <c r="Z20" s="5"/>
    </row>
    <row r="21" ht="12.0" customHeight="1">
      <c r="C21" s="25" t="s">
        <v>12</v>
      </c>
      <c r="D21" s="26" t="s">
        <v>15</v>
      </c>
      <c r="E21" s="27" t="s">
        <v>16</v>
      </c>
      <c r="F21" s="27" t="s">
        <v>17</v>
      </c>
      <c r="G21" s="27" t="s">
        <v>18</v>
      </c>
      <c r="H21" s="27" t="s">
        <v>19</v>
      </c>
      <c r="I21" s="27" t="s">
        <v>20</v>
      </c>
      <c r="J21" s="27" t="s">
        <v>21</v>
      </c>
      <c r="K21" s="27" t="s">
        <v>22</v>
      </c>
      <c r="L21" s="27" t="s">
        <v>23</v>
      </c>
      <c r="M21" s="27" t="s">
        <v>24</v>
      </c>
      <c r="N21" s="27" t="s">
        <v>25</v>
      </c>
      <c r="O21" s="1"/>
      <c r="P21" s="87"/>
      <c r="Q21" s="87"/>
      <c r="R21" s="1"/>
      <c r="S21" s="1"/>
      <c r="T21" s="1"/>
      <c r="U21" s="1"/>
      <c r="V21" s="1"/>
      <c r="W21" s="1"/>
      <c r="X21" s="1"/>
      <c r="Y21" s="1"/>
      <c r="Z21" s="5"/>
    </row>
    <row r="22" ht="12.0" customHeight="1">
      <c r="A22" s="197" t="s">
        <v>28</v>
      </c>
      <c r="B22" s="196" t="s">
        <v>43</v>
      </c>
      <c r="C22" s="35">
        <v>1163751.79</v>
      </c>
      <c r="D22" s="35">
        <v>1205052.53</v>
      </c>
      <c r="E22" s="35">
        <v>1201863.63</v>
      </c>
      <c r="F22" s="35">
        <v>1944765.86</v>
      </c>
      <c r="G22" s="35">
        <v>1867560.16</v>
      </c>
      <c r="H22" s="35">
        <v>1777808.55</v>
      </c>
      <c r="I22" s="35">
        <v>1853528.05</v>
      </c>
      <c r="J22" s="35">
        <v>1664132.31</v>
      </c>
      <c r="K22" s="35">
        <v>1871749.69</v>
      </c>
      <c r="L22" s="35">
        <v>1959368.68</v>
      </c>
      <c r="M22" s="35">
        <v>1844414.11</v>
      </c>
      <c r="N22" s="35">
        <v>1934543.95</v>
      </c>
      <c r="O22" s="1"/>
      <c r="P22" s="87"/>
      <c r="Q22" s="87"/>
      <c r="R22" s="1"/>
      <c r="S22" s="1"/>
      <c r="T22" s="1"/>
      <c r="U22" s="1"/>
      <c r="V22" s="1"/>
      <c r="W22" s="1"/>
      <c r="X22" s="1"/>
      <c r="Y22" s="1"/>
      <c r="Z22" s="5"/>
    </row>
    <row r="23" ht="12.0" customHeight="1">
      <c r="A23" s="194"/>
      <c r="B23" s="195" t="s">
        <v>60</v>
      </c>
      <c r="C23" s="35">
        <v>0.0</v>
      </c>
      <c r="D23" s="35">
        <v>0.0</v>
      </c>
      <c r="E23" s="35">
        <v>2000000.0</v>
      </c>
      <c r="F23" s="35">
        <v>0.0</v>
      </c>
      <c r="G23" s="35">
        <v>0.0</v>
      </c>
      <c r="H23" s="35">
        <v>0.0</v>
      </c>
      <c r="I23" s="35">
        <v>0.0</v>
      </c>
      <c r="J23" s="35">
        <v>0.0</v>
      </c>
      <c r="K23" s="35">
        <v>0.0</v>
      </c>
      <c r="L23" s="35">
        <v>0.0</v>
      </c>
      <c r="M23" s="35">
        <v>0.0</v>
      </c>
      <c r="N23" s="35">
        <v>0.0</v>
      </c>
      <c r="O23" s="87"/>
      <c r="P23" s="87"/>
      <c r="Q23" s="87"/>
      <c r="R23" s="1"/>
      <c r="S23" s="1"/>
      <c r="T23" s="1"/>
      <c r="U23" s="1"/>
      <c r="V23" s="1"/>
      <c r="W23" s="1"/>
      <c r="X23" s="1"/>
      <c r="Y23" s="1"/>
      <c r="Z23" s="5"/>
    </row>
    <row r="24" ht="12.0" customHeight="1">
      <c r="A24" s="194"/>
      <c r="B24" s="196" t="s">
        <v>44</v>
      </c>
      <c r="C24" s="35">
        <v>1702274.92</v>
      </c>
      <c r="D24" s="35">
        <v>1683992.33</v>
      </c>
      <c r="E24" s="35">
        <v>1739769.62</v>
      </c>
      <c r="F24" s="35">
        <v>1700166.42</v>
      </c>
      <c r="G24" s="35">
        <v>1517831.22</v>
      </c>
      <c r="H24" s="35">
        <v>1513406.8</v>
      </c>
      <c r="I24" s="35">
        <v>1513230.89</v>
      </c>
      <c r="J24" s="35">
        <v>1497036.87</v>
      </c>
      <c r="K24" s="35">
        <v>1544204.74</v>
      </c>
      <c r="L24" s="35">
        <v>1518397.84</v>
      </c>
      <c r="M24" s="35">
        <v>1510242.96</v>
      </c>
      <c r="N24" s="35">
        <v>1942252.78</v>
      </c>
      <c r="O24" s="1"/>
      <c r="P24" s="87"/>
      <c r="Q24" s="87"/>
      <c r="R24" s="1"/>
      <c r="S24" s="1"/>
      <c r="T24" s="1"/>
      <c r="U24" s="1"/>
      <c r="V24" s="1"/>
      <c r="W24" s="1"/>
      <c r="X24" s="1"/>
      <c r="Y24" s="1"/>
      <c r="Z24" s="5"/>
    </row>
    <row r="25" ht="12.0" customHeight="1">
      <c r="A25" s="197"/>
      <c r="B25" s="195" t="s">
        <v>46</v>
      </c>
      <c r="C25" s="35">
        <v>4920.0</v>
      </c>
      <c r="D25" s="35">
        <v>4920.0</v>
      </c>
      <c r="E25" s="35">
        <v>4920.0</v>
      </c>
      <c r="F25" s="35">
        <v>4920.0</v>
      </c>
      <c r="G25" s="35">
        <v>4920.0</v>
      </c>
      <c r="H25" s="35">
        <v>4920.0</v>
      </c>
      <c r="I25" s="35">
        <v>4920.0</v>
      </c>
      <c r="J25" s="35">
        <v>324920.0</v>
      </c>
      <c r="K25" s="35">
        <v>4920.0</v>
      </c>
      <c r="L25" s="35">
        <v>4920.0</v>
      </c>
      <c r="M25" s="35">
        <v>4920.0</v>
      </c>
      <c r="N25" s="35">
        <v>4920.0</v>
      </c>
      <c r="O25" s="1"/>
      <c r="P25" s="87"/>
      <c r="Q25" s="87"/>
      <c r="R25" s="1"/>
      <c r="S25" s="1"/>
      <c r="T25" s="1"/>
      <c r="U25" s="1"/>
      <c r="V25" s="1"/>
      <c r="W25" s="1"/>
      <c r="X25" s="1"/>
      <c r="Y25" s="1"/>
      <c r="Z25" s="5"/>
    </row>
    <row r="26" ht="12.0" customHeight="1">
      <c r="A26" s="197"/>
      <c r="B26" s="196" t="s">
        <v>40</v>
      </c>
      <c r="C26" s="35">
        <v>2870946.71</v>
      </c>
      <c r="D26" s="35">
        <v>2893964.8600000003</v>
      </c>
      <c r="E26" s="35">
        <v>4946553.25</v>
      </c>
      <c r="F26" s="35">
        <v>3649852.2800000003</v>
      </c>
      <c r="G26" s="35">
        <v>3390311.38</v>
      </c>
      <c r="H26" s="35">
        <v>3296135.35</v>
      </c>
      <c r="I26" s="35">
        <v>3371678.94</v>
      </c>
      <c r="J26" s="35">
        <v>3486089.18</v>
      </c>
      <c r="K26" s="35">
        <v>3420874.4299999997</v>
      </c>
      <c r="L26" s="35">
        <v>3482686.52</v>
      </c>
      <c r="M26" s="35">
        <v>3359577.0700000003</v>
      </c>
      <c r="N26" s="35">
        <v>3881716.73</v>
      </c>
      <c r="O26" s="1"/>
      <c r="P26" s="87"/>
      <c r="Q26" s="87"/>
      <c r="R26" s="1"/>
      <c r="S26" s="1"/>
      <c r="T26" s="1"/>
      <c r="U26" s="1"/>
      <c r="V26" s="1"/>
      <c r="W26" s="1"/>
      <c r="X26" s="1"/>
      <c r="Y26" s="1"/>
      <c r="Z26" s="5"/>
    </row>
    <row r="27" ht="12.0" customHeight="1">
      <c r="A27" s="197"/>
      <c r="B27" s="19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1"/>
      <c r="P27" s="87"/>
      <c r="Q27" s="87"/>
      <c r="R27" s="1"/>
      <c r="S27" s="1"/>
      <c r="T27" s="1"/>
      <c r="U27" s="1"/>
      <c r="V27" s="1"/>
      <c r="W27" s="1"/>
      <c r="X27" s="1"/>
      <c r="Y27" s="1"/>
      <c r="Z27" s="5"/>
    </row>
    <row r="28" ht="12.0" customHeight="1">
      <c r="A28" s="197" t="s">
        <v>45</v>
      </c>
      <c r="B28" s="195" t="s">
        <v>43</v>
      </c>
      <c r="C28" s="35">
        <v>5664147.5</v>
      </c>
      <c r="D28" s="35">
        <v>5902636.38</v>
      </c>
      <c r="E28" s="35">
        <v>4823114.6</v>
      </c>
      <c r="F28" s="35">
        <v>4430305.06</v>
      </c>
      <c r="G28" s="35">
        <v>4282143.81</v>
      </c>
      <c r="H28" s="35">
        <v>5743215.29</v>
      </c>
      <c r="I28" s="35">
        <v>4842126.86</v>
      </c>
      <c r="J28" s="35">
        <v>5112540.46</v>
      </c>
      <c r="K28" s="35">
        <v>5570254.9</v>
      </c>
      <c r="L28" s="35">
        <v>5408179.17</v>
      </c>
      <c r="M28" s="35">
        <v>5525259.28</v>
      </c>
      <c r="N28" s="35">
        <v>5914799.15</v>
      </c>
      <c r="O28" s="1"/>
      <c r="P28" s="87"/>
      <c r="Q28" s="87"/>
      <c r="R28" s="1"/>
      <c r="S28" s="1"/>
      <c r="T28" s="1"/>
      <c r="U28" s="1"/>
      <c r="V28" s="1"/>
      <c r="W28" s="1"/>
      <c r="X28" s="1"/>
      <c r="Y28" s="1"/>
      <c r="Z28" s="5"/>
    </row>
    <row r="29" ht="12.0" customHeight="1">
      <c r="A29" s="197"/>
      <c r="B29" s="196" t="s">
        <v>60</v>
      </c>
      <c r="C29" s="35">
        <v>775958.73</v>
      </c>
      <c r="D29" s="35">
        <v>773964.63</v>
      </c>
      <c r="E29" s="35">
        <v>6182094.2</v>
      </c>
      <c r="F29" s="35">
        <v>8644420.92</v>
      </c>
      <c r="G29" s="35">
        <v>8539649.32</v>
      </c>
      <c r="H29" s="35">
        <v>1057461.83</v>
      </c>
      <c r="I29" s="35">
        <v>0.0</v>
      </c>
      <c r="J29" s="35">
        <v>0.0</v>
      </c>
      <c r="K29" s="35">
        <v>0.0</v>
      </c>
      <c r="L29" s="35">
        <v>0.0</v>
      </c>
      <c r="M29" s="35">
        <v>186344.09</v>
      </c>
      <c r="N29" s="35">
        <v>1460568.46</v>
      </c>
      <c r="O29" s="1"/>
      <c r="P29" s="87"/>
      <c r="Q29" s="87"/>
      <c r="R29" s="1"/>
      <c r="S29" s="1"/>
      <c r="T29" s="1"/>
      <c r="U29" s="1"/>
      <c r="V29" s="1"/>
      <c r="W29" s="1"/>
      <c r="X29" s="1"/>
      <c r="Y29" s="1"/>
      <c r="Z29" s="5"/>
    </row>
    <row r="30" ht="12.0" customHeight="1">
      <c r="A30" s="194"/>
      <c r="B30" s="195" t="s">
        <v>44</v>
      </c>
      <c r="C30" s="35">
        <v>3429296.78</v>
      </c>
      <c r="D30" s="35">
        <v>3552180.83</v>
      </c>
      <c r="E30" s="35">
        <v>3543279.36</v>
      </c>
      <c r="F30" s="35">
        <v>4555466.68</v>
      </c>
      <c r="G30" s="35">
        <v>3500779.36</v>
      </c>
      <c r="H30" s="35">
        <v>4575466.68</v>
      </c>
      <c r="I30" s="35">
        <v>3605466.68</v>
      </c>
      <c r="J30" s="35">
        <v>3386393.77</v>
      </c>
      <c r="K30" s="35">
        <v>4689043.86</v>
      </c>
      <c r="L30" s="35">
        <v>4534160.49</v>
      </c>
      <c r="M30" s="35">
        <v>4608043.86</v>
      </c>
      <c r="N30" s="35">
        <v>4554160.49</v>
      </c>
      <c r="O30" s="1"/>
      <c r="P30" s="87"/>
      <c r="Q30" s="87"/>
      <c r="R30" s="1"/>
      <c r="S30" s="1"/>
      <c r="T30" s="1"/>
      <c r="U30" s="1"/>
      <c r="V30" s="1"/>
      <c r="W30" s="1"/>
      <c r="X30" s="1"/>
      <c r="Y30" s="1"/>
      <c r="Z30" s="5"/>
    </row>
    <row r="31" ht="12.0" customHeight="1">
      <c r="A31" s="197"/>
      <c r="B31" s="196" t="s">
        <v>46</v>
      </c>
      <c r="C31" s="35">
        <v>286639.74</v>
      </c>
      <c r="D31" s="35">
        <v>279149.92</v>
      </c>
      <c r="E31" s="35">
        <v>327965.1</v>
      </c>
      <c r="F31" s="35">
        <v>283743.66</v>
      </c>
      <c r="G31" s="35">
        <v>279756.18</v>
      </c>
      <c r="H31" s="35">
        <v>340444.11</v>
      </c>
      <c r="I31" s="35">
        <v>290069.11</v>
      </c>
      <c r="J31" s="35">
        <v>270919.78</v>
      </c>
      <c r="K31" s="35">
        <v>305647.25</v>
      </c>
      <c r="L31" s="35">
        <v>279929.87</v>
      </c>
      <c r="M31" s="35">
        <v>288621.32</v>
      </c>
      <c r="N31" s="35">
        <v>299979.45</v>
      </c>
      <c r="O31" s="1"/>
      <c r="P31" s="1"/>
      <c r="Q31" s="87"/>
      <c r="R31" s="1"/>
      <c r="S31" s="1"/>
      <c r="T31" s="1"/>
      <c r="U31" s="1"/>
      <c r="V31" s="1"/>
      <c r="W31" s="1"/>
      <c r="X31" s="1"/>
      <c r="Y31" s="1"/>
      <c r="Z31" s="5"/>
    </row>
    <row r="32" ht="12.0" customHeight="1">
      <c r="A32" s="197"/>
      <c r="B32" s="196" t="s">
        <v>40</v>
      </c>
      <c r="C32" s="35">
        <v>1.015604275E7</v>
      </c>
      <c r="D32" s="35">
        <v>1.050793176E7</v>
      </c>
      <c r="E32" s="35">
        <v>1.487645326E7</v>
      </c>
      <c r="F32" s="35">
        <v>1.791393632E7</v>
      </c>
      <c r="G32" s="35">
        <v>1.6602328669999998E7</v>
      </c>
      <c r="H32" s="35">
        <v>1.171658791E7</v>
      </c>
      <c r="I32" s="35">
        <v>8737662.65</v>
      </c>
      <c r="J32" s="35">
        <v>8769854.01</v>
      </c>
      <c r="K32" s="35">
        <v>1.0564946010000002E7</v>
      </c>
      <c r="L32" s="35">
        <v>1.022226953E7</v>
      </c>
      <c r="M32" s="35">
        <v>1.060826855E7</v>
      </c>
      <c r="N32" s="35">
        <v>1.222950755E7</v>
      </c>
      <c r="O32" s="1"/>
      <c r="P32" s="87"/>
      <c r="Q32" s="87"/>
      <c r="R32" s="1"/>
      <c r="S32" s="1"/>
      <c r="T32" s="1"/>
      <c r="U32" s="1"/>
      <c r="V32" s="1"/>
      <c r="W32" s="1"/>
      <c r="X32" s="1"/>
      <c r="Y32" s="1"/>
      <c r="Z32" s="5"/>
    </row>
    <row r="33" ht="12.0" customHeight="1">
      <c r="A33" s="197"/>
      <c r="B33" s="19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1"/>
      <c r="P33" s="87"/>
      <c r="Q33" s="87"/>
      <c r="R33" s="1"/>
      <c r="S33" s="1"/>
      <c r="T33" s="1"/>
      <c r="U33" s="1"/>
      <c r="V33" s="1"/>
      <c r="W33" s="1"/>
      <c r="X33" s="1"/>
      <c r="Y33" s="1"/>
      <c r="Z33" s="5"/>
    </row>
    <row r="34" ht="12.0" customHeight="1">
      <c r="A34" s="197" t="s">
        <v>53</v>
      </c>
      <c r="B34" s="195" t="s">
        <v>43</v>
      </c>
      <c r="C34" s="35">
        <v>1691621.28</v>
      </c>
      <c r="D34" s="35">
        <v>2019945.56</v>
      </c>
      <c r="E34" s="35">
        <v>1170171.69</v>
      </c>
      <c r="F34" s="35">
        <v>1750021.69</v>
      </c>
      <c r="G34" s="35">
        <v>1978695.97</v>
      </c>
      <c r="H34" s="35">
        <v>717371.69</v>
      </c>
      <c r="I34" s="35">
        <v>1684365.86</v>
      </c>
      <c r="J34" s="35">
        <v>1686994.49</v>
      </c>
      <c r="K34" s="35">
        <v>1118740.6</v>
      </c>
      <c r="L34" s="35">
        <v>1716859.25</v>
      </c>
      <c r="M34" s="35">
        <v>1676759.25</v>
      </c>
      <c r="N34" s="35">
        <v>1977919.89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5"/>
    </row>
    <row r="35" ht="12.0" customHeight="1">
      <c r="A35" s="194"/>
      <c r="B35" s="196" t="s">
        <v>60</v>
      </c>
      <c r="C35" s="35">
        <v>1352393.2</v>
      </c>
      <c r="D35" s="35">
        <v>1520000.0</v>
      </c>
      <c r="E35" s="35">
        <v>1458448.41</v>
      </c>
      <c r="F35" s="35">
        <v>0.0</v>
      </c>
      <c r="G35" s="35">
        <v>2318549.4</v>
      </c>
      <c r="H35" s="35">
        <v>0.0</v>
      </c>
      <c r="I35" s="35">
        <v>542440.0</v>
      </c>
      <c r="J35" s="35">
        <v>80000.0</v>
      </c>
      <c r="K35" s="35">
        <v>80000.0</v>
      </c>
      <c r="L35" s="35">
        <v>1864767.76</v>
      </c>
      <c r="M35" s="35">
        <v>745022.79</v>
      </c>
      <c r="N35" s="35">
        <v>1320000.0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5"/>
    </row>
    <row r="36" ht="12.0" customHeight="1">
      <c r="A36" s="197"/>
      <c r="B36" s="195" t="s">
        <v>44</v>
      </c>
      <c r="C36" s="35">
        <v>2092939.36</v>
      </c>
      <c r="D36" s="35">
        <v>1064675.96</v>
      </c>
      <c r="E36" s="35">
        <v>1872555.37</v>
      </c>
      <c r="F36" s="35">
        <v>1061309.17</v>
      </c>
      <c r="G36" s="35">
        <v>1845898.24</v>
      </c>
      <c r="H36" s="35">
        <v>1064575.63</v>
      </c>
      <c r="I36" s="35">
        <v>1060058.96</v>
      </c>
      <c r="J36" s="35">
        <v>990415.33</v>
      </c>
      <c r="K36" s="35">
        <v>1077448.42</v>
      </c>
      <c r="L36" s="35">
        <v>843418.54</v>
      </c>
      <c r="M36" s="35">
        <v>1994622.83</v>
      </c>
      <c r="N36" s="35">
        <v>1045604.04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5"/>
    </row>
    <row r="37" ht="12.0" customHeight="1">
      <c r="A37" s="197"/>
      <c r="B37" s="196" t="s">
        <v>46</v>
      </c>
      <c r="C37" s="35">
        <v>169291.3</v>
      </c>
      <c r="D37" s="35">
        <v>169291.3</v>
      </c>
      <c r="E37" s="35">
        <v>196658.26</v>
      </c>
      <c r="F37" s="35">
        <v>171381.84</v>
      </c>
      <c r="G37" s="35">
        <v>168636.99</v>
      </c>
      <c r="H37" s="35">
        <v>243551.84</v>
      </c>
      <c r="I37" s="35">
        <v>170751.84</v>
      </c>
      <c r="J37" s="35">
        <v>126594.06</v>
      </c>
      <c r="K37" s="35">
        <v>132322.37</v>
      </c>
      <c r="L37" s="35">
        <v>130202.93</v>
      </c>
      <c r="M37" s="35">
        <v>132322.37</v>
      </c>
      <c r="N37" s="35">
        <v>200832.93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5"/>
    </row>
    <row r="38" ht="12.0" customHeight="1">
      <c r="A38" s="194"/>
      <c r="B38" s="195" t="s">
        <v>40</v>
      </c>
      <c r="C38" s="35">
        <v>5306245.14</v>
      </c>
      <c r="D38" s="35">
        <v>4773912.819999999</v>
      </c>
      <c r="E38" s="35">
        <v>4697833.7299999995</v>
      </c>
      <c r="F38" s="35">
        <v>2982712.6999999997</v>
      </c>
      <c r="G38" s="35">
        <v>6311780.600000001</v>
      </c>
      <c r="H38" s="35">
        <v>2025499.16</v>
      </c>
      <c r="I38" s="35">
        <v>3457616.66</v>
      </c>
      <c r="J38" s="35">
        <v>2884003.88</v>
      </c>
      <c r="K38" s="35">
        <v>2408511.39</v>
      </c>
      <c r="L38" s="35">
        <v>4555248.4799999995</v>
      </c>
      <c r="M38" s="35">
        <v>4548727.24</v>
      </c>
      <c r="N38" s="35">
        <v>4544356.859999999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5"/>
    </row>
    <row r="39" ht="12.0" customHeight="1">
      <c r="A39" s="216"/>
      <c r="B39" s="217"/>
      <c r="C39" s="215"/>
      <c r="D39" s="215"/>
      <c r="E39" s="215"/>
      <c r="F39" s="215"/>
      <c r="G39" s="215"/>
      <c r="H39" s="215"/>
      <c r="I39" s="215"/>
      <c r="J39" s="215"/>
      <c r="K39" s="215"/>
      <c r="L39" s="215"/>
      <c r="M39" s="215"/>
      <c r="N39" s="21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5"/>
    </row>
    <row r="40" ht="12.0" customHeight="1">
      <c r="A40" s="216"/>
      <c r="B40" s="217"/>
      <c r="C40" s="22">
        <v>41456.0</v>
      </c>
      <c r="D40" s="22">
        <v>41487.0</v>
      </c>
      <c r="E40" s="22">
        <v>41518.0</v>
      </c>
      <c r="F40" s="22">
        <v>41548.0</v>
      </c>
      <c r="G40" s="22">
        <v>41579.0</v>
      </c>
      <c r="H40" s="22">
        <v>41609.0</v>
      </c>
      <c r="I40" s="22">
        <v>41640.0</v>
      </c>
      <c r="J40" s="22">
        <v>41671.0</v>
      </c>
      <c r="K40" s="22">
        <v>41699.0</v>
      </c>
      <c r="L40" s="22">
        <v>41730.0</v>
      </c>
      <c r="M40" s="22">
        <v>41760.0</v>
      </c>
      <c r="N40" s="22">
        <v>41791.0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5"/>
    </row>
    <row r="41" ht="12.0" customHeight="1">
      <c r="A41" s="216"/>
      <c r="B41" s="217"/>
      <c r="C41" s="25" t="s">
        <v>12</v>
      </c>
      <c r="D41" s="26" t="s">
        <v>15</v>
      </c>
      <c r="E41" s="27" t="s">
        <v>16</v>
      </c>
      <c r="F41" s="27" t="s">
        <v>17</v>
      </c>
      <c r="G41" s="27" t="s">
        <v>18</v>
      </c>
      <c r="H41" s="27" t="s">
        <v>19</v>
      </c>
      <c r="I41" s="27" t="s">
        <v>20</v>
      </c>
      <c r="J41" s="27" t="s">
        <v>21</v>
      </c>
      <c r="K41" s="27" t="s">
        <v>22</v>
      </c>
      <c r="L41" s="27" t="s">
        <v>23</v>
      </c>
      <c r="M41" s="27" t="s">
        <v>24</v>
      </c>
      <c r="N41" s="27" t="s">
        <v>25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5"/>
    </row>
    <row r="42" ht="12.0" customHeight="1">
      <c r="A42" s="219" t="s">
        <v>80</v>
      </c>
      <c r="B42" s="195" t="s">
        <v>43</v>
      </c>
      <c r="C42" s="35">
        <f>SUMIFS(C$22:C$38,$B$22:$B$38,$B42)</f>
        <v>8519520.57</v>
      </c>
      <c r="D42" s="35">
        <v>9127634.47</v>
      </c>
      <c r="E42" s="35">
        <v>7195149.92</v>
      </c>
      <c r="F42" s="35">
        <v>8125092.609999999</v>
      </c>
      <c r="G42" s="35">
        <v>8128399.9399999995</v>
      </c>
      <c r="H42" s="35">
        <v>8238395.529999999</v>
      </c>
      <c r="I42" s="35">
        <v>8380020.7700000005</v>
      </c>
      <c r="J42" s="35">
        <v>8463667.26</v>
      </c>
      <c r="K42" s="35">
        <v>8560745.19</v>
      </c>
      <c r="L42" s="35">
        <v>9084407.1</v>
      </c>
      <c r="M42" s="35">
        <v>9046432.64</v>
      </c>
      <c r="N42" s="35">
        <v>9827262.99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5"/>
    </row>
    <row r="43" ht="12.0" customHeight="1">
      <c r="A43" s="216"/>
      <c r="B43" s="195" t="s">
        <v>60</v>
      </c>
      <c r="C43" s="35">
        <f t="shared" ref="C43:C45" si="4">SUMIFS($C$22:$C$38,$B$22:$B$38,$B43)</f>
        <v>2128351.93</v>
      </c>
      <c r="D43" s="35">
        <v>2293964.63</v>
      </c>
      <c r="E43" s="35">
        <v>9640542.61</v>
      </c>
      <c r="F43" s="35">
        <v>8644420.92</v>
      </c>
      <c r="G43" s="35">
        <v>1.085819872E7</v>
      </c>
      <c r="H43" s="35">
        <v>1057461.83</v>
      </c>
      <c r="I43" s="35">
        <v>542440.0</v>
      </c>
      <c r="J43" s="35">
        <v>80000.0</v>
      </c>
      <c r="K43" s="35">
        <v>80000.0</v>
      </c>
      <c r="L43" s="35">
        <v>1864767.76</v>
      </c>
      <c r="M43" s="35">
        <v>931366.88</v>
      </c>
      <c r="N43" s="35">
        <v>2780568.46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5"/>
    </row>
    <row r="44" ht="12.0" customHeight="1">
      <c r="A44" s="216"/>
      <c r="B44" s="195" t="s">
        <v>44</v>
      </c>
      <c r="C44" s="35">
        <f t="shared" si="4"/>
        <v>7224511.06</v>
      </c>
      <c r="D44" s="35">
        <v>6300849.12</v>
      </c>
      <c r="E44" s="35">
        <v>7155604.350000001</v>
      </c>
      <c r="F44" s="35">
        <v>7316942.27</v>
      </c>
      <c r="G44" s="35">
        <v>6864508.82</v>
      </c>
      <c r="H44" s="35">
        <v>7153449.109999999</v>
      </c>
      <c r="I44" s="35">
        <v>6178756.53</v>
      </c>
      <c r="J44" s="35">
        <v>5873845.970000001</v>
      </c>
      <c r="K44" s="35">
        <v>7310697.0200000005</v>
      </c>
      <c r="L44" s="35">
        <v>6895976.87</v>
      </c>
      <c r="M44" s="35">
        <v>8112909.65</v>
      </c>
      <c r="N44" s="35">
        <v>7542017.3100000005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5"/>
    </row>
    <row r="45" ht="12.0" customHeight="1">
      <c r="A45" s="216"/>
      <c r="B45" s="195" t="s">
        <v>46</v>
      </c>
      <c r="C45" s="35">
        <f t="shared" si="4"/>
        <v>460851.04</v>
      </c>
      <c r="D45" s="35">
        <v>453361.22</v>
      </c>
      <c r="E45" s="35">
        <v>529543.36</v>
      </c>
      <c r="F45" s="35">
        <v>460045.5</v>
      </c>
      <c r="G45" s="35">
        <v>453313.17</v>
      </c>
      <c r="H45" s="35">
        <v>588915.95</v>
      </c>
      <c r="I45" s="35">
        <v>465740.94999999995</v>
      </c>
      <c r="J45" s="35">
        <v>722433.8400000001</v>
      </c>
      <c r="K45" s="35">
        <v>442889.62</v>
      </c>
      <c r="L45" s="35">
        <v>415052.8</v>
      </c>
      <c r="M45" s="35">
        <v>425863.69</v>
      </c>
      <c r="N45" s="35">
        <v>505732.38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5"/>
    </row>
    <row r="46" ht="12.0" customHeight="1">
      <c r="A46" s="216"/>
      <c r="B46" s="217"/>
      <c r="C46" s="215"/>
      <c r="D46" s="215"/>
      <c r="E46" s="215"/>
      <c r="F46" s="215"/>
      <c r="G46" s="215"/>
      <c r="H46" s="215"/>
      <c r="I46" s="215"/>
      <c r="J46" s="215"/>
      <c r="K46" s="215"/>
      <c r="L46" s="215"/>
      <c r="M46" s="215"/>
      <c r="N46" s="21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5"/>
    </row>
    <row r="47" ht="12.0" customHeight="1">
      <c r="A47" s="216"/>
      <c r="B47" s="217"/>
      <c r="C47" s="215"/>
      <c r="D47" s="215"/>
      <c r="E47" s="215"/>
      <c r="F47" s="215"/>
      <c r="G47" s="215"/>
      <c r="H47" s="215"/>
      <c r="I47" s="215"/>
      <c r="J47" s="215"/>
      <c r="K47" s="215"/>
      <c r="L47" s="215"/>
      <c r="M47" s="215"/>
      <c r="N47" s="21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5"/>
    </row>
    <row r="48" ht="12.0" customHeight="1">
      <c r="A48" s="216"/>
      <c r="B48" s="217"/>
      <c r="C48" s="215"/>
      <c r="D48" s="215"/>
      <c r="E48" s="215"/>
      <c r="F48" s="215"/>
      <c r="G48" s="215"/>
      <c r="H48" s="215"/>
      <c r="I48" s="215"/>
      <c r="J48" s="215"/>
      <c r="K48" s="215"/>
      <c r="L48" s="215"/>
      <c r="M48" s="215"/>
      <c r="N48" s="21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5"/>
    </row>
    <row r="49" ht="12.0" customHeight="1">
      <c r="A49" s="216"/>
      <c r="B49" s="217"/>
      <c r="C49" s="215"/>
      <c r="D49" s="215"/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5"/>
    </row>
    <row r="50" ht="12.0" customHeight="1">
      <c r="A50" s="216"/>
      <c r="B50" s="217"/>
      <c r="C50" s="215"/>
      <c r="D50" s="215"/>
      <c r="E50" s="215"/>
      <c r="F50" s="215"/>
      <c r="G50" s="215"/>
      <c r="H50" s="215"/>
      <c r="I50" s="215"/>
      <c r="J50" s="215"/>
      <c r="K50" s="215"/>
      <c r="L50" s="215"/>
      <c r="M50" s="215"/>
      <c r="N50" s="21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5"/>
    </row>
    <row r="51" ht="12.0" customHeight="1">
      <c r="A51" s="216"/>
      <c r="B51" s="217"/>
      <c r="C51" s="215"/>
      <c r="D51" s="215"/>
      <c r="E51" s="215"/>
      <c r="F51" s="215"/>
      <c r="G51" s="215"/>
      <c r="H51" s="215"/>
      <c r="I51" s="215"/>
      <c r="J51" s="215"/>
      <c r="K51" s="215"/>
      <c r="L51" s="215"/>
      <c r="M51" s="215"/>
      <c r="N51" s="21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5"/>
    </row>
    <row r="52" ht="12.0" customHeight="1">
      <c r="A52" s="216"/>
      <c r="B52" s="217"/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5"/>
    </row>
    <row r="53" ht="12.0" customHeight="1">
      <c r="A53" s="21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5"/>
    </row>
    <row r="54" ht="12.0" customHeight="1">
      <c r="A54" s="21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5"/>
    </row>
    <row r="55" ht="12.0" customHeight="1">
      <c r="A55" s="21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5"/>
    </row>
    <row r="56" ht="12.0" customHeight="1">
      <c r="A56" s="21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5"/>
    </row>
    <row r="57" ht="12.0" customHeight="1">
      <c r="A57" s="21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5"/>
    </row>
    <row r="58" ht="12.0" customHeight="1">
      <c r="A58" s="21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5"/>
    </row>
    <row r="59" ht="12.0" customHeight="1">
      <c r="A59" s="21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5"/>
    </row>
    <row r="60" ht="12.0" customHeight="1">
      <c r="A60" s="21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5"/>
    </row>
    <row r="61" ht="12.0" customHeight="1">
      <c r="A61" s="21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5"/>
    </row>
    <row r="62" ht="12.0" customHeight="1">
      <c r="A62" s="21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5"/>
    </row>
    <row r="63" ht="12.0" customHeight="1">
      <c r="A63" s="21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5"/>
    </row>
    <row r="64" ht="12.0" customHeight="1">
      <c r="A64" s="21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5"/>
    </row>
    <row r="65" ht="12.0" customHeight="1">
      <c r="A65" s="21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5"/>
    </row>
    <row r="66" ht="12.0" customHeight="1">
      <c r="A66" s="21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5"/>
    </row>
    <row r="67" ht="12.0" customHeight="1">
      <c r="A67" s="21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5"/>
    </row>
    <row r="68" ht="12.0" customHeight="1">
      <c r="A68" s="21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5"/>
    </row>
    <row r="69" ht="12.0" customHeight="1">
      <c r="A69" s="21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5"/>
    </row>
    <row r="70" ht="12.0" customHeight="1">
      <c r="A70" s="21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5"/>
    </row>
    <row r="71" ht="12.0" customHeight="1">
      <c r="A71" s="21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5"/>
    </row>
    <row r="72" ht="12.0" customHeight="1">
      <c r="A72" s="21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5"/>
    </row>
    <row r="73" ht="12.0" customHeight="1">
      <c r="A73" s="21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5"/>
    </row>
    <row r="74" ht="12.0" customHeight="1">
      <c r="A74" s="21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5"/>
    </row>
    <row r="75" ht="12.0" customHeight="1">
      <c r="A75" s="2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5"/>
    </row>
    <row r="76" ht="12.0" customHeight="1">
      <c r="A76" s="2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5"/>
    </row>
    <row r="77" ht="12.0" customHeight="1">
      <c r="A77" s="21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5"/>
    </row>
    <row r="78" ht="12.0" customHeight="1">
      <c r="A78" s="21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5"/>
    </row>
    <row r="79" ht="12.0" customHeight="1">
      <c r="A79" s="216"/>
      <c r="B79" s="217"/>
      <c r="C79" s="215"/>
      <c r="D79" s="215"/>
      <c r="E79" s="215"/>
      <c r="F79" s="215"/>
      <c r="G79" s="215"/>
      <c r="H79" s="215"/>
      <c r="I79" s="215"/>
      <c r="J79" s="215"/>
      <c r="K79" s="215"/>
      <c r="L79" s="215"/>
      <c r="M79" s="215"/>
      <c r="N79" s="215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5"/>
    </row>
    <row r="80" ht="12.0" customHeight="1">
      <c r="A80" s="216"/>
      <c r="B80" s="217"/>
      <c r="C80" s="215"/>
      <c r="D80" s="215"/>
      <c r="E80" s="215"/>
      <c r="F80" s="215"/>
      <c r="G80" s="215"/>
      <c r="H80" s="215"/>
      <c r="I80" s="215"/>
      <c r="J80" s="215"/>
      <c r="K80" s="215"/>
      <c r="L80" s="215"/>
      <c r="M80" s="215"/>
      <c r="N80" s="21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5"/>
    </row>
    <row r="81" ht="12.0" customHeight="1">
      <c r="A81" s="216"/>
      <c r="B81" s="217"/>
      <c r="C81" s="215"/>
      <c r="D81" s="215"/>
      <c r="E81" s="215"/>
      <c r="F81" s="215"/>
      <c r="G81" s="215"/>
      <c r="H81" s="215"/>
      <c r="I81" s="215"/>
      <c r="J81" s="215"/>
      <c r="K81" s="215"/>
      <c r="L81" s="215"/>
      <c r="M81" s="215"/>
      <c r="N81" s="215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5"/>
    </row>
    <row r="82" ht="12.0" customHeight="1">
      <c r="A82" s="216"/>
      <c r="B82" s="217"/>
      <c r="C82" s="215"/>
      <c r="D82" s="215"/>
      <c r="E82" s="215"/>
      <c r="F82" s="215"/>
      <c r="G82" s="215"/>
      <c r="H82" s="215"/>
      <c r="I82" s="215"/>
      <c r="J82" s="215"/>
      <c r="K82" s="215"/>
      <c r="L82" s="215"/>
      <c r="M82" s="215"/>
      <c r="N82" s="21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5"/>
    </row>
    <row r="83" ht="12.0" customHeight="1">
      <c r="A83" s="216"/>
      <c r="B83" s="217"/>
      <c r="C83" s="215"/>
      <c r="D83" s="215"/>
      <c r="E83" s="215"/>
      <c r="F83" s="215"/>
      <c r="G83" s="215"/>
      <c r="H83" s="215"/>
      <c r="I83" s="215"/>
      <c r="J83" s="215"/>
      <c r="K83" s="215"/>
      <c r="L83" s="215"/>
      <c r="M83" s="215"/>
      <c r="N83" s="215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5"/>
    </row>
    <row r="84" ht="12.0" customHeight="1">
      <c r="A84" s="216"/>
      <c r="B84" s="217"/>
      <c r="C84" s="215"/>
      <c r="D84" s="215"/>
      <c r="E84" s="215"/>
      <c r="F84" s="215"/>
      <c r="G84" s="215"/>
      <c r="H84" s="215"/>
      <c r="I84" s="215"/>
      <c r="J84" s="215"/>
      <c r="K84" s="215"/>
      <c r="L84" s="215"/>
      <c r="M84" s="215"/>
      <c r="N84" s="215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5"/>
    </row>
    <row r="85" ht="12.0" customHeight="1">
      <c r="A85" s="216"/>
      <c r="B85" s="92"/>
      <c r="C85" s="225"/>
      <c r="D85" s="225"/>
      <c r="E85" s="225"/>
      <c r="F85" s="225"/>
      <c r="G85" s="225"/>
      <c r="H85" s="225"/>
      <c r="I85" s="225"/>
      <c r="J85" s="225"/>
      <c r="K85" s="225"/>
      <c r="L85" s="225"/>
      <c r="M85" s="225"/>
      <c r="N85" s="225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5"/>
    </row>
    <row r="86" ht="12.0" customHeight="1">
      <c r="A86" s="217"/>
      <c r="B86" s="217"/>
      <c r="C86" s="215"/>
      <c r="D86" s="215"/>
      <c r="E86" s="215"/>
      <c r="F86" s="215"/>
      <c r="G86" s="215"/>
      <c r="H86" s="215"/>
      <c r="I86" s="215"/>
      <c r="J86" s="215"/>
      <c r="K86" s="215"/>
      <c r="L86" s="215"/>
      <c r="M86" s="215"/>
      <c r="N86" s="215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5"/>
    </row>
    <row r="87" ht="12.0" customHeight="1">
      <c r="A87" s="216"/>
      <c r="B87" s="217"/>
      <c r="C87" s="215"/>
      <c r="D87" s="215"/>
      <c r="E87" s="215"/>
      <c r="F87" s="215"/>
      <c r="G87" s="215"/>
      <c r="H87" s="215"/>
      <c r="I87" s="215"/>
      <c r="J87" s="215"/>
      <c r="K87" s="215"/>
      <c r="L87" s="215"/>
      <c r="M87" s="215"/>
      <c r="N87" s="215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5"/>
    </row>
    <row r="88" ht="12.0" customHeight="1">
      <c r="A88" s="216"/>
      <c r="B88" s="217"/>
      <c r="C88" s="215"/>
      <c r="D88" s="215"/>
      <c r="E88" s="215"/>
      <c r="F88" s="215"/>
      <c r="G88" s="215"/>
      <c r="H88" s="215"/>
      <c r="I88" s="215"/>
      <c r="J88" s="215"/>
      <c r="K88" s="215"/>
      <c r="L88" s="215"/>
      <c r="M88" s="215"/>
      <c r="N88" s="215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5"/>
    </row>
    <row r="89" ht="12.0" customHeight="1">
      <c r="A89" s="216"/>
      <c r="B89" s="217"/>
      <c r="C89" s="215"/>
      <c r="D89" s="215"/>
      <c r="E89" s="215"/>
      <c r="F89" s="215"/>
      <c r="G89" s="215"/>
      <c r="H89" s="215"/>
      <c r="I89" s="215"/>
      <c r="J89" s="215"/>
      <c r="K89" s="215"/>
      <c r="L89" s="215"/>
      <c r="M89" s="215"/>
      <c r="N89" s="215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5"/>
    </row>
    <row r="90" ht="12.0" customHeight="1">
      <c r="A90" s="216"/>
      <c r="B90" s="217"/>
      <c r="C90" s="215"/>
      <c r="D90" s="215"/>
      <c r="E90" s="215"/>
      <c r="F90" s="215"/>
      <c r="G90" s="215"/>
      <c r="H90" s="215"/>
      <c r="I90" s="215"/>
      <c r="J90" s="215"/>
      <c r="K90" s="215"/>
      <c r="L90" s="215"/>
      <c r="M90" s="215"/>
      <c r="N90" s="215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5"/>
    </row>
    <row r="91" ht="12.0" customHeight="1">
      <c r="A91" s="216"/>
      <c r="B91" s="217"/>
      <c r="C91" s="215"/>
      <c r="D91" s="215"/>
      <c r="E91" s="215"/>
      <c r="F91" s="215"/>
      <c r="G91" s="215"/>
      <c r="H91" s="215"/>
      <c r="I91" s="215"/>
      <c r="J91" s="215"/>
      <c r="K91" s="215"/>
      <c r="L91" s="215"/>
      <c r="M91" s="215"/>
      <c r="N91" s="215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5"/>
    </row>
    <row r="92" ht="12.0" customHeight="1">
      <c r="A92" s="216"/>
      <c r="B92" s="217"/>
      <c r="C92" s="215"/>
      <c r="D92" s="215"/>
      <c r="E92" s="215"/>
      <c r="F92" s="215"/>
      <c r="G92" s="215"/>
      <c r="H92" s="215"/>
      <c r="I92" s="215"/>
      <c r="J92" s="215"/>
      <c r="K92" s="215"/>
      <c r="L92" s="215"/>
      <c r="M92" s="215"/>
      <c r="N92" s="215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5"/>
    </row>
    <row r="93" ht="12.0" customHeight="1">
      <c r="A93" s="216"/>
      <c r="B93" s="217"/>
      <c r="C93" s="215"/>
      <c r="D93" s="215"/>
      <c r="E93" s="215"/>
      <c r="F93" s="215"/>
      <c r="G93" s="215"/>
      <c r="H93" s="215"/>
      <c r="I93" s="215"/>
      <c r="J93" s="215"/>
      <c r="K93" s="215"/>
      <c r="L93" s="215"/>
      <c r="M93" s="215"/>
      <c r="N93" s="215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5"/>
    </row>
    <row r="94" ht="12.0" customHeight="1">
      <c r="A94" s="216"/>
      <c r="B94" s="217"/>
      <c r="C94" s="215"/>
      <c r="D94" s="215"/>
      <c r="E94" s="215"/>
      <c r="F94" s="215"/>
      <c r="G94" s="215"/>
      <c r="H94" s="215"/>
      <c r="I94" s="215"/>
      <c r="J94" s="215"/>
      <c r="K94" s="215"/>
      <c r="L94" s="215"/>
      <c r="M94" s="215"/>
      <c r="N94" s="215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5"/>
    </row>
    <row r="95" ht="12.0" customHeight="1">
      <c r="A95" s="216"/>
      <c r="B95" s="217"/>
      <c r="C95" s="215"/>
      <c r="D95" s="215"/>
      <c r="E95" s="215"/>
      <c r="F95" s="215"/>
      <c r="G95" s="215"/>
      <c r="H95" s="215"/>
      <c r="I95" s="215"/>
      <c r="J95" s="215"/>
      <c r="K95" s="215"/>
      <c r="L95" s="215"/>
      <c r="M95" s="215"/>
      <c r="N95" s="215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5"/>
    </row>
    <row r="96" ht="12.0" customHeight="1">
      <c r="A96" s="216"/>
      <c r="B96" s="217"/>
      <c r="C96" s="215"/>
      <c r="D96" s="215"/>
      <c r="E96" s="215"/>
      <c r="F96" s="215"/>
      <c r="G96" s="215"/>
      <c r="H96" s="215"/>
      <c r="I96" s="215"/>
      <c r="J96" s="215"/>
      <c r="K96" s="215"/>
      <c r="L96" s="215"/>
      <c r="M96" s="215"/>
      <c r="N96" s="215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5"/>
    </row>
    <row r="97" ht="12.0" customHeight="1">
      <c r="A97" s="216"/>
      <c r="B97" s="217"/>
      <c r="C97" s="215"/>
      <c r="D97" s="215"/>
      <c r="E97" s="215"/>
      <c r="F97" s="215"/>
      <c r="G97" s="215"/>
      <c r="H97" s="215"/>
      <c r="I97" s="215"/>
      <c r="J97" s="215"/>
      <c r="K97" s="215"/>
      <c r="L97" s="215"/>
      <c r="M97" s="215"/>
      <c r="N97" s="215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5"/>
    </row>
    <row r="98" ht="12.0" customHeight="1">
      <c r="A98" s="216"/>
      <c r="B98" s="92"/>
      <c r="C98" s="225"/>
      <c r="D98" s="225"/>
      <c r="E98" s="225"/>
      <c r="F98" s="225"/>
      <c r="G98" s="225"/>
      <c r="H98" s="225"/>
      <c r="I98" s="225"/>
      <c r="J98" s="225"/>
      <c r="K98" s="225"/>
      <c r="L98" s="225"/>
      <c r="M98" s="225"/>
      <c r="N98" s="225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5"/>
    </row>
    <row r="99" ht="12.0" customHeight="1">
      <c r="A99" s="217"/>
      <c r="B99" s="217"/>
      <c r="C99" s="215"/>
      <c r="D99" s="215"/>
      <c r="E99" s="215"/>
      <c r="F99" s="215"/>
      <c r="G99" s="215"/>
      <c r="H99" s="215"/>
      <c r="I99" s="215"/>
      <c r="J99" s="215"/>
      <c r="K99" s="215"/>
      <c r="L99" s="215"/>
      <c r="M99" s="215"/>
      <c r="N99" s="215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5"/>
    </row>
    <row r="100" ht="12.0" customHeight="1">
      <c r="A100" s="216"/>
      <c r="B100" s="217"/>
      <c r="C100" s="215"/>
      <c r="D100" s="215"/>
      <c r="E100" s="215"/>
      <c r="F100" s="215"/>
      <c r="G100" s="215"/>
      <c r="H100" s="215"/>
      <c r="I100" s="215"/>
      <c r="J100" s="215"/>
      <c r="K100" s="215"/>
      <c r="L100" s="215"/>
      <c r="M100" s="215"/>
      <c r="N100" s="215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5"/>
    </row>
    <row r="101" ht="12.0" customHeight="1">
      <c r="A101" s="216"/>
      <c r="B101" s="217"/>
      <c r="C101" s="215"/>
      <c r="D101" s="215"/>
      <c r="E101" s="215"/>
      <c r="F101" s="215"/>
      <c r="G101" s="215"/>
      <c r="H101" s="215"/>
      <c r="I101" s="215"/>
      <c r="J101" s="215"/>
      <c r="K101" s="215"/>
      <c r="L101" s="215"/>
      <c r="M101" s="215"/>
      <c r="N101" s="215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5"/>
    </row>
    <row r="102" ht="12.0" customHeight="1">
      <c r="A102" s="216"/>
      <c r="B102" s="217"/>
      <c r="C102" s="215"/>
      <c r="D102" s="215"/>
      <c r="E102" s="215"/>
      <c r="F102" s="215"/>
      <c r="G102" s="215"/>
      <c r="H102" s="215"/>
      <c r="I102" s="215"/>
      <c r="J102" s="215"/>
      <c r="K102" s="215"/>
      <c r="L102" s="215"/>
      <c r="M102" s="215"/>
      <c r="N102" s="215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5"/>
    </row>
    <row r="103" ht="12.0" customHeight="1">
      <c r="A103" s="216"/>
      <c r="B103" s="217"/>
      <c r="C103" s="215"/>
      <c r="D103" s="215"/>
      <c r="E103" s="215"/>
      <c r="F103" s="215"/>
      <c r="G103" s="215"/>
      <c r="H103" s="215"/>
      <c r="I103" s="215"/>
      <c r="J103" s="215"/>
      <c r="K103" s="215"/>
      <c r="L103" s="215"/>
      <c r="M103" s="215"/>
      <c r="N103" s="215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5"/>
    </row>
    <row r="104" ht="12.0" customHeight="1">
      <c r="A104" s="216"/>
      <c r="B104" s="217"/>
      <c r="C104" s="215"/>
      <c r="D104" s="215"/>
      <c r="E104" s="215"/>
      <c r="F104" s="215"/>
      <c r="G104" s="215"/>
      <c r="H104" s="215"/>
      <c r="I104" s="215"/>
      <c r="J104" s="215"/>
      <c r="K104" s="215"/>
      <c r="L104" s="215"/>
      <c r="M104" s="215"/>
      <c r="N104" s="215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5"/>
    </row>
    <row r="105" ht="12.0" customHeight="1">
      <c r="A105" s="216"/>
      <c r="B105" s="217"/>
      <c r="C105" s="215"/>
      <c r="D105" s="215"/>
      <c r="E105" s="215"/>
      <c r="F105" s="215"/>
      <c r="G105" s="215"/>
      <c r="H105" s="215"/>
      <c r="I105" s="215"/>
      <c r="J105" s="215"/>
      <c r="K105" s="215"/>
      <c r="L105" s="215"/>
      <c r="M105" s="215"/>
      <c r="N105" s="215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5"/>
    </row>
    <row r="106" ht="12.0" customHeight="1">
      <c r="A106" s="216"/>
      <c r="B106" s="217"/>
      <c r="C106" s="215"/>
      <c r="D106" s="215"/>
      <c r="E106" s="215"/>
      <c r="F106" s="215"/>
      <c r="G106" s="215"/>
      <c r="H106" s="215"/>
      <c r="I106" s="215"/>
      <c r="J106" s="215"/>
      <c r="K106" s="215"/>
      <c r="L106" s="215"/>
      <c r="M106" s="215"/>
      <c r="N106" s="215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5"/>
    </row>
    <row r="107" ht="12.0" customHeight="1">
      <c r="A107" s="216"/>
      <c r="B107" s="92"/>
      <c r="C107" s="225"/>
      <c r="D107" s="225"/>
      <c r="E107" s="225"/>
      <c r="F107" s="225"/>
      <c r="G107" s="225"/>
      <c r="H107" s="225"/>
      <c r="I107" s="225"/>
      <c r="J107" s="225"/>
      <c r="K107" s="225"/>
      <c r="L107" s="225"/>
      <c r="M107" s="225"/>
      <c r="N107" s="225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5"/>
    </row>
    <row r="108" ht="12.0" customHeight="1">
      <c r="A108" s="92"/>
      <c r="B108" s="92"/>
      <c r="C108" s="225"/>
      <c r="D108" s="225"/>
      <c r="E108" s="225"/>
      <c r="F108" s="225"/>
      <c r="G108" s="225"/>
      <c r="H108" s="225"/>
      <c r="I108" s="225"/>
      <c r="J108" s="225"/>
      <c r="K108" s="225"/>
      <c r="L108" s="225"/>
      <c r="M108" s="225"/>
      <c r="N108" s="225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5"/>
    </row>
    <row r="109" ht="12.0" customHeight="1">
      <c r="A109" s="216"/>
      <c r="B109" s="92"/>
      <c r="C109" s="225"/>
      <c r="D109" s="225"/>
      <c r="E109" s="225"/>
      <c r="F109" s="225"/>
      <c r="G109" s="225"/>
      <c r="H109" s="225"/>
      <c r="I109" s="225"/>
      <c r="J109" s="225"/>
      <c r="K109" s="225"/>
      <c r="L109" s="225"/>
      <c r="M109" s="225"/>
      <c r="N109" s="225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5"/>
    </row>
    <row r="110" ht="12.0" customHeight="1">
      <c r="A110" s="216"/>
      <c r="B110" s="92"/>
      <c r="C110" s="225"/>
      <c r="D110" s="225"/>
      <c r="E110" s="225"/>
      <c r="F110" s="225"/>
      <c r="G110" s="225"/>
      <c r="H110" s="225"/>
      <c r="I110" s="225"/>
      <c r="J110" s="225"/>
      <c r="K110" s="225"/>
      <c r="L110" s="225"/>
      <c r="M110" s="225"/>
      <c r="N110" s="225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5"/>
    </row>
    <row r="111" ht="12.0" customHeight="1">
      <c r="A111" s="216"/>
      <c r="B111" s="92"/>
      <c r="C111" s="225"/>
      <c r="D111" s="225"/>
      <c r="E111" s="225"/>
      <c r="F111" s="225"/>
      <c r="G111" s="225"/>
      <c r="H111" s="225"/>
      <c r="I111" s="225"/>
      <c r="J111" s="225"/>
      <c r="K111" s="225"/>
      <c r="L111" s="225"/>
      <c r="M111" s="225"/>
      <c r="N111" s="225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5"/>
    </row>
    <row r="112" ht="12.0" customHeight="1">
      <c r="A112" s="216"/>
      <c r="B112" s="92"/>
      <c r="C112" s="225"/>
      <c r="D112" s="225"/>
      <c r="E112" s="225"/>
      <c r="F112" s="225"/>
      <c r="G112" s="225"/>
      <c r="H112" s="225"/>
      <c r="I112" s="225"/>
      <c r="J112" s="225"/>
      <c r="K112" s="225"/>
      <c r="L112" s="225"/>
      <c r="M112" s="225"/>
      <c r="N112" s="225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5"/>
    </row>
    <row r="113" ht="12.0" customHeight="1">
      <c r="A113" s="216"/>
      <c r="B113" s="92"/>
      <c r="C113" s="225"/>
      <c r="D113" s="225"/>
      <c r="E113" s="225"/>
      <c r="F113" s="225"/>
      <c r="G113" s="225"/>
      <c r="H113" s="225"/>
      <c r="I113" s="225"/>
      <c r="J113" s="225"/>
      <c r="K113" s="225"/>
      <c r="L113" s="225"/>
      <c r="M113" s="225"/>
      <c r="N113" s="225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5"/>
    </row>
    <row r="114" ht="12.0" customHeight="1">
      <c r="A114" s="216"/>
      <c r="B114" s="92"/>
      <c r="C114" s="225"/>
      <c r="D114" s="225"/>
      <c r="E114" s="225"/>
      <c r="F114" s="225"/>
      <c r="G114" s="225"/>
      <c r="H114" s="225"/>
      <c r="I114" s="225"/>
      <c r="J114" s="225"/>
      <c r="K114" s="225"/>
      <c r="L114" s="225"/>
      <c r="M114" s="225"/>
      <c r="N114" s="225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5"/>
    </row>
    <row r="115" ht="12.0" customHeight="1">
      <c r="A115" s="216"/>
      <c r="B115" s="92"/>
      <c r="C115" s="225"/>
      <c r="D115" s="225"/>
      <c r="E115" s="225"/>
      <c r="F115" s="225"/>
      <c r="G115" s="225"/>
      <c r="H115" s="225"/>
      <c r="I115" s="225"/>
      <c r="J115" s="225"/>
      <c r="K115" s="225"/>
      <c r="L115" s="225"/>
      <c r="M115" s="225"/>
      <c r="N115" s="225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5"/>
    </row>
    <row r="116" ht="12.0" customHeight="1">
      <c r="A116" s="216"/>
      <c r="B116" s="92"/>
      <c r="C116" s="225"/>
      <c r="D116" s="225"/>
      <c r="E116" s="225"/>
      <c r="F116" s="225"/>
      <c r="G116" s="225"/>
      <c r="H116" s="225"/>
      <c r="I116" s="225"/>
      <c r="J116" s="225"/>
      <c r="K116" s="225"/>
      <c r="L116" s="225"/>
      <c r="M116" s="225"/>
      <c r="N116" s="225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5"/>
    </row>
    <row r="117" ht="12.0" customHeight="1">
      <c r="A117" s="216"/>
      <c r="B117" s="92"/>
      <c r="C117" s="225"/>
      <c r="D117" s="225"/>
      <c r="E117" s="225"/>
      <c r="F117" s="225"/>
      <c r="G117" s="225"/>
      <c r="H117" s="225"/>
      <c r="I117" s="225"/>
      <c r="J117" s="225"/>
      <c r="K117" s="225"/>
      <c r="L117" s="225"/>
      <c r="M117" s="225"/>
      <c r="N117" s="225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5"/>
    </row>
    <row r="118" ht="12.0" customHeight="1">
      <c r="A118" s="216"/>
      <c r="B118" s="92"/>
      <c r="C118" s="225"/>
      <c r="D118" s="225"/>
      <c r="E118" s="225"/>
      <c r="F118" s="225"/>
      <c r="G118" s="225"/>
      <c r="H118" s="225"/>
      <c r="I118" s="225"/>
      <c r="J118" s="225"/>
      <c r="K118" s="225"/>
      <c r="L118" s="225"/>
      <c r="M118" s="225"/>
      <c r="N118" s="225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5"/>
    </row>
    <row r="119" ht="12.0" customHeight="1">
      <c r="A119" s="216"/>
      <c r="B119" s="92"/>
      <c r="C119" s="225"/>
      <c r="D119" s="225"/>
      <c r="E119" s="225"/>
      <c r="F119" s="225"/>
      <c r="G119" s="225"/>
      <c r="H119" s="225"/>
      <c r="I119" s="225"/>
      <c r="J119" s="225"/>
      <c r="K119" s="225"/>
      <c r="L119" s="225"/>
      <c r="M119" s="225"/>
      <c r="N119" s="225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5"/>
    </row>
    <row r="120" ht="12.0" customHeight="1">
      <c r="A120" s="216"/>
      <c r="B120" s="92"/>
      <c r="C120" s="225"/>
      <c r="D120" s="225"/>
      <c r="E120" s="225"/>
      <c r="F120" s="225"/>
      <c r="G120" s="225"/>
      <c r="H120" s="225"/>
      <c r="I120" s="225"/>
      <c r="J120" s="225"/>
      <c r="K120" s="225"/>
      <c r="L120" s="225"/>
      <c r="M120" s="225"/>
      <c r="N120" s="225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5"/>
    </row>
    <row r="121" ht="12.0" customHeight="1">
      <c r="A121" s="216"/>
      <c r="B121" s="92"/>
      <c r="C121" s="225"/>
      <c r="D121" s="225"/>
      <c r="E121" s="225"/>
      <c r="F121" s="225"/>
      <c r="G121" s="225"/>
      <c r="H121" s="225"/>
      <c r="I121" s="225"/>
      <c r="J121" s="225"/>
      <c r="K121" s="225"/>
      <c r="L121" s="225"/>
      <c r="M121" s="225"/>
      <c r="N121" s="225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5"/>
    </row>
    <row r="122" ht="12.0" customHeight="1">
      <c r="A122" s="216"/>
      <c r="B122" s="92"/>
      <c r="C122" s="225"/>
      <c r="D122" s="225"/>
      <c r="E122" s="225"/>
      <c r="F122" s="225"/>
      <c r="G122" s="225"/>
      <c r="H122" s="225"/>
      <c r="I122" s="225"/>
      <c r="J122" s="225"/>
      <c r="K122" s="225"/>
      <c r="L122" s="225"/>
      <c r="M122" s="225"/>
      <c r="N122" s="225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5"/>
    </row>
    <row r="123" ht="12.0" customHeight="1">
      <c r="A123" s="216"/>
      <c r="B123" s="92"/>
      <c r="C123" s="225"/>
      <c r="D123" s="225"/>
      <c r="E123" s="225"/>
      <c r="F123" s="225"/>
      <c r="G123" s="225"/>
      <c r="H123" s="225"/>
      <c r="I123" s="225"/>
      <c r="J123" s="225"/>
      <c r="K123" s="225"/>
      <c r="L123" s="225"/>
      <c r="M123" s="225"/>
      <c r="N123" s="225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5"/>
    </row>
    <row r="124" ht="12.0" customHeight="1">
      <c r="A124" s="216"/>
      <c r="B124" s="92"/>
      <c r="C124" s="225"/>
      <c r="D124" s="225"/>
      <c r="E124" s="225"/>
      <c r="F124" s="225"/>
      <c r="G124" s="225"/>
      <c r="H124" s="225"/>
      <c r="I124" s="225"/>
      <c r="J124" s="225"/>
      <c r="K124" s="225"/>
      <c r="L124" s="225"/>
      <c r="M124" s="225"/>
      <c r="N124" s="22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5"/>
    </row>
    <row r="125" ht="12.0" customHeight="1">
      <c r="A125" s="216"/>
      <c r="B125" s="92"/>
      <c r="C125" s="225"/>
      <c r="D125" s="225"/>
      <c r="E125" s="225"/>
      <c r="F125" s="225"/>
      <c r="G125" s="225"/>
      <c r="H125" s="225"/>
      <c r="I125" s="225"/>
      <c r="J125" s="225"/>
      <c r="K125" s="225"/>
      <c r="L125" s="225"/>
      <c r="M125" s="225"/>
      <c r="N125" s="225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5"/>
    </row>
    <row r="126" ht="12.0" customHeight="1">
      <c r="A126" s="216"/>
      <c r="B126" s="92"/>
      <c r="C126" s="225"/>
      <c r="D126" s="225"/>
      <c r="E126" s="225"/>
      <c r="F126" s="225"/>
      <c r="G126" s="225"/>
      <c r="H126" s="225"/>
      <c r="I126" s="225"/>
      <c r="J126" s="225"/>
      <c r="K126" s="225"/>
      <c r="L126" s="225"/>
      <c r="M126" s="225"/>
      <c r="N126" s="225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5"/>
    </row>
    <row r="127" ht="12.0" customHeight="1">
      <c r="A127" s="216"/>
      <c r="B127" s="92"/>
      <c r="C127" s="225"/>
      <c r="D127" s="225"/>
      <c r="E127" s="225"/>
      <c r="F127" s="225"/>
      <c r="G127" s="225"/>
      <c r="H127" s="225"/>
      <c r="I127" s="225"/>
      <c r="J127" s="225"/>
      <c r="K127" s="225"/>
      <c r="L127" s="225"/>
      <c r="M127" s="225"/>
      <c r="N127" s="225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5"/>
    </row>
    <row r="128" ht="12.0" customHeight="1">
      <c r="A128" s="216"/>
      <c r="B128" s="92"/>
      <c r="C128" s="225"/>
      <c r="D128" s="225"/>
      <c r="E128" s="225"/>
      <c r="F128" s="225"/>
      <c r="G128" s="225"/>
      <c r="H128" s="225"/>
      <c r="I128" s="225"/>
      <c r="J128" s="225"/>
      <c r="K128" s="225"/>
      <c r="L128" s="225"/>
      <c r="M128" s="225"/>
      <c r="N128" s="225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5"/>
    </row>
    <row r="129" ht="12.0" customHeight="1">
      <c r="A129" s="216"/>
      <c r="B129" s="92"/>
      <c r="C129" s="225"/>
      <c r="D129" s="225"/>
      <c r="E129" s="225"/>
      <c r="F129" s="225"/>
      <c r="G129" s="225"/>
      <c r="H129" s="225"/>
      <c r="I129" s="225"/>
      <c r="J129" s="225"/>
      <c r="K129" s="225"/>
      <c r="L129" s="225"/>
      <c r="M129" s="225"/>
      <c r="N129" s="225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5"/>
    </row>
    <row r="130" ht="12.0" customHeight="1">
      <c r="A130" s="216"/>
      <c r="B130" s="92"/>
      <c r="C130" s="225"/>
      <c r="D130" s="225"/>
      <c r="E130" s="225"/>
      <c r="F130" s="225"/>
      <c r="G130" s="225"/>
      <c r="H130" s="225"/>
      <c r="I130" s="225"/>
      <c r="J130" s="225"/>
      <c r="K130" s="225"/>
      <c r="L130" s="225"/>
      <c r="M130" s="225"/>
      <c r="N130" s="225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5"/>
    </row>
    <row r="131" ht="12.0" customHeight="1">
      <c r="A131" s="216"/>
      <c r="B131" s="92"/>
      <c r="C131" s="225"/>
      <c r="D131" s="225"/>
      <c r="E131" s="225"/>
      <c r="F131" s="225"/>
      <c r="G131" s="225"/>
      <c r="H131" s="225"/>
      <c r="I131" s="225"/>
      <c r="J131" s="225"/>
      <c r="K131" s="225"/>
      <c r="L131" s="225"/>
      <c r="M131" s="225"/>
      <c r="N131" s="225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5"/>
    </row>
    <row r="132" ht="12.0" customHeight="1">
      <c r="A132" s="216"/>
      <c r="B132" s="92"/>
      <c r="C132" s="225"/>
      <c r="D132" s="225"/>
      <c r="E132" s="225"/>
      <c r="F132" s="225"/>
      <c r="G132" s="225"/>
      <c r="H132" s="225"/>
      <c r="I132" s="225"/>
      <c r="J132" s="225"/>
      <c r="K132" s="225"/>
      <c r="L132" s="225"/>
      <c r="M132" s="225"/>
      <c r="N132" s="225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5"/>
    </row>
    <row r="133" ht="12.0" customHeight="1">
      <c r="A133" s="216"/>
      <c r="B133" s="92"/>
      <c r="C133" s="225"/>
      <c r="D133" s="225"/>
      <c r="E133" s="225"/>
      <c r="F133" s="225"/>
      <c r="G133" s="225"/>
      <c r="H133" s="225"/>
      <c r="I133" s="225"/>
      <c r="J133" s="225"/>
      <c r="K133" s="225"/>
      <c r="L133" s="225"/>
      <c r="M133" s="225"/>
      <c r="N133" s="225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5"/>
    </row>
    <row r="134" ht="12.0" customHeight="1">
      <c r="A134" s="216"/>
      <c r="B134" s="92"/>
      <c r="C134" s="225"/>
      <c r="D134" s="225"/>
      <c r="E134" s="225"/>
      <c r="F134" s="225"/>
      <c r="G134" s="225"/>
      <c r="H134" s="225"/>
      <c r="I134" s="225"/>
      <c r="J134" s="225"/>
      <c r="K134" s="225"/>
      <c r="L134" s="225"/>
      <c r="M134" s="225"/>
      <c r="N134" s="225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5"/>
    </row>
    <row r="135" ht="12.0" customHeight="1">
      <c r="A135" s="216"/>
      <c r="B135" s="92"/>
      <c r="C135" s="225"/>
      <c r="D135" s="225"/>
      <c r="E135" s="225"/>
      <c r="F135" s="225"/>
      <c r="G135" s="225"/>
      <c r="H135" s="225"/>
      <c r="I135" s="225"/>
      <c r="J135" s="225"/>
      <c r="K135" s="225"/>
      <c r="L135" s="225"/>
      <c r="M135" s="225"/>
      <c r="N135" s="225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5"/>
    </row>
    <row r="136" ht="12.0" customHeight="1">
      <c r="A136" s="216"/>
      <c r="B136" s="92"/>
      <c r="C136" s="225"/>
      <c r="D136" s="225"/>
      <c r="E136" s="225"/>
      <c r="F136" s="225"/>
      <c r="G136" s="225"/>
      <c r="H136" s="225"/>
      <c r="I136" s="225"/>
      <c r="J136" s="225"/>
      <c r="K136" s="225"/>
      <c r="L136" s="225"/>
      <c r="M136" s="225"/>
      <c r="N136" s="225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5"/>
    </row>
    <row r="137" ht="12.0" customHeight="1">
      <c r="A137" s="216"/>
      <c r="B137" s="92"/>
      <c r="C137" s="225"/>
      <c r="D137" s="225"/>
      <c r="E137" s="225"/>
      <c r="F137" s="225"/>
      <c r="G137" s="225"/>
      <c r="H137" s="225"/>
      <c r="I137" s="225"/>
      <c r="J137" s="225"/>
      <c r="K137" s="225"/>
      <c r="L137" s="225"/>
      <c r="M137" s="225"/>
      <c r="N137" s="225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5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5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5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5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5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5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5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5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5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5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5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5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5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5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5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5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5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5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5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5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5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5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5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5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5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5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5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5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5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5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5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5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5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5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5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5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5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5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5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5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5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5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5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5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5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5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5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5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5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5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5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5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5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5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5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5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5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5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5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5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5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5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5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5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5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5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5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5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5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5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5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5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5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5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5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5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5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5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5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5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5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5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5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5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5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5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5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5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5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5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5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5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5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5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5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5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5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5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5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5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5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5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5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5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5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5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5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5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2:B2"/>
    <mergeCell ref="A20:B21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13" width="15.29"/>
  </cols>
  <sheetData>
    <row r="1" ht="14.25" customHeight="1">
      <c r="A1" s="2" t="s">
        <v>75</v>
      </c>
      <c r="B1" s="27" t="s">
        <v>12</v>
      </c>
      <c r="C1" s="27" t="s">
        <v>15</v>
      </c>
      <c r="D1" s="27" t="s">
        <v>16</v>
      </c>
      <c r="E1" s="27" t="s">
        <v>17</v>
      </c>
      <c r="F1" s="27" t="s">
        <v>18</v>
      </c>
      <c r="G1" s="27" t="s">
        <v>19</v>
      </c>
      <c r="H1" s="27" t="s">
        <v>20</v>
      </c>
      <c r="I1" s="27" t="s">
        <v>21</v>
      </c>
      <c r="J1" s="27" t="s">
        <v>22</v>
      </c>
      <c r="K1" s="27" t="s">
        <v>23</v>
      </c>
      <c r="L1" s="27" t="s">
        <v>24</v>
      </c>
      <c r="M1" s="27" t="s">
        <v>25</v>
      </c>
    </row>
    <row r="2" ht="14.25" customHeight="1">
      <c r="A2" s="198" t="s">
        <v>28</v>
      </c>
      <c r="B2" s="199">
        <v>181.933291</v>
      </c>
      <c r="C2" s="200">
        <v>187.443943</v>
      </c>
      <c r="D2" s="200">
        <v>184.773657</v>
      </c>
      <c r="E2" s="200">
        <v>191.541093</v>
      </c>
      <c r="F2" s="200">
        <v>98.096062</v>
      </c>
      <c r="G2" s="200">
        <v>185.306853</v>
      </c>
      <c r="H2" s="200">
        <v>186.901439</v>
      </c>
      <c r="I2" s="200">
        <v>158.586765</v>
      </c>
      <c r="J2" s="200">
        <v>191.403676</v>
      </c>
      <c r="K2" s="200">
        <v>171.057864</v>
      </c>
      <c r="L2" s="200">
        <v>169.286999</v>
      </c>
      <c r="M2" s="200">
        <v>142.508717</v>
      </c>
    </row>
    <row r="3" ht="14.25" customHeight="1">
      <c r="A3" s="198" t="s">
        <v>45</v>
      </c>
      <c r="B3" s="199">
        <v>214.968999</v>
      </c>
      <c r="C3" s="199">
        <v>228.199051</v>
      </c>
      <c r="D3" s="199">
        <v>216.53646700000002</v>
      </c>
      <c r="E3" s="199">
        <v>296.760276</v>
      </c>
      <c r="F3" s="199">
        <v>232.052864</v>
      </c>
      <c r="G3" s="199">
        <v>250.21016</v>
      </c>
      <c r="H3" s="199">
        <v>268.160549</v>
      </c>
      <c r="I3" s="199">
        <v>306.884524</v>
      </c>
      <c r="J3" s="199">
        <v>367.65100600000005</v>
      </c>
      <c r="K3" s="199">
        <v>291.99016600000004</v>
      </c>
      <c r="L3" s="199">
        <v>301.18512999999996</v>
      </c>
      <c r="M3" s="199">
        <v>299.782893</v>
      </c>
    </row>
    <row r="4" ht="14.25" customHeight="1">
      <c r="A4" s="198" t="s">
        <v>53</v>
      </c>
      <c r="B4" s="201">
        <v>250.24199099999998</v>
      </c>
      <c r="C4" s="202">
        <v>206.740703</v>
      </c>
      <c r="D4" s="202">
        <v>201.23546099999996</v>
      </c>
      <c r="E4" s="202">
        <v>174.369566</v>
      </c>
      <c r="F4" s="202">
        <v>204.09105</v>
      </c>
      <c r="G4" s="202">
        <v>146.356666</v>
      </c>
      <c r="H4" s="202">
        <v>204.20249700000002</v>
      </c>
      <c r="I4" s="202">
        <v>217.43019900000002</v>
      </c>
      <c r="J4" s="202">
        <v>161.81421700000007</v>
      </c>
      <c r="K4" s="202">
        <v>113.44113599999997</v>
      </c>
      <c r="L4" s="202">
        <v>115.407369</v>
      </c>
      <c r="M4" s="202">
        <v>140.38033399999998</v>
      </c>
    </row>
    <row r="5" ht="14.25" customHeight="1">
      <c r="A5" s="203" t="s">
        <v>70</v>
      </c>
      <c r="B5" s="204">
        <f t="shared" ref="B5:M5" si="1">SUM(B2:B4)</f>
        <v>647.144281</v>
      </c>
      <c r="C5" s="204">
        <f t="shared" si="1"/>
        <v>622.383697</v>
      </c>
      <c r="D5" s="204">
        <f t="shared" si="1"/>
        <v>602.545585</v>
      </c>
      <c r="E5" s="204">
        <f t="shared" si="1"/>
        <v>662.670935</v>
      </c>
      <c r="F5" s="204">
        <f t="shared" si="1"/>
        <v>534.239976</v>
      </c>
      <c r="G5" s="204">
        <f t="shared" si="1"/>
        <v>581.873679</v>
      </c>
      <c r="H5" s="204">
        <f t="shared" si="1"/>
        <v>659.264485</v>
      </c>
      <c r="I5" s="204">
        <f t="shared" si="1"/>
        <v>682.901488</v>
      </c>
      <c r="J5" s="204">
        <f t="shared" si="1"/>
        <v>720.868899</v>
      </c>
      <c r="K5" s="204">
        <f t="shared" si="1"/>
        <v>576.489166</v>
      </c>
      <c r="L5" s="204">
        <f t="shared" si="1"/>
        <v>585.879498</v>
      </c>
      <c r="M5" s="204">
        <f t="shared" si="1"/>
        <v>582.671944</v>
      </c>
    </row>
    <row r="6" ht="14.25" customHeight="1">
      <c r="A6" s="205" t="s">
        <v>76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13" width="15.29"/>
  </cols>
  <sheetData>
    <row r="1" ht="14.25" customHeight="1">
      <c r="A1" s="2" t="s">
        <v>75</v>
      </c>
      <c r="B1" s="27" t="s">
        <v>12</v>
      </c>
      <c r="C1" s="27" t="s">
        <v>15</v>
      </c>
      <c r="D1" s="27" t="s">
        <v>16</v>
      </c>
      <c r="E1" s="27" t="s">
        <v>17</v>
      </c>
      <c r="F1" s="27" t="s">
        <v>18</v>
      </c>
      <c r="G1" s="27" t="s">
        <v>19</v>
      </c>
      <c r="H1" s="27" t="s">
        <v>20</v>
      </c>
      <c r="I1" s="27" t="s">
        <v>21</v>
      </c>
      <c r="J1" s="27" t="s">
        <v>22</v>
      </c>
      <c r="K1" s="27" t="s">
        <v>23</v>
      </c>
      <c r="L1" s="27" t="s">
        <v>24</v>
      </c>
      <c r="M1" s="27" t="s">
        <v>25</v>
      </c>
    </row>
    <row r="2" ht="14.25" customHeight="1">
      <c r="A2" s="198" t="s">
        <v>28</v>
      </c>
      <c r="B2" s="206">
        <v>171.933291</v>
      </c>
      <c r="C2" s="207">
        <v>185.443943</v>
      </c>
      <c r="D2" s="207">
        <v>186.773657</v>
      </c>
      <c r="E2" s="207">
        <v>190.541093</v>
      </c>
      <c r="F2" s="207">
        <v>95.096062</v>
      </c>
      <c r="G2" s="207">
        <v>184.306853</v>
      </c>
      <c r="H2" s="207">
        <v>181.901439</v>
      </c>
      <c r="I2" s="207">
        <v>149.586765</v>
      </c>
      <c r="J2" s="207">
        <v>181.403676</v>
      </c>
      <c r="K2" s="207">
        <v>171.057864</v>
      </c>
      <c r="L2" s="207">
        <v>165.286999</v>
      </c>
      <c r="M2" s="207">
        <v>149.508717</v>
      </c>
    </row>
    <row r="3" ht="14.25" customHeight="1">
      <c r="A3" s="198" t="s">
        <v>45</v>
      </c>
      <c r="B3" s="206">
        <v>211.968999</v>
      </c>
      <c r="C3" s="206">
        <v>224.199051</v>
      </c>
      <c r="D3" s="206">
        <v>220.536467</v>
      </c>
      <c r="E3" s="206">
        <v>306.760276</v>
      </c>
      <c r="F3" s="206">
        <v>260.052864</v>
      </c>
      <c r="G3" s="206">
        <v>240.21016</v>
      </c>
      <c r="H3" s="206">
        <v>258.160549</v>
      </c>
      <c r="I3" s="206">
        <v>310.884524</v>
      </c>
      <c r="J3" s="206">
        <v>347.651006</v>
      </c>
      <c r="K3" s="206">
        <v>271.990166</v>
      </c>
      <c r="L3" s="206">
        <v>301.18512999999996</v>
      </c>
      <c r="M3" s="206">
        <v>299.782893</v>
      </c>
    </row>
    <row r="4" ht="14.25" customHeight="1">
      <c r="A4" s="198" t="s">
        <v>53</v>
      </c>
      <c r="B4" s="210">
        <v>234.241991</v>
      </c>
      <c r="C4" s="211">
        <v>203.740703</v>
      </c>
      <c r="D4" s="211">
        <v>192.235461</v>
      </c>
      <c r="E4" s="211">
        <v>176.369566</v>
      </c>
      <c r="F4" s="211">
        <v>206.09105</v>
      </c>
      <c r="G4" s="211">
        <v>141.3215666</v>
      </c>
      <c r="H4" s="211">
        <v>214.202497</v>
      </c>
      <c r="I4" s="211">
        <v>211.430199</v>
      </c>
      <c r="J4" s="211">
        <v>141.814217</v>
      </c>
      <c r="K4" s="211">
        <v>118.441136</v>
      </c>
      <c r="L4" s="211">
        <v>116.407369</v>
      </c>
      <c r="M4" s="211">
        <v>140.38033399999998</v>
      </c>
    </row>
    <row r="5" ht="14.25" customHeight="1">
      <c r="A5" s="203" t="s">
        <v>70</v>
      </c>
      <c r="B5" s="212">
        <v>618.144281</v>
      </c>
      <c r="C5" s="212">
        <v>613.383697</v>
      </c>
      <c r="D5" s="212">
        <v>599.545585</v>
      </c>
      <c r="E5" s="212">
        <v>673.670935</v>
      </c>
      <c r="F5" s="212">
        <v>561.2399760000001</v>
      </c>
      <c r="G5" s="212">
        <v>565.8385796</v>
      </c>
      <c r="H5" s="212">
        <v>654.264485</v>
      </c>
      <c r="I5" s="212">
        <v>671.901488</v>
      </c>
      <c r="J5" s="212">
        <v>670.8688989999999</v>
      </c>
      <c r="K5" s="212">
        <v>561.489166</v>
      </c>
      <c r="L5" s="212">
        <v>582.879498</v>
      </c>
      <c r="M5" s="212">
        <v>589.6719439999999</v>
      </c>
    </row>
    <row r="6" ht="14.25" customHeight="1">
      <c r="A6" s="205" t="s">
        <v>76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showGridLines="0" workbookViewId="0"/>
  </sheetViews>
  <sheetFormatPr customHeight="1" defaultColWidth="14.43" defaultRowHeight="15.0"/>
  <cols>
    <col customWidth="1" min="1" max="1" width="68.86"/>
    <col customWidth="1" min="2" max="2" width="15.43"/>
    <col customWidth="1" min="3" max="3" width="14.57"/>
    <col customWidth="1" min="4" max="14" width="13.57"/>
    <col customWidth="1" min="15" max="26" width="8.71"/>
  </cols>
  <sheetData>
    <row r="1" ht="13.5" customHeight="1">
      <c r="A1" s="2" t="s">
        <v>78</v>
      </c>
      <c r="B1" s="2"/>
      <c r="C1" s="218"/>
      <c r="D1" s="218"/>
      <c r="E1" s="218"/>
      <c r="F1" s="218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3" t="s">
        <v>79</v>
      </c>
      <c r="B2" s="3"/>
      <c r="C2" s="218"/>
      <c r="D2" s="218"/>
      <c r="E2" s="218"/>
      <c r="F2" s="21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220" t="s">
        <v>81</v>
      </c>
      <c r="B3" s="220"/>
      <c r="C3" s="221"/>
      <c r="D3" s="221"/>
      <c r="E3" s="221"/>
      <c r="F3" s="221"/>
      <c r="G3" s="222"/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</row>
    <row r="4" ht="13.5" customHeight="1">
      <c r="A4" s="2" t="s">
        <v>82</v>
      </c>
      <c r="B4" s="2" t="s">
        <v>83</v>
      </c>
      <c r="C4" s="27" t="s">
        <v>12</v>
      </c>
      <c r="D4" s="27" t="s">
        <v>15</v>
      </c>
      <c r="E4" s="27" t="s">
        <v>16</v>
      </c>
      <c r="F4" s="27" t="s">
        <v>17</v>
      </c>
      <c r="G4" s="27" t="s">
        <v>18</v>
      </c>
      <c r="H4" s="27" t="s">
        <v>19</v>
      </c>
      <c r="I4" s="27" t="s">
        <v>20</v>
      </c>
      <c r="J4" s="27" t="s">
        <v>21</v>
      </c>
      <c r="K4" s="27" t="s">
        <v>22</v>
      </c>
      <c r="L4" s="27" t="s">
        <v>23</v>
      </c>
      <c r="M4" s="27" t="s">
        <v>24</v>
      </c>
      <c r="N4" s="27" t="s">
        <v>25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198" t="s">
        <v>84</v>
      </c>
      <c r="B5" s="198" t="s">
        <v>85</v>
      </c>
      <c r="C5" s="223">
        <f>SUM('Financial ACTUALS'!E41:E45)</f>
        <v>19933122.78</v>
      </c>
      <c r="D5" s="223">
        <f>SUM('Financial ACTUALS'!F41:F45)</f>
        <v>22503896.37</v>
      </c>
      <c r="E5" s="223">
        <f>SUM('Financial ACTUALS'!G41:G45)</f>
        <v>23089363.01</v>
      </c>
      <c r="F5" s="223">
        <f>SUM('Financial ACTUALS'!H41:H45)</f>
        <v>26762248.57</v>
      </c>
      <c r="G5" s="223">
        <f>SUM('Financial ACTUALS'!I41:I45)</f>
        <v>27680853.15</v>
      </c>
      <c r="H5" s="223">
        <f>SUM('Financial ACTUALS'!J41:J45)</f>
        <v>16659692.23</v>
      </c>
      <c r="I5" s="223">
        <f>SUM('Financial ACTUALS'!K41:K45)</f>
        <v>17060488.77</v>
      </c>
      <c r="J5" s="223">
        <f>SUM('Financial ACTUALS'!L41:L45)</f>
        <v>17650757.79</v>
      </c>
      <c r="K5" s="223">
        <f>SUM('Financial ACTUALS'!M41:M45)</f>
        <v>17735456.25</v>
      </c>
      <c r="L5" s="223">
        <f>SUM('Financial ACTUALS'!N41:N45)</f>
        <v>16787821.26</v>
      </c>
      <c r="M5" s="223">
        <f>SUM('Financial ACTUALS'!O41:O45)</f>
        <v>19532917.23</v>
      </c>
      <c r="N5" s="223">
        <f>SUM('Financial ACTUALS'!P41:P45)</f>
        <v>15873220.78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198" t="s">
        <v>86</v>
      </c>
      <c r="B6" s="198" t="s">
        <v>85</v>
      </c>
      <c r="C6" s="223">
        <f>'Financial ACTUALS'!E17</f>
        <v>848167.18</v>
      </c>
      <c r="D6" s="223">
        <f>'Financial ACTUALS'!F17</f>
        <v>966368.24</v>
      </c>
      <c r="E6" s="223">
        <f>'Financial ACTUALS'!G17</f>
        <v>92121.91</v>
      </c>
      <c r="F6" s="223">
        <f>'Financial ACTUALS'!H17</f>
        <v>97869.55</v>
      </c>
      <c r="G6" s="223">
        <f>'Financial ACTUALS'!I17</f>
        <v>156550.43</v>
      </c>
      <c r="H6" s="223">
        <f>'Financial ACTUALS'!J17</f>
        <v>693574.67</v>
      </c>
      <c r="I6" s="223">
        <f>'Financial ACTUALS'!K17</f>
        <v>536807.71</v>
      </c>
      <c r="J6" s="223">
        <f>'Financial ACTUALS'!L17</f>
        <v>1006975.31</v>
      </c>
      <c r="K6" s="223">
        <f>'Financial ACTUALS'!M17</f>
        <v>489816.01</v>
      </c>
      <c r="L6" s="223">
        <f>'Financial ACTUALS'!N17</f>
        <v>346881.89</v>
      </c>
      <c r="M6" s="223">
        <f>'Financial ACTUALS'!O17</f>
        <v>489605.13</v>
      </c>
      <c r="N6" s="223">
        <f>'Financial ACTUALS'!P17</f>
        <v>131234.43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198" t="s">
        <v>87</v>
      </c>
      <c r="B7" s="198" t="s">
        <v>85</v>
      </c>
      <c r="C7" s="223">
        <f>'Financial ACTUALS'!E18</f>
        <v>261989.36</v>
      </c>
      <c r="D7" s="223">
        <f>'Financial ACTUALS'!F18</f>
        <v>268118.99</v>
      </c>
      <c r="E7" s="223">
        <f>'Financial ACTUALS'!G18</f>
        <v>390335.71</v>
      </c>
      <c r="F7" s="223">
        <f>'Financial ACTUALS'!H18</f>
        <v>233211.01</v>
      </c>
      <c r="G7" s="223">
        <f>'Financial ACTUALS'!I18</f>
        <v>275312.98</v>
      </c>
      <c r="H7" s="223">
        <f>'Financial ACTUALS'!J18</f>
        <v>332360.16</v>
      </c>
      <c r="I7" s="223">
        <f>'Financial ACTUALS'!K18</f>
        <v>378375.58</v>
      </c>
      <c r="J7" s="223">
        <f>'Financial ACTUALS'!L18</f>
        <v>370593.88</v>
      </c>
      <c r="K7" s="223">
        <f>'Financial ACTUALS'!M18</f>
        <v>323263.69</v>
      </c>
      <c r="L7" s="223">
        <f>'Financial ACTUALS'!N18</f>
        <v>308120.95</v>
      </c>
      <c r="M7" s="223">
        <f>'Financial ACTUALS'!O18</f>
        <v>315354.28</v>
      </c>
      <c r="N7" s="223">
        <f>'Financial ACTUALS'!P18</f>
        <v>465785.57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198" t="s">
        <v>28</v>
      </c>
      <c r="B8" s="198" t="s">
        <v>88</v>
      </c>
      <c r="C8" s="224">
        <f>'Water Production Actuals'!B2</f>
        <v>181.933291</v>
      </c>
      <c r="D8" s="224">
        <f>'Water Production Actuals'!C2</f>
        <v>187.443943</v>
      </c>
      <c r="E8" s="224">
        <f>'Water Production Actuals'!D2</f>
        <v>184.773657</v>
      </c>
      <c r="F8" s="224">
        <f>'Water Production Actuals'!E2</f>
        <v>191.541093</v>
      </c>
      <c r="G8" s="224">
        <f>'Water Production Actuals'!F2</f>
        <v>98.096062</v>
      </c>
      <c r="H8" s="224">
        <f>'Water Production Actuals'!G2</f>
        <v>185.306853</v>
      </c>
      <c r="I8" s="224">
        <f>'Water Production Actuals'!H2</f>
        <v>186.901439</v>
      </c>
      <c r="J8" s="224">
        <f>'Water Production Actuals'!I2</f>
        <v>158.586765</v>
      </c>
      <c r="K8" s="224">
        <f>'Water Production Actuals'!J2</f>
        <v>191.403676</v>
      </c>
      <c r="L8" s="224">
        <f>'Water Production Actuals'!K2</f>
        <v>171.057864</v>
      </c>
      <c r="M8" s="224">
        <f>'Water Production Actuals'!L2</f>
        <v>169.286999</v>
      </c>
      <c r="N8" s="224">
        <f>'Water Production Actuals'!M2</f>
        <v>142.508717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198" t="s">
        <v>45</v>
      </c>
      <c r="B9" s="198" t="s">
        <v>88</v>
      </c>
      <c r="C9" s="224">
        <f>'Water Production Actuals'!B3</f>
        <v>214.968999</v>
      </c>
      <c r="D9" s="224">
        <f>'Water Production Actuals'!C3</f>
        <v>228.199051</v>
      </c>
      <c r="E9" s="224">
        <f>'Water Production Actuals'!D3</f>
        <v>216.536467</v>
      </c>
      <c r="F9" s="224">
        <f>'Water Production Actuals'!E3</f>
        <v>296.760276</v>
      </c>
      <c r="G9" s="224">
        <f>'Water Production Actuals'!F3</f>
        <v>232.052864</v>
      </c>
      <c r="H9" s="224">
        <f>'Water Production Actuals'!G3</f>
        <v>250.21016</v>
      </c>
      <c r="I9" s="224">
        <f>'Water Production Actuals'!H3</f>
        <v>268.160549</v>
      </c>
      <c r="J9" s="224">
        <f>'Water Production Actuals'!I3</f>
        <v>306.884524</v>
      </c>
      <c r="K9" s="224">
        <f>'Water Production Actuals'!J3</f>
        <v>367.651006</v>
      </c>
      <c r="L9" s="224">
        <f>'Water Production Actuals'!K3</f>
        <v>291.990166</v>
      </c>
      <c r="M9" s="224">
        <f>'Water Production Actuals'!L3</f>
        <v>301.18513</v>
      </c>
      <c r="N9" s="224">
        <f>'Water Production Actuals'!M3</f>
        <v>299.782893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198" t="s">
        <v>53</v>
      </c>
      <c r="B10" s="198" t="s">
        <v>88</v>
      </c>
      <c r="C10" s="224">
        <f>'Water Production Actuals'!B4</f>
        <v>250.241991</v>
      </c>
      <c r="D10" s="224">
        <f>'Water Production Actuals'!C4</f>
        <v>206.740703</v>
      </c>
      <c r="E10" s="224">
        <f>'Water Production Actuals'!D4</f>
        <v>201.235461</v>
      </c>
      <c r="F10" s="224">
        <f>'Water Production Actuals'!E4</f>
        <v>174.369566</v>
      </c>
      <c r="G10" s="224">
        <f>'Water Production Actuals'!F4</f>
        <v>204.09105</v>
      </c>
      <c r="H10" s="224">
        <f>'Water Production Actuals'!G4</f>
        <v>146.356666</v>
      </c>
      <c r="I10" s="224">
        <f>'Water Production Actuals'!H4</f>
        <v>204.202497</v>
      </c>
      <c r="J10" s="224">
        <f>'Water Production Actuals'!I4</f>
        <v>217.430199</v>
      </c>
      <c r="K10" s="224">
        <f>'Water Production Actuals'!J4</f>
        <v>161.814217</v>
      </c>
      <c r="L10" s="224">
        <f>'Water Production Actuals'!K4</f>
        <v>113.441136</v>
      </c>
      <c r="M10" s="224">
        <f>'Water Production Actuals'!L4</f>
        <v>115.407369</v>
      </c>
      <c r="N10" s="224">
        <f>'Water Production Actuals'!M4</f>
        <v>140.380334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226" t="s">
        <v>89</v>
      </c>
      <c r="B11" s="227" t="s">
        <v>90</v>
      </c>
      <c r="C11" s="228">
        <f t="shared" ref="C11:N11" si="1">SUM($C$5:C7)/(SUM($C$8:C10)*1000)</f>
        <v>32.51713712</v>
      </c>
      <c r="D11" s="228">
        <f t="shared" si="1"/>
        <v>35.27426232</v>
      </c>
      <c r="E11" s="228">
        <f t="shared" si="1"/>
        <v>36.51217821</v>
      </c>
      <c r="F11" s="228">
        <f t="shared" si="1"/>
        <v>37.65539791</v>
      </c>
      <c r="G11" s="228">
        <f t="shared" si="1"/>
        <v>40.26072151</v>
      </c>
      <c r="H11" s="228">
        <f t="shared" si="1"/>
        <v>38.6882071</v>
      </c>
      <c r="I11" s="228">
        <f t="shared" si="1"/>
        <v>36.94113642</v>
      </c>
      <c r="J11" s="228">
        <f t="shared" si="1"/>
        <v>35.6996383</v>
      </c>
      <c r="K11" s="228">
        <f t="shared" si="1"/>
        <v>34.44196285</v>
      </c>
      <c r="L11" s="228">
        <f t="shared" si="1"/>
        <v>34.05842585</v>
      </c>
      <c r="M11" s="228">
        <f t="shared" si="1"/>
        <v>34.1142328</v>
      </c>
      <c r="N11" s="228">
        <f t="shared" si="1"/>
        <v>33.65744289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2"/>
      <c r="B12" s="3"/>
      <c r="C12" s="218"/>
      <c r="D12" s="218"/>
      <c r="E12" s="218"/>
      <c r="F12" s="218"/>
      <c r="G12" s="218"/>
      <c r="H12" s="218"/>
      <c r="I12" s="218"/>
      <c r="J12" s="218"/>
      <c r="K12" s="218"/>
      <c r="L12" s="218"/>
      <c r="M12" s="218"/>
      <c r="N12" s="218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2"/>
      <c r="B13" s="3"/>
      <c r="C13" s="218"/>
      <c r="D13" s="218"/>
      <c r="E13" s="218"/>
      <c r="F13" s="218"/>
      <c r="G13" s="218"/>
      <c r="H13" s="218"/>
      <c r="I13" s="218"/>
      <c r="J13" s="218"/>
      <c r="K13" s="218"/>
      <c r="L13" s="218"/>
      <c r="M13" s="218"/>
      <c r="N13" s="218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220" t="s">
        <v>91</v>
      </c>
      <c r="B15" s="220"/>
      <c r="C15" s="222"/>
      <c r="D15" s="222"/>
      <c r="E15" s="222"/>
      <c r="F15" s="222"/>
      <c r="G15" s="222"/>
      <c r="H15" s="222"/>
      <c r="I15" s="222"/>
      <c r="J15" s="222"/>
      <c r="K15" s="222"/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</row>
    <row r="16" ht="13.5" customHeight="1">
      <c r="A16" s="2" t="s">
        <v>82</v>
      </c>
      <c r="B16" s="2"/>
      <c r="C16" s="27" t="s">
        <v>12</v>
      </c>
      <c r="D16" s="27" t="s">
        <v>15</v>
      </c>
      <c r="E16" s="27" t="s">
        <v>16</v>
      </c>
      <c r="F16" s="27" t="s">
        <v>17</v>
      </c>
      <c r="G16" s="27" t="s">
        <v>18</v>
      </c>
      <c r="H16" s="27" t="s">
        <v>19</v>
      </c>
      <c r="I16" s="27" t="s">
        <v>20</v>
      </c>
      <c r="J16" s="27" t="s">
        <v>21</v>
      </c>
      <c r="K16" s="27" t="s">
        <v>22</v>
      </c>
      <c r="L16" s="27" t="s">
        <v>23</v>
      </c>
      <c r="M16" s="27" t="s">
        <v>24</v>
      </c>
      <c r="N16" s="27" t="s">
        <v>25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198" t="s">
        <v>84</v>
      </c>
      <c r="B17" s="198" t="s">
        <v>85</v>
      </c>
      <c r="C17" s="229">
        <f>sum('Financial BUDGET'!C42:C45)</f>
        <v>18333234.6</v>
      </c>
      <c r="D17" s="229">
        <f>sum('Financial BUDGET'!D42:D45)</f>
        <v>18175809.44</v>
      </c>
      <c r="E17" s="229">
        <f>sum('Financial BUDGET'!E42:E45)</f>
        <v>24520840.24</v>
      </c>
      <c r="F17" s="229">
        <f>sum('Financial BUDGET'!F42:F45)</f>
        <v>24546501.3</v>
      </c>
      <c r="G17" s="229">
        <f>sum('Financial BUDGET'!G42:G45)</f>
        <v>26304420.65</v>
      </c>
      <c r="H17" s="229">
        <f>sum('Financial BUDGET'!H42:H45)</f>
        <v>17038222.42</v>
      </c>
      <c r="I17" s="229">
        <f>sum('Financial BUDGET'!I42:I45)</f>
        <v>15566958.25</v>
      </c>
      <c r="J17" s="229">
        <f>sum('Financial BUDGET'!J42:J45)</f>
        <v>15139947.07</v>
      </c>
      <c r="K17" s="229">
        <f>sum('Financial BUDGET'!K42:K45)</f>
        <v>16394331.83</v>
      </c>
      <c r="L17" s="229">
        <f>sum('Financial BUDGET'!L42:L45)</f>
        <v>18260204.53</v>
      </c>
      <c r="M17" s="229">
        <f>sum('Financial BUDGET'!M42:M45)</f>
        <v>18516572.86</v>
      </c>
      <c r="N17" s="229">
        <f>sum('Financial BUDGET'!N42:N45)</f>
        <v>20655581.14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198" t="s">
        <v>86</v>
      </c>
      <c r="B18" s="198" t="s">
        <v>85</v>
      </c>
      <c r="C18" s="229">
        <f>'Financial BUDGET'!C16</f>
        <v>350895</v>
      </c>
      <c r="D18" s="229">
        <f>'Financial BUDGET'!D16</f>
        <v>350895</v>
      </c>
      <c r="E18" s="229">
        <f>'Financial BUDGET'!E16</f>
        <v>350895</v>
      </c>
      <c r="F18" s="229">
        <f>'Financial BUDGET'!F16</f>
        <v>342470</v>
      </c>
      <c r="G18" s="229">
        <f>'Financial BUDGET'!G16</f>
        <v>342470</v>
      </c>
      <c r="H18" s="229">
        <f>'Financial BUDGET'!H16</f>
        <v>763807</v>
      </c>
      <c r="I18" s="229">
        <f>'Financial BUDGET'!I16</f>
        <v>763807</v>
      </c>
      <c r="J18" s="229">
        <f>'Financial BUDGET'!J16</f>
        <v>1166828</v>
      </c>
      <c r="K18" s="229">
        <f>'Financial BUDGET'!K16</f>
        <v>1166828</v>
      </c>
      <c r="L18" s="229">
        <f>'Financial BUDGET'!L16</f>
        <v>342470</v>
      </c>
      <c r="M18" s="229">
        <f>'Financial BUDGET'!M16</f>
        <v>342470</v>
      </c>
      <c r="N18" s="229">
        <f>'Financial BUDGET'!N16</f>
        <v>342470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198" t="s">
        <v>87</v>
      </c>
      <c r="B19" s="198" t="s">
        <v>85</v>
      </c>
      <c r="C19" s="229">
        <f>'Financial BUDGET'!C17</f>
        <v>513912.54</v>
      </c>
      <c r="D19" s="229">
        <f>'Financial BUDGET'!D17</f>
        <v>518662.54</v>
      </c>
      <c r="E19" s="229">
        <f>'Financial BUDGET'!E17</f>
        <v>513836.28</v>
      </c>
      <c r="F19" s="229">
        <f>'Financial BUDGET'!F17</f>
        <v>513912.54</v>
      </c>
      <c r="G19" s="229">
        <f>'Financial BUDGET'!G17</f>
        <v>513912.54</v>
      </c>
      <c r="H19" s="229">
        <f>'Financial BUDGET'!H17</f>
        <v>513912.54</v>
      </c>
      <c r="I19" s="229">
        <f>'Financial BUDGET'!I17</f>
        <v>513912.54</v>
      </c>
      <c r="J19" s="229">
        <f>'Financial BUDGET'!J17</f>
        <v>518662.54</v>
      </c>
      <c r="K19" s="229">
        <f>'Financial BUDGET'!K17</f>
        <v>513912.54</v>
      </c>
      <c r="L19" s="229">
        <f>'Financial BUDGET'!L17</f>
        <v>513912.54</v>
      </c>
      <c r="M19" s="229">
        <f>'Financial BUDGET'!M17</f>
        <v>513912.54</v>
      </c>
      <c r="N19" s="229">
        <f>'Financial BUDGET'!N17</f>
        <v>513912.54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198" t="s">
        <v>28</v>
      </c>
      <c r="B20" s="198" t="s">
        <v>88</v>
      </c>
      <c r="C20" s="224">
        <f>'Water Production Budget'!B2</f>
        <v>171.933291</v>
      </c>
      <c r="D20" s="224">
        <f>'Water Production Budget'!C2</f>
        <v>185.443943</v>
      </c>
      <c r="E20" s="224">
        <f>'Water Production Budget'!D2</f>
        <v>186.773657</v>
      </c>
      <c r="F20" s="224">
        <f>'Water Production Budget'!E2</f>
        <v>190.541093</v>
      </c>
      <c r="G20" s="224">
        <f>'Water Production Budget'!F2</f>
        <v>95.096062</v>
      </c>
      <c r="H20" s="224">
        <f>'Water Production Budget'!G2</f>
        <v>184.306853</v>
      </c>
      <c r="I20" s="224">
        <f>'Water Production Budget'!H2</f>
        <v>181.901439</v>
      </c>
      <c r="J20" s="224">
        <f>'Water Production Budget'!I2</f>
        <v>149.586765</v>
      </c>
      <c r="K20" s="224">
        <f>'Water Production Budget'!J2</f>
        <v>181.403676</v>
      </c>
      <c r="L20" s="224">
        <f>'Water Production Budget'!K2</f>
        <v>171.057864</v>
      </c>
      <c r="M20" s="224">
        <f>'Water Production Budget'!L2</f>
        <v>165.286999</v>
      </c>
      <c r="N20" s="224">
        <f>'Water Production Budget'!M2</f>
        <v>149.508717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198" t="s">
        <v>45</v>
      </c>
      <c r="B21" s="198" t="s">
        <v>88</v>
      </c>
      <c r="C21" s="224">
        <f>'Water Production Budget'!B3</f>
        <v>211.968999</v>
      </c>
      <c r="D21" s="224">
        <f>'Water Production Budget'!C3</f>
        <v>224.199051</v>
      </c>
      <c r="E21" s="224">
        <f>'Water Production Budget'!D3</f>
        <v>220.536467</v>
      </c>
      <c r="F21" s="224">
        <f>'Water Production Budget'!E3</f>
        <v>306.760276</v>
      </c>
      <c r="G21" s="224">
        <f>'Water Production Budget'!F3</f>
        <v>260.052864</v>
      </c>
      <c r="H21" s="224">
        <f>'Water Production Budget'!G3</f>
        <v>240.21016</v>
      </c>
      <c r="I21" s="224">
        <f>'Water Production Budget'!H3</f>
        <v>258.160549</v>
      </c>
      <c r="J21" s="224">
        <f>'Water Production Budget'!I3</f>
        <v>310.884524</v>
      </c>
      <c r="K21" s="224">
        <f>'Water Production Budget'!J3</f>
        <v>347.651006</v>
      </c>
      <c r="L21" s="224">
        <f>'Water Production Budget'!K3</f>
        <v>271.990166</v>
      </c>
      <c r="M21" s="224">
        <f>'Water Production Budget'!L3</f>
        <v>301.18513</v>
      </c>
      <c r="N21" s="224">
        <f>'Water Production Budget'!M3</f>
        <v>299.782893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198" t="s">
        <v>53</v>
      </c>
      <c r="B22" s="198" t="s">
        <v>88</v>
      </c>
      <c r="C22" s="224">
        <f>'Water Production Budget'!B4</f>
        <v>234.241991</v>
      </c>
      <c r="D22" s="224">
        <f>'Water Production Budget'!C4</f>
        <v>203.740703</v>
      </c>
      <c r="E22" s="224">
        <f>'Water Production Budget'!D4</f>
        <v>192.235461</v>
      </c>
      <c r="F22" s="224">
        <f>'Water Production Budget'!E4</f>
        <v>176.369566</v>
      </c>
      <c r="G22" s="224">
        <f>'Water Production Budget'!F4</f>
        <v>206.09105</v>
      </c>
      <c r="H22" s="224">
        <f>'Water Production Budget'!G4</f>
        <v>141.3215666</v>
      </c>
      <c r="I22" s="224">
        <f>'Water Production Budget'!H4</f>
        <v>214.202497</v>
      </c>
      <c r="J22" s="224">
        <f>'Water Production Budget'!I4</f>
        <v>211.430199</v>
      </c>
      <c r="K22" s="224">
        <f>'Water Production Budget'!J4</f>
        <v>141.814217</v>
      </c>
      <c r="L22" s="224">
        <f>'Water Production Budget'!K4</f>
        <v>118.441136</v>
      </c>
      <c r="M22" s="224">
        <f>'Water Production Budget'!L4</f>
        <v>116.407369</v>
      </c>
      <c r="N22" s="224">
        <f>'Water Production Budget'!M4</f>
        <v>140.380334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226" t="s">
        <v>92</v>
      </c>
      <c r="B23" s="227" t="s">
        <v>90</v>
      </c>
      <c r="C23" s="228">
        <f t="shared" ref="C23:N23" si="2">SUM($C$17:C19)/(SUM($C$20:C22)*1000)</f>
        <v>31.05754228</v>
      </c>
      <c r="D23" s="228">
        <f t="shared" si="2"/>
        <v>31.0536259</v>
      </c>
      <c r="E23" s="228">
        <f t="shared" si="2"/>
        <v>34.74954908</v>
      </c>
      <c r="F23" s="228">
        <f t="shared" si="2"/>
        <v>35.54528797</v>
      </c>
      <c r="G23" s="228">
        <f t="shared" si="2"/>
        <v>37.89734379</v>
      </c>
      <c r="H23" s="228">
        <f t="shared" si="2"/>
        <v>37.03611317</v>
      </c>
      <c r="I23" s="228">
        <f t="shared" si="2"/>
        <v>35.3126916</v>
      </c>
      <c r="J23" s="228">
        <f t="shared" si="2"/>
        <v>33.92075378</v>
      </c>
      <c r="K23" s="228">
        <f t="shared" si="2"/>
        <v>33.08909194</v>
      </c>
      <c r="L23" s="228">
        <f t="shared" si="2"/>
        <v>33.17590782</v>
      </c>
      <c r="M23" s="228">
        <f t="shared" si="2"/>
        <v>33.18113412</v>
      </c>
      <c r="N23" s="228">
        <f t="shared" si="2"/>
        <v>33.44542946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showGridLines="0" workbookViewId="0"/>
  </sheetViews>
  <sheetFormatPr customHeight="1" defaultColWidth="14.43" defaultRowHeight="15.0"/>
  <cols>
    <col customWidth="1" min="1" max="1" width="28.29"/>
    <col customWidth="1" min="2" max="2" width="16.14"/>
    <col customWidth="1" min="3" max="14" width="15.14"/>
  </cols>
  <sheetData>
    <row r="1" ht="14.25" customHeight="1">
      <c r="A1" s="260" t="s">
        <v>106</v>
      </c>
    </row>
    <row r="2" ht="14.25" customHeight="1">
      <c r="A2" s="260" t="s">
        <v>107</v>
      </c>
    </row>
    <row r="3" ht="14.25" customHeight="1">
      <c r="A3" s="2" t="s">
        <v>108</v>
      </c>
      <c r="B3" s="2" t="s">
        <v>83</v>
      </c>
      <c r="C3" s="27" t="s">
        <v>12</v>
      </c>
      <c r="D3" s="27" t="s">
        <v>15</v>
      </c>
      <c r="E3" s="27" t="s">
        <v>16</v>
      </c>
      <c r="F3" s="27" t="s">
        <v>17</v>
      </c>
      <c r="G3" s="27" t="s">
        <v>18</v>
      </c>
      <c r="H3" s="27" t="s">
        <v>19</v>
      </c>
      <c r="I3" s="27" t="s">
        <v>20</v>
      </c>
      <c r="J3" s="27" t="s">
        <v>21</v>
      </c>
      <c r="K3" s="27" t="s">
        <v>22</v>
      </c>
      <c r="L3" s="27" t="s">
        <v>23</v>
      </c>
      <c r="M3" s="27" t="s">
        <v>24</v>
      </c>
      <c r="N3" s="27" t="s">
        <v>25</v>
      </c>
    </row>
    <row r="4" ht="14.25" customHeight="1">
      <c r="A4" s="198" t="s">
        <v>84</v>
      </c>
      <c r="B4" s="198" t="s">
        <v>85</v>
      </c>
      <c r="C4" s="261">
        <f>'Cost to Produce'!C5</f>
        <v>19933122.78</v>
      </c>
      <c r="D4" s="261">
        <f>'Cost to Produce'!D5</f>
        <v>22503896.37</v>
      </c>
      <c r="E4" s="261">
        <f>'Cost to Produce'!E5</f>
        <v>23089363.01</v>
      </c>
      <c r="F4" s="261">
        <f>'Cost to Produce'!F5</f>
        <v>26762248.57</v>
      </c>
      <c r="G4" s="261">
        <f>'Cost to Produce'!G5</f>
        <v>27680853.15</v>
      </c>
      <c r="H4" s="261">
        <f>'Cost to Produce'!H5</f>
        <v>16659692.23</v>
      </c>
      <c r="I4" s="261">
        <f>'Cost to Produce'!I5</f>
        <v>17060488.77</v>
      </c>
      <c r="J4" s="261">
        <f>'Cost to Produce'!J5</f>
        <v>17650757.79</v>
      </c>
      <c r="K4" s="261">
        <f>'Cost to Produce'!K5</f>
        <v>17735456.25</v>
      </c>
      <c r="L4" s="261">
        <f>'Cost to Produce'!L5</f>
        <v>16787821.26</v>
      </c>
      <c r="M4" s="261">
        <f>'Cost to Produce'!M5</f>
        <v>19532917.23</v>
      </c>
      <c r="N4" s="261">
        <f>'Cost to Produce'!N5</f>
        <v>15873220.78</v>
      </c>
    </row>
    <row r="5" ht="14.25" customHeight="1">
      <c r="A5" s="198" t="s">
        <v>86</v>
      </c>
      <c r="B5" s="198" t="s">
        <v>85</v>
      </c>
      <c r="C5" s="261">
        <f>'Cost to Produce'!C6</f>
        <v>848167.18</v>
      </c>
      <c r="D5" s="261">
        <f>'Cost to Produce'!D6</f>
        <v>966368.24</v>
      </c>
      <c r="E5" s="261">
        <f>'Cost to Produce'!E6</f>
        <v>92121.91</v>
      </c>
      <c r="F5" s="261">
        <f>'Cost to Produce'!F6</f>
        <v>97869.55</v>
      </c>
      <c r="G5" s="261">
        <f>'Cost to Produce'!G6</f>
        <v>156550.43</v>
      </c>
      <c r="H5" s="261">
        <f>'Cost to Produce'!H6</f>
        <v>693574.67</v>
      </c>
      <c r="I5" s="261">
        <f>'Cost to Produce'!I6</f>
        <v>536807.71</v>
      </c>
      <c r="J5" s="261">
        <f>'Cost to Produce'!J6</f>
        <v>1006975.31</v>
      </c>
      <c r="K5" s="261">
        <f>'Cost to Produce'!K6</f>
        <v>489816.01</v>
      </c>
      <c r="L5" s="261">
        <f>'Cost to Produce'!L6</f>
        <v>346881.89</v>
      </c>
      <c r="M5" s="261">
        <f>'Cost to Produce'!M6</f>
        <v>489605.13</v>
      </c>
      <c r="N5" s="261">
        <f>'Cost to Produce'!N6</f>
        <v>131234.43</v>
      </c>
    </row>
    <row r="6" ht="14.25" customHeight="1">
      <c r="A6" s="198" t="s">
        <v>87</v>
      </c>
      <c r="B6" s="198" t="s">
        <v>85</v>
      </c>
      <c r="C6" s="261">
        <f>'Cost to Produce'!C7</f>
        <v>261989.36</v>
      </c>
      <c r="D6" s="261">
        <f>'Cost to Produce'!D7</f>
        <v>268118.99</v>
      </c>
      <c r="E6" s="261">
        <f>'Cost to Produce'!E7</f>
        <v>390335.71</v>
      </c>
      <c r="F6" s="261">
        <f>'Cost to Produce'!F7</f>
        <v>233211.01</v>
      </c>
      <c r="G6" s="261">
        <f>'Cost to Produce'!G7</f>
        <v>275312.98</v>
      </c>
      <c r="H6" s="261">
        <f>'Cost to Produce'!H7</f>
        <v>332360.16</v>
      </c>
      <c r="I6" s="261">
        <f>'Cost to Produce'!I7</f>
        <v>378375.58</v>
      </c>
      <c r="J6" s="261">
        <f>'Cost to Produce'!J7</f>
        <v>370593.88</v>
      </c>
      <c r="K6" s="261">
        <f>'Cost to Produce'!K7</f>
        <v>323263.69</v>
      </c>
      <c r="L6" s="261">
        <f>'Cost to Produce'!L7</f>
        <v>308120.95</v>
      </c>
      <c r="M6" s="261">
        <f>'Cost to Produce'!M7</f>
        <v>315354.28</v>
      </c>
      <c r="N6" s="261">
        <f>'Cost to Produce'!N7</f>
        <v>465785.57</v>
      </c>
    </row>
    <row r="7" ht="14.25" customHeight="1">
      <c r="A7" s="262" t="s">
        <v>109</v>
      </c>
      <c r="B7" s="205" t="s">
        <v>85</v>
      </c>
      <c r="C7" s="261">
        <f>'Financial ACTUALS'!E16</f>
        <v>-43177586.47</v>
      </c>
      <c r="D7" s="261">
        <f>'Financial ACTUALS'!F16</f>
        <v>-41352612.92</v>
      </c>
      <c r="E7" s="261">
        <f>'Financial ACTUALS'!G16</f>
        <v>-41061301.68</v>
      </c>
      <c r="F7" s="261">
        <f>'Financial ACTUALS'!H16</f>
        <v>-37704400.92</v>
      </c>
      <c r="G7" s="261">
        <f>'Financial ACTUALS'!I16</f>
        <v>-37987218.09</v>
      </c>
      <c r="H7" s="261">
        <f>'Financial ACTUALS'!J16</f>
        <v>-37884541.24</v>
      </c>
      <c r="I7" s="261">
        <f>'Financial ACTUALS'!K16</f>
        <v>-54693279.08</v>
      </c>
      <c r="J7" s="261">
        <f>'Financial ACTUALS'!L16</f>
        <v>-50838283.93</v>
      </c>
      <c r="K7" s="261">
        <f>'Financial ACTUALS'!M16</f>
        <v>-50128489.95</v>
      </c>
      <c r="L7" s="261">
        <f>'Financial ACTUALS'!N16</f>
        <v>-43751729.42</v>
      </c>
      <c r="M7" s="261">
        <f>'Financial ACTUALS'!O16</f>
        <v>-42181248.7</v>
      </c>
      <c r="N7" s="261">
        <f>'Financial ACTUALS'!P16</f>
        <v>-43906729.97</v>
      </c>
    </row>
    <row r="8" ht="14.25" customHeight="1">
      <c r="A8" s="226" t="s">
        <v>26</v>
      </c>
      <c r="B8" s="227" t="s">
        <v>85</v>
      </c>
      <c r="C8" s="228">
        <f t="shared" ref="C8:N8" si="1">ABS(C7)-SUM(C4:C6)</f>
        <v>22134307.15</v>
      </c>
      <c r="D8" s="228">
        <f t="shared" si="1"/>
        <v>17614229.32</v>
      </c>
      <c r="E8" s="228">
        <f t="shared" si="1"/>
        <v>17489481.05</v>
      </c>
      <c r="F8" s="228">
        <f t="shared" si="1"/>
        <v>10611071.79</v>
      </c>
      <c r="G8" s="228">
        <f t="shared" si="1"/>
        <v>9874501.53</v>
      </c>
      <c r="H8" s="228">
        <f t="shared" si="1"/>
        <v>20198914.18</v>
      </c>
      <c r="I8" s="228">
        <f t="shared" si="1"/>
        <v>36717607.02</v>
      </c>
      <c r="J8" s="228">
        <f t="shared" si="1"/>
        <v>31809956.95</v>
      </c>
      <c r="K8" s="228">
        <f t="shared" si="1"/>
        <v>31579954</v>
      </c>
      <c r="L8" s="228">
        <f t="shared" si="1"/>
        <v>26308905.32</v>
      </c>
      <c r="M8" s="228">
        <f t="shared" si="1"/>
        <v>21843372.06</v>
      </c>
      <c r="N8" s="228">
        <f t="shared" si="1"/>
        <v>27436489.19</v>
      </c>
    </row>
    <row r="9" ht="14.25" customHeight="1"/>
    <row r="10" ht="14.25" customHeight="1"/>
    <row r="11" ht="14.25" customHeight="1">
      <c r="A11" s="2" t="s">
        <v>110</v>
      </c>
      <c r="B11" s="2" t="s">
        <v>83</v>
      </c>
      <c r="C11" s="27" t="s">
        <v>12</v>
      </c>
      <c r="D11" s="27" t="s">
        <v>15</v>
      </c>
      <c r="E11" s="27" t="s">
        <v>16</v>
      </c>
      <c r="F11" s="27" t="s">
        <v>17</v>
      </c>
      <c r="G11" s="27" t="s">
        <v>18</v>
      </c>
      <c r="H11" s="27" t="s">
        <v>19</v>
      </c>
      <c r="I11" s="27" t="s">
        <v>20</v>
      </c>
      <c r="J11" s="27" t="s">
        <v>21</v>
      </c>
      <c r="K11" s="27" t="s">
        <v>22</v>
      </c>
      <c r="L11" s="27" t="s">
        <v>23</v>
      </c>
      <c r="M11" s="27" t="s">
        <v>24</v>
      </c>
      <c r="N11" s="27" t="s">
        <v>25</v>
      </c>
    </row>
    <row r="12" ht="14.25" customHeight="1">
      <c r="A12" s="198" t="s">
        <v>84</v>
      </c>
      <c r="B12" s="198" t="s">
        <v>85</v>
      </c>
      <c r="C12" s="261">
        <f>sum('Financial BUDGET'!C42:C45)</f>
        <v>18333234.6</v>
      </c>
      <c r="D12" s="261">
        <f>sum('Financial BUDGET'!D42:D45)</f>
        <v>18175809.44</v>
      </c>
      <c r="E12" s="261">
        <f>sum('Financial BUDGET'!E42:E45)</f>
        <v>24520840.24</v>
      </c>
      <c r="F12" s="261">
        <f>sum('Financial BUDGET'!F42:F45)</f>
        <v>24546501.3</v>
      </c>
      <c r="G12" s="261">
        <f>sum('Financial BUDGET'!G42:G45)</f>
        <v>26304420.65</v>
      </c>
      <c r="H12" s="261">
        <f>sum('Financial BUDGET'!H42:H45)</f>
        <v>17038222.42</v>
      </c>
      <c r="I12" s="261">
        <f>sum('Financial BUDGET'!I42:I45)</f>
        <v>15566958.25</v>
      </c>
      <c r="J12" s="261">
        <f>sum('Financial BUDGET'!J42:J45)</f>
        <v>15139947.07</v>
      </c>
      <c r="K12" s="261">
        <f>sum('Financial BUDGET'!K42:K45)</f>
        <v>16394331.83</v>
      </c>
      <c r="L12" s="261">
        <f>sum('Financial BUDGET'!L42:L45)</f>
        <v>18260204.53</v>
      </c>
      <c r="M12" s="261">
        <f>sum('Financial BUDGET'!M42:M45)</f>
        <v>18516572.86</v>
      </c>
      <c r="N12" s="261">
        <f>sum('Financial BUDGET'!N42:N45)</f>
        <v>20655581.14</v>
      </c>
    </row>
    <row r="13" ht="14.25" customHeight="1">
      <c r="A13" s="198" t="s">
        <v>86</v>
      </c>
      <c r="B13" s="198" t="s">
        <v>85</v>
      </c>
      <c r="C13" s="261">
        <f>'Financial BUDGET'!C16</f>
        <v>350895</v>
      </c>
      <c r="D13" s="261">
        <f>'Financial BUDGET'!D16</f>
        <v>350895</v>
      </c>
      <c r="E13" s="261">
        <f>'Financial BUDGET'!E16</f>
        <v>350895</v>
      </c>
      <c r="F13" s="261">
        <f>'Financial BUDGET'!F16</f>
        <v>342470</v>
      </c>
      <c r="G13" s="261">
        <f>'Financial BUDGET'!G16</f>
        <v>342470</v>
      </c>
      <c r="H13" s="261">
        <f>'Financial BUDGET'!H16</f>
        <v>763807</v>
      </c>
      <c r="I13" s="261">
        <f>'Financial BUDGET'!I16</f>
        <v>763807</v>
      </c>
      <c r="J13" s="261">
        <f>'Financial BUDGET'!J16</f>
        <v>1166828</v>
      </c>
      <c r="K13" s="261">
        <f>'Financial BUDGET'!K16</f>
        <v>1166828</v>
      </c>
      <c r="L13" s="261">
        <f>'Financial BUDGET'!L16</f>
        <v>342470</v>
      </c>
      <c r="M13" s="261">
        <f>'Financial BUDGET'!M16</f>
        <v>342470</v>
      </c>
      <c r="N13" s="261">
        <f>'Financial BUDGET'!N16</f>
        <v>342470</v>
      </c>
    </row>
    <row r="14" ht="14.25" customHeight="1">
      <c r="A14" s="198" t="s">
        <v>87</v>
      </c>
      <c r="B14" s="198" t="s">
        <v>85</v>
      </c>
      <c r="C14" s="261">
        <f>'Financial BUDGET'!C17</f>
        <v>513912.54</v>
      </c>
      <c r="D14" s="261">
        <f>'Financial BUDGET'!D17</f>
        <v>518662.54</v>
      </c>
      <c r="E14" s="261">
        <f>'Financial BUDGET'!E17</f>
        <v>513836.28</v>
      </c>
      <c r="F14" s="261">
        <f>'Financial BUDGET'!F17</f>
        <v>513912.54</v>
      </c>
      <c r="G14" s="261">
        <f>'Financial BUDGET'!G17</f>
        <v>513912.54</v>
      </c>
      <c r="H14" s="261">
        <f>'Financial BUDGET'!H17</f>
        <v>513912.54</v>
      </c>
      <c r="I14" s="261">
        <f>'Financial BUDGET'!I17</f>
        <v>513912.54</v>
      </c>
      <c r="J14" s="261">
        <f>'Financial BUDGET'!J17</f>
        <v>518662.54</v>
      </c>
      <c r="K14" s="261">
        <f>'Financial BUDGET'!K17</f>
        <v>513912.54</v>
      </c>
      <c r="L14" s="261">
        <f>'Financial BUDGET'!L17</f>
        <v>513912.54</v>
      </c>
      <c r="M14" s="261">
        <f>'Financial BUDGET'!M17</f>
        <v>513912.54</v>
      </c>
      <c r="N14" s="261">
        <f>'Financial BUDGET'!N17</f>
        <v>513912.54</v>
      </c>
    </row>
    <row r="15" ht="14.25" customHeight="1">
      <c r="A15" s="262" t="s">
        <v>111</v>
      </c>
      <c r="B15" s="205" t="s">
        <v>85</v>
      </c>
      <c r="C15" s="263">
        <f>'Financial BUDGET'!C15</f>
        <v>-42239683.58</v>
      </c>
      <c r="D15" s="263">
        <f>'Financial BUDGET'!D15</f>
        <v>-37985078.34</v>
      </c>
      <c r="E15" s="263">
        <f>'Financial BUDGET'!E15</f>
        <v>-39634663.37</v>
      </c>
      <c r="F15" s="263">
        <f>'Financial BUDGET'!F15</f>
        <v>-33611767.19</v>
      </c>
      <c r="G15" s="263">
        <f>'Financial BUDGET'!G15</f>
        <v>-39174034.29</v>
      </c>
      <c r="H15" s="263">
        <f>'Financial BUDGET'!H15</f>
        <v>-39715344.68</v>
      </c>
      <c r="I15" s="263">
        <f>'Financial BUDGET'!I15</f>
        <v>-48595312.14</v>
      </c>
      <c r="J15" s="263">
        <f>'Financial BUDGET'!J15</f>
        <v>-46554943.36</v>
      </c>
      <c r="K15" s="263">
        <f>'Financial BUDGET'!K15</f>
        <v>-47155447.08</v>
      </c>
      <c r="L15" s="263">
        <f>'Financial BUDGET'!L15</f>
        <v>-44259143.86</v>
      </c>
      <c r="M15" s="263">
        <f>'Financial BUDGET'!M15</f>
        <v>-43122999.58</v>
      </c>
      <c r="N15" s="263">
        <f>'Financial BUDGET'!N15</f>
        <v>-46202153.02</v>
      </c>
    </row>
    <row r="16" ht="14.25" customHeight="1">
      <c r="A16" s="226" t="s">
        <v>26</v>
      </c>
      <c r="B16" s="227" t="s">
        <v>85</v>
      </c>
      <c r="C16" s="264">
        <f t="shared" ref="C16:N16" si="2">ABS(C15)-SUM(C12:C14)</f>
        <v>23041641.44</v>
      </c>
      <c r="D16" s="264">
        <f t="shared" si="2"/>
        <v>18939711.36</v>
      </c>
      <c r="E16" s="264">
        <f t="shared" si="2"/>
        <v>14249091.85</v>
      </c>
      <c r="F16" s="264">
        <f t="shared" si="2"/>
        <v>8208883.35</v>
      </c>
      <c r="G16" s="264">
        <f t="shared" si="2"/>
        <v>12013231.1</v>
      </c>
      <c r="H16" s="264">
        <f t="shared" si="2"/>
        <v>21399402.72</v>
      </c>
      <c r="I16" s="264">
        <f t="shared" si="2"/>
        <v>31750634.35</v>
      </c>
      <c r="J16" s="264">
        <f t="shared" si="2"/>
        <v>29729505.75</v>
      </c>
      <c r="K16" s="264">
        <f t="shared" si="2"/>
        <v>29080374.71</v>
      </c>
      <c r="L16" s="264">
        <f t="shared" si="2"/>
        <v>25142556.79</v>
      </c>
      <c r="M16" s="264">
        <f t="shared" si="2"/>
        <v>23750044.18</v>
      </c>
      <c r="N16" s="264">
        <f t="shared" si="2"/>
        <v>24690189.34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