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-2-H-2020\ACT-1005-Analyse-et-traitement-collectif-du-risque\Calcul-Prestations\ATCR-TP2\"/>
    </mc:Choice>
  </mc:AlternateContent>
  <xr:revisionPtr revIDLastSave="0" documentId="8_{EDFDFA71-9F8A-4B32-A791-1DDA5A741EE8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QUESTION 1" sheetId="1" r:id="rId1"/>
    <sheet name="QUESTION 2" sheetId="2" r:id="rId2"/>
    <sheet name="QUESTION 3" sheetId="3" r:id="rId3"/>
    <sheet name="QUESTION 6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G31" i="3" s="1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G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G37" i="2"/>
  <c r="G40" i="2"/>
  <c r="G31" i="2"/>
  <c r="F21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G28" i="2"/>
  <c r="F62" i="2"/>
  <c r="N6" i="2"/>
  <c r="O10" i="3" l="1"/>
  <c r="O13" i="3" s="1"/>
  <c r="M6" i="3"/>
  <c r="G34" i="1"/>
  <c r="G34" i="2"/>
  <c r="G43" i="2" s="1"/>
  <c r="J25" i="2"/>
  <c r="E58" i="3"/>
  <c r="E57" i="3" s="1"/>
  <c r="E61" i="3"/>
  <c r="E60" i="3" s="1"/>
  <c r="E59" i="3" s="1"/>
  <c r="G37" i="3"/>
  <c r="G40" i="3" s="1"/>
  <c r="G43" i="3" s="1"/>
  <c r="J25" i="3"/>
  <c r="G3" i="3"/>
  <c r="R5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B4" i="3"/>
  <c r="B5" i="3" s="1"/>
  <c r="B6" i="3" s="1"/>
  <c r="B7" i="3" s="1"/>
  <c r="B8" i="3" s="1"/>
  <c r="B9" i="3" s="1"/>
  <c r="B10" i="3" s="1"/>
  <c r="B11" i="3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G3" i="2"/>
  <c r="C5" i="2"/>
  <c r="C6" i="2" s="1"/>
  <c r="C7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4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4" i="2"/>
  <c r="G37" i="1"/>
  <c r="G40" i="1"/>
  <c r="G43" i="1"/>
  <c r="G17" i="1"/>
  <c r="E61" i="1" s="1"/>
  <c r="J25" i="1"/>
  <c r="E63" i="1"/>
  <c r="E64" i="1" s="1"/>
  <c r="E65" i="1" s="1"/>
  <c r="E66" i="1" s="1"/>
  <c r="E67" i="1" s="1"/>
  <c r="E68" i="1" s="1"/>
  <c r="E69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E56" i="3" l="1"/>
  <c r="E60" i="1"/>
  <c r="O7" i="2"/>
  <c r="E61" i="2"/>
  <c r="E63" i="2"/>
  <c r="E64" i="2" s="1"/>
  <c r="E65" i="2" s="1"/>
  <c r="E66" i="2" s="1"/>
  <c r="E67" i="2" s="1"/>
  <c r="E68" i="2" s="1"/>
  <c r="E69" i="2" s="1"/>
  <c r="E70" i="2" s="1"/>
  <c r="E63" i="3"/>
  <c r="D63" i="3"/>
  <c r="D64" i="3" l="1"/>
  <c r="E59" i="1"/>
  <c r="E64" i="3"/>
  <c r="E65" i="3" s="1"/>
  <c r="E66" i="3" s="1"/>
  <c r="E67" i="3" s="1"/>
  <c r="E68" i="3" s="1"/>
  <c r="E69" i="3" s="1"/>
  <c r="E70" i="3" s="1"/>
  <c r="E60" i="2"/>
  <c r="E55" i="3"/>
  <c r="E59" i="2" l="1"/>
  <c r="E58" i="1"/>
  <c r="E54" i="3"/>
  <c r="G28" i="3"/>
  <c r="D65" i="3"/>
  <c r="D66" i="3" l="1"/>
  <c r="E57" i="1"/>
  <c r="G28" i="1"/>
  <c r="E58" i="2"/>
  <c r="E53" i="3"/>
  <c r="E52" i="3" l="1"/>
  <c r="E57" i="2"/>
  <c r="E56" i="1"/>
  <c r="D67" i="3"/>
  <c r="E55" i="1" l="1"/>
  <c r="E56" i="2"/>
  <c r="E51" i="3"/>
  <c r="E55" i="2" l="1"/>
  <c r="E50" i="3"/>
  <c r="E54" i="1"/>
  <c r="E49" i="3" l="1"/>
  <c r="E53" i="1"/>
  <c r="E54" i="2"/>
  <c r="E52" i="1" l="1"/>
  <c r="E53" i="2"/>
  <c r="E48" i="3"/>
  <c r="E51" i="1" l="1"/>
  <c r="E52" i="2"/>
  <c r="E47" i="3"/>
  <c r="E51" i="2" l="1"/>
  <c r="E46" i="3"/>
  <c r="E50" i="1"/>
  <c r="E45" i="3" l="1"/>
  <c r="E49" i="1"/>
  <c r="E50" i="2"/>
  <c r="E48" i="1" l="1"/>
  <c r="E49" i="2"/>
  <c r="E44" i="3"/>
  <c r="E48" i="2" l="1"/>
  <c r="E47" i="1"/>
  <c r="E43" i="3"/>
  <c r="E46" i="1" l="1"/>
  <c r="E42" i="3"/>
  <c r="E47" i="2"/>
  <c r="E41" i="3" l="1"/>
  <c r="E46" i="2"/>
  <c r="E45" i="1"/>
  <c r="E45" i="2" l="1"/>
  <c r="E40" i="3"/>
  <c r="E44" i="1"/>
  <c r="E39" i="3" l="1"/>
  <c r="E43" i="1"/>
  <c r="E44" i="2"/>
  <c r="E42" i="1" l="1"/>
  <c r="E43" i="2"/>
  <c r="E38" i="3"/>
  <c r="E42" i="2" l="1"/>
  <c r="E37" i="3"/>
  <c r="E41" i="1"/>
  <c r="E36" i="3" l="1"/>
  <c r="E41" i="2"/>
  <c r="E40" i="1"/>
  <c r="E39" i="1" l="1"/>
  <c r="E40" i="2"/>
  <c r="E35" i="3"/>
  <c r="E39" i="2" l="1"/>
  <c r="E34" i="3"/>
  <c r="E38" i="1"/>
  <c r="E33" i="3" l="1"/>
  <c r="E37" i="1"/>
  <c r="E38" i="2"/>
  <c r="E36" i="1" l="1"/>
  <c r="E37" i="2"/>
  <c r="E32" i="3"/>
  <c r="E36" i="2" l="1"/>
  <c r="E35" i="1"/>
  <c r="E31" i="3"/>
  <c r="E34" i="1" l="1"/>
  <c r="E30" i="3"/>
  <c r="E35" i="2"/>
  <c r="E29" i="3" l="1"/>
  <c r="E34" i="2"/>
  <c r="E33" i="1"/>
  <c r="E32" i="1" l="1"/>
  <c r="E33" i="2"/>
  <c r="E28" i="3"/>
  <c r="E32" i="2" l="1"/>
  <c r="E31" i="1"/>
  <c r="E27" i="3"/>
  <c r="J5" i="3"/>
  <c r="E30" i="1" l="1"/>
  <c r="U10" i="3"/>
  <c r="R13" i="3" s="1"/>
  <c r="O16" i="3" s="1"/>
  <c r="J7" i="3" s="1"/>
  <c r="J10" i="3" s="1"/>
  <c r="J11" i="3" s="1"/>
  <c r="E26" i="3"/>
  <c r="E31" i="2"/>
  <c r="E30" i="2" l="1"/>
  <c r="E25" i="3"/>
  <c r="E29" i="1"/>
  <c r="E24" i="3" l="1"/>
  <c r="E29" i="2"/>
  <c r="E28" i="1"/>
  <c r="E28" i="2" l="1"/>
  <c r="E27" i="1"/>
  <c r="E23" i="3"/>
  <c r="L5" i="1" l="1"/>
  <c r="L10" i="1" s="1"/>
  <c r="L11" i="1" s="1"/>
  <c r="E26" i="1"/>
  <c r="E22" i="3"/>
  <c r="E27" i="2"/>
  <c r="E21" i="3" l="1"/>
  <c r="E25" i="1"/>
  <c r="I63" i="2"/>
  <c r="I64" i="2" s="1"/>
  <c r="I65" i="2" s="1"/>
  <c r="I66" i="2" s="1"/>
  <c r="I67" i="2" s="1"/>
  <c r="I68" i="2" s="1"/>
  <c r="J5" i="2" s="1"/>
  <c r="J10" i="2" s="1"/>
  <c r="J11" i="2" s="1"/>
  <c r="E26" i="2"/>
  <c r="E24" i="1" l="1"/>
  <c r="E25" i="2"/>
  <c r="E20" i="3"/>
  <c r="E19" i="3" s="1"/>
  <c r="E18" i="3" s="1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E5" i="3" s="1"/>
  <c r="E4" i="3" s="1"/>
  <c r="E3" i="3" s="1"/>
  <c r="E24" i="2" l="1"/>
  <c r="E23" i="1"/>
  <c r="E22" i="1" l="1"/>
  <c r="E23" i="2"/>
  <c r="E22" i="2" l="1"/>
  <c r="E21" i="1"/>
  <c r="E21" i="2" l="1"/>
  <c r="E20" i="1"/>
  <c r="E20" i="2" l="1"/>
  <c r="E19" i="1"/>
  <c r="E19" i="2" l="1"/>
  <c r="E18" i="1"/>
  <c r="E17" i="1" l="1"/>
  <c r="E18" i="2"/>
  <c r="E17" i="2" l="1"/>
  <c r="E16" i="1"/>
  <c r="E16" i="2" l="1"/>
  <c r="E15" i="1"/>
  <c r="E15" i="2" l="1"/>
  <c r="E14" i="1"/>
  <c r="E13" i="1" l="1"/>
  <c r="E14" i="2"/>
  <c r="E13" i="2" l="1"/>
  <c r="E12" i="1"/>
  <c r="E11" i="1" l="1"/>
  <c r="E12" i="2"/>
  <c r="E11" i="2" l="1"/>
  <c r="E10" i="1"/>
  <c r="E10" i="2" l="1"/>
  <c r="E9" i="1"/>
  <c r="E8" i="1" l="1"/>
  <c r="E9" i="2"/>
  <c r="E8" i="2" l="1"/>
  <c r="E7" i="1"/>
  <c r="E6" i="1" l="1"/>
  <c r="E7" i="2"/>
  <c r="E6" i="2" l="1"/>
  <c r="E5" i="1"/>
  <c r="E4" i="1" l="1"/>
  <c r="E5" i="2"/>
  <c r="E4" i="2" l="1"/>
  <c r="E3" i="1"/>
  <c r="E3" i="2" l="1"/>
</calcChain>
</file>

<file path=xl/sharedStrings.xml><?xml version="1.0" encoding="utf-8"?>
<sst xmlns="http://schemas.openxmlformats.org/spreadsheetml/2006/main" count="122" uniqueCount="54">
  <si>
    <t>Années</t>
  </si>
  <si>
    <t>Âge du client</t>
  </si>
  <si>
    <t>Salaire</t>
  </si>
  <si>
    <t>MGA</t>
  </si>
  <si>
    <t>RÉPONSE</t>
  </si>
  <si>
    <t>Montant</t>
  </si>
  <si>
    <t>RRQ</t>
  </si>
  <si>
    <t>PSV</t>
  </si>
  <si>
    <t>SRG</t>
  </si>
  <si>
    <t>Allocation</t>
  </si>
  <si>
    <t>Allocation au survivant</t>
  </si>
  <si>
    <t>TOTAL DE LA RENTE ANNUELLE</t>
  </si>
  <si>
    <t>POURCENTAGE DE REMPLACEMENT DE REVENU</t>
  </si>
  <si>
    <t>RCR</t>
  </si>
  <si>
    <t>Inflation</t>
  </si>
  <si>
    <t>Ne s'applique avant 65 ans</t>
  </si>
  <si>
    <t>Doit recevoir PSV</t>
  </si>
  <si>
    <t>Salairé ajusté</t>
  </si>
  <si>
    <t>Période d'allocation enfants &lt; 7 ans</t>
  </si>
  <si>
    <t>15% des pires années (mois) retirées</t>
  </si>
  <si>
    <t>ans</t>
  </si>
  <si>
    <t xml:space="preserve">Période cotisable de </t>
  </si>
  <si>
    <t>RRB avant ajustement actuariel</t>
  </si>
  <si>
    <t>Facteur de réduction actuarielle (mensuel)</t>
  </si>
  <si>
    <t>Facteur de réduction actuarielle (annuel)</t>
  </si>
  <si>
    <t>Facteur de réduction (retraite 60 ans)</t>
  </si>
  <si>
    <t>% de la RRB qui sera versé</t>
  </si>
  <si>
    <t>Moyenne des 5 dernières années MGA (au moment de la retraite)</t>
  </si>
  <si>
    <t>Les salaires ajustés demeurent les mêmes, car le salaire augmente au même rythme que le MGA</t>
  </si>
  <si>
    <t>Réduction de la SRG</t>
  </si>
  <si>
    <t xml:space="preserve">Montant sans réduction personne seule </t>
  </si>
  <si>
    <t xml:space="preserve">Exemption des </t>
  </si>
  <si>
    <t>premiers dollars</t>
  </si>
  <si>
    <t>Montant sujet à la réduction SRG</t>
  </si>
  <si>
    <t>Réduction de 1$ pour chaque 2$, la réduction sera donc de :</t>
  </si>
  <si>
    <t>La rente de SRG sera donc de :</t>
  </si>
  <si>
    <t>Provient du RRQ (N'est donc pas un "salaire")</t>
  </si>
  <si>
    <t>60 ans</t>
  </si>
  <si>
    <t>61 ans</t>
  </si>
  <si>
    <t>62 ans</t>
  </si>
  <si>
    <t xml:space="preserve">63 ans </t>
  </si>
  <si>
    <t>64 ans</t>
  </si>
  <si>
    <t>65 ans</t>
  </si>
  <si>
    <t xml:space="preserve"> </t>
  </si>
  <si>
    <t>ici manque indexation??</t>
  </si>
  <si>
    <t>Résultat:</t>
  </si>
  <si>
    <t>IL est considéré comme un revenu non??</t>
  </si>
  <si>
    <t>inflation encore ?</t>
  </si>
  <si>
    <t>ici manque le 1 pour 2$ de revenus?+indexation?</t>
  </si>
  <si>
    <t>avec inflation</t>
  </si>
  <si>
    <t>Considérant le jaune en haut et l'exemption s'applique au salaire (RRQ)</t>
  </si>
  <si>
    <t>tjr avec ce qui est plus haut</t>
  </si>
  <si>
    <t>Exemption générale</t>
  </si>
  <si>
    <t>Salaire ajusté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</si>
</sst>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* #,##0.00_)\ &quot;$&quot;_ ;_ * \(#,##0.00\)\ &quot;$&quot;_ ;_ * &quot;-&quot;??_)\ &quot;$&quot;_ ;_ @_ "/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_ * #,##0_)\ &quot;$&quot;_ ;_ * \(#,##0\)\ &quot;$&quot;_ ;_ * &quot;-&quot;??_)\ &quot;$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B05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1" applyFont="1" applyBorder="1" applyAlignment="1">
      <alignment horizontal="center"/>
    </xf>
    <xf numFmtId="164" fontId="2" fillId="0" borderId="6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Font="1" applyBorder="1" applyAlignment="1">
      <alignment horizontal="center"/>
    </xf>
    <xf numFmtId="164" fontId="2" fillId="0" borderId="9" xfId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1" xfId="0" applyFont="1" applyBorder="1"/>
    <xf numFmtId="164" fontId="2" fillId="0" borderId="5" xfId="1" applyFont="1" applyBorder="1"/>
    <xf numFmtId="164" fontId="2" fillId="0" borderId="6" xfId="1" applyFont="1" applyBorder="1"/>
    <xf numFmtId="9" fontId="2" fillId="2" borderId="11" xfId="2" applyFont="1" applyFill="1" applyBorder="1"/>
    <xf numFmtId="164" fontId="2" fillId="2" borderId="6" xfId="1" applyFont="1" applyFill="1" applyBorder="1"/>
    <xf numFmtId="164" fontId="2" fillId="0" borderId="12" xfId="1" applyFont="1" applyBorder="1"/>
    <xf numFmtId="165" fontId="2" fillId="0" borderId="4" xfId="1" applyNumberFormat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0" xfId="0" applyFont="1" applyBorder="1"/>
    <xf numFmtId="0" fontId="2" fillId="0" borderId="15" xfId="0" applyFont="1" applyBorder="1"/>
    <xf numFmtId="165" fontId="2" fillId="3" borderId="4" xfId="1" applyNumberFormat="1" applyFont="1" applyFill="1" applyBorder="1" applyAlignment="1">
      <alignment horizontal="center"/>
    </xf>
    <xf numFmtId="0" fontId="2" fillId="0" borderId="0" xfId="0" applyFont="1" applyFill="1"/>
    <xf numFmtId="165" fontId="2" fillId="4" borderId="4" xfId="1" applyNumberFormat="1" applyFont="1" applyFill="1" applyBorder="1" applyAlignment="1">
      <alignment horizontal="center"/>
    </xf>
    <xf numFmtId="165" fontId="2" fillId="5" borderId="4" xfId="1" applyNumberFormat="1" applyFont="1" applyFill="1" applyBorder="1" applyAlignment="1">
      <alignment horizontal="center"/>
    </xf>
    <xf numFmtId="165" fontId="2" fillId="0" borderId="0" xfId="1" applyNumberFormat="1" applyFont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0" borderId="16" xfId="0" applyFont="1" applyBorder="1"/>
    <xf numFmtId="0" fontId="2" fillId="0" borderId="17" xfId="0" applyFont="1" applyBorder="1"/>
    <xf numFmtId="165" fontId="2" fillId="0" borderId="16" xfId="0" applyNumberFormat="1" applyFont="1" applyBorder="1"/>
    <xf numFmtId="0" fontId="2" fillId="0" borderId="18" xfId="0" applyFont="1" applyBorder="1"/>
    <xf numFmtId="165" fontId="2" fillId="5" borderId="19" xfId="0" applyNumberFormat="1" applyFont="1" applyFill="1" applyBorder="1"/>
    <xf numFmtId="165" fontId="2" fillId="3" borderId="19" xfId="0" applyNumberFormat="1" applyFont="1" applyFill="1" applyBorder="1"/>
    <xf numFmtId="165" fontId="2" fillId="4" borderId="19" xfId="0" applyNumberFormat="1" applyFont="1" applyFill="1" applyBorder="1"/>
    <xf numFmtId="0" fontId="2" fillId="0" borderId="19" xfId="0" applyFont="1" applyBorder="1"/>
    <xf numFmtId="0" fontId="2" fillId="0" borderId="20" xfId="0" applyFont="1" applyBorder="1"/>
    <xf numFmtId="165" fontId="2" fillId="0" borderId="15" xfId="0" applyNumberFormat="1" applyFont="1" applyBorder="1"/>
    <xf numFmtId="165" fontId="2" fillId="2" borderId="6" xfId="1" applyNumberFormat="1" applyFont="1" applyFill="1" applyBorder="1"/>
    <xf numFmtId="165" fontId="2" fillId="0" borderId="4" xfId="1" applyNumberFormat="1" applyFont="1" applyFill="1" applyBorder="1" applyAlignment="1">
      <alignment horizontal="center"/>
    </xf>
    <xf numFmtId="164" fontId="2" fillId="0" borderId="4" xfId="1" applyFont="1" applyFill="1" applyBorder="1" applyAlignment="1">
      <alignment horizontal="center"/>
    </xf>
    <xf numFmtId="0" fontId="3" fillId="0" borderId="18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4" fontId="4" fillId="5" borderId="4" xfId="1" applyFont="1" applyFill="1" applyBorder="1" applyAlignment="1">
      <alignment horizontal="center"/>
    </xf>
    <xf numFmtId="165" fontId="2" fillId="0" borderId="3" xfId="1" applyNumberFormat="1" applyFont="1" applyBorder="1"/>
    <xf numFmtId="166" fontId="2" fillId="0" borderId="3" xfId="0" applyNumberFormat="1" applyFont="1" applyBorder="1"/>
    <xf numFmtId="165" fontId="2" fillId="0" borderId="10" xfId="0" applyNumberFormat="1" applyFont="1" applyBorder="1"/>
    <xf numFmtId="0" fontId="2" fillId="6" borderId="0" xfId="0" applyFont="1" applyFill="1"/>
    <xf numFmtId="165" fontId="2" fillId="6" borderId="0" xfId="0" applyNumberFormat="1" applyFont="1" applyFill="1"/>
    <xf numFmtId="165" fontId="2" fillId="0" borderId="6" xfId="1" applyNumberFormat="1" applyFont="1" applyBorder="1"/>
    <xf numFmtId="165" fontId="2" fillId="0" borderId="0" xfId="0" applyNumberFormat="1" applyFont="1" applyBorder="1"/>
    <xf numFmtId="165" fontId="5" fillId="0" borderId="16" xfId="0" applyNumberFormat="1" applyFont="1" applyFill="1" applyBorder="1"/>
    <xf numFmtId="44" fontId="2" fillId="6" borderId="0" xfId="0" applyNumberFormat="1" applyFont="1" applyFill="1"/>
    <xf numFmtId="0" fontId="2" fillId="4" borderId="0" xfId="0" applyFont="1" applyFill="1"/>
    <xf numFmtId="1" fontId="2" fillId="0" borderId="0" xfId="0" applyNumberFormat="1" applyFont="1"/>
    <xf numFmtId="165" fontId="2" fillId="0" borderId="5" xfId="1" applyNumberFormat="1" applyFont="1" applyBorder="1"/>
    <xf numFmtId="165" fontId="2" fillId="0" borderId="12" xfId="1" applyNumberFormat="1" applyFont="1" applyBorder="1"/>
    <xf numFmtId="165" fontId="2" fillId="6" borderId="0" xfId="1" applyNumberFormat="1" applyFont="1" applyFill="1" applyBorder="1"/>
    <xf numFmtId="1" fontId="2" fillId="6" borderId="0" xfId="0" applyNumberFormat="1" applyFont="1" applyFill="1" applyBorder="1"/>
    <xf numFmtId="165" fontId="2" fillId="0" borderId="0" xfId="0" applyNumberFormat="1" applyFont="1"/>
    <xf numFmtId="164" fontId="2" fillId="0" borderId="0" xfId="1" applyFont="1"/>
    <xf numFmtId="165" fontId="2" fillId="0" borderId="19" xfId="0" applyNumberFormat="1" applyFont="1" applyFill="1" applyBorder="1"/>
    <xf numFmtId="0" fontId="2" fillId="0" borderId="21" xfId="0" applyFont="1" applyBorder="1"/>
    <xf numFmtId="165" fontId="2" fillId="7" borderId="19" xfId="0" applyNumberFormat="1" applyFont="1" applyFill="1" applyBorder="1"/>
    <xf numFmtId="165" fontId="2" fillId="3" borderId="20" xfId="0" applyNumberFormat="1" applyFont="1" applyFill="1" applyBorder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9"/>
  <sheetViews>
    <sheetView topLeftCell="C1" workbookViewId="0">
      <selection activeCell="G32" sqref="G32"/>
    </sheetView>
  </sheetViews>
  <sheetFormatPr baseColWidth="10" defaultColWidth="10.77734375" defaultRowHeight="13.8" x14ac:dyDescent="0.25"/>
  <cols>
    <col min="1" max="1" width="2.44140625" style="1" customWidth="1"/>
    <col min="2" max="2" width="10.77734375" style="2"/>
    <col min="3" max="3" width="11.44140625" style="4" bestFit="1" customWidth="1"/>
    <col min="4" max="4" width="12.44140625" style="5" bestFit="1" customWidth="1"/>
    <col min="5" max="5" width="12.44140625" style="6" bestFit="1" customWidth="1"/>
    <col min="6" max="10" width="10.77734375" style="1"/>
    <col min="11" max="11" width="11.44140625" style="1" bestFit="1" customWidth="1"/>
    <col min="12" max="12" width="47.33203125" style="1" bestFit="1" customWidth="1"/>
    <col min="13" max="13" width="11.44140625" style="1" bestFit="1" customWidth="1"/>
    <col min="14" max="16384" width="10.77734375" style="1"/>
  </cols>
  <sheetData>
    <row r="1" spans="2:13" ht="10.050000000000001" customHeight="1" thickBot="1" x14ac:dyDescent="0.3">
      <c r="B1" s="3"/>
      <c r="E1" s="5"/>
    </row>
    <row r="2" spans="2:13" ht="14.4" thickBot="1" x14ac:dyDescent="0.3">
      <c r="B2" s="7" t="s">
        <v>0</v>
      </c>
      <c r="C2" s="8" t="s">
        <v>1</v>
      </c>
      <c r="D2" s="9" t="s">
        <v>2</v>
      </c>
      <c r="E2" s="10" t="s">
        <v>3</v>
      </c>
      <c r="F2" s="70" t="s">
        <v>17</v>
      </c>
      <c r="K2" s="1" t="s">
        <v>4</v>
      </c>
    </row>
    <row r="3" spans="2:13" ht="15" thickTop="1" thickBot="1" x14ac:dyDescent="0.3">
      <c r="B3" s="2">
        <v>1960</v>
      </c>
      <c r="C3" s="4">
        <v>0</v>
      </c>
      <c r="D3" s="20">
        <v>0</v>
      </c>
      <c r="E3" s="21">
        <f t="shared" ref="E3:E59" si="0">E4/(1+$G$17)</f>
        <v>11582.008786282422</v>
      </c>
      <c r="F3" s="69">
        <f t="shared" ref="F3:F61" si="1">MAX(((D3-$I$17)/E3)*$G$28,0)</f>
        <v>0</v>
      </c>
      <c r="L3" s="14" t="s">
        <v>5</v>
      </c>
    </row>
    <row r="4" spans="2:13" x14ac:dyDescent="0.25">
      <c r="B4" s="2">
        <f>B3+1</f>
        <v>1961</v>
      </c>
      <c r="C4" s="4">
        <f>C3+1</f>
        <v>1</v>
      </c>
      <c r="D4" s="20">
        <v>0</v>
      </c>
      <c r="E4" s="21">
        <f t="shared" si="0"/>
        <v>11900.51402790519</v>
      </c>
      <c r="F4" s="69">
        <f t="shared" si="1"/>
        <v>0</v>
      </c>
      <c r="K4" s="11" t="s">
        <v>13</v>
      </c>
      <c r="L4" s="15">
        <v>0</v>
      </c>
    </row>
    <row r="5" spans="2:13" x14ac:dyDescent="0.25">
      <c r="B5" s="2">
        <f t="shared" ref="B5:B68" si="2">B4+1</f>
        <v>1962</v>
      </c>
      <c r="C5" s="4">
        <f t="shared" ref="C5:C68" si="3">C4+1</f>
        <v>2</v>
      </c>
      <c r="D5" s="20">
        <v>0</v>
      </c>
      <c r="E5" s="21">
        <f t="shared" si="0"/>
        <v>12227.778163672583</v>
      </c>
      <c r="F5" s="69">
        <f t="shared" si="1"/>
        <v>0</v>
      </c>
      <c r="K5" s="12" t="s">
        <v>6</v>
      </c>
      <c r="L5" s="57">
        <f>G31*G43</f>
        <v>7198.7132217632752</v>
      </c>
    </row>
    <row r="6" spans="2:13" x14ac:dyDescent="0.25">
      <c r="B6" s="2">
        <f t="shared" si="2"/>
        <v>1963</v>
      </c>
      <c r="C6" s="4">
        <f t="shared" si="3"/>
        <v>3</v>
      </c>
      <c r="D6" s="20">
        <v>0</v>
      </c>
      <c r="E6" s="21">
        <f t="shared" si="0"/>
        <v>12564.04206317358</v>
      </c>
      <c r="F6" s="69">
        <f t="shared" si="1"/>
        <v>0</v>
      </c>
      <c r="K6" s="12" t="s">
        <v>7</v>
      </c>
      <c r="L6" s="16">
        <v>0</v>
      </c>
      <c r="M6" s="1" t="s">
        <v>15</v>
      </c>
    </row>
    <row r="7" spans="2:13" x14ac:dyDescent="0.25">
      <c r="B7" s="2">
        <f t="shared" si="2"/>
        <v>1964</v>
      </c>
      <c r="C7" s="4">
        <f t="shared" si="3"/>
        <v>4</v>
      </c>
      <c r="D7" s="20">
        <v>0</v>
      </c>
      <c r="E7" s="21">
        <f t="shared" si="0"/>
        <v>12909.553219910855</v>
      </c>
      <c r="F7" s="69">
        <f t="shared" si="1"/>
        <v>0</v>
      </c>
      <c r="K7" s="12" t="s">
        <v>8</v>
      </c>
      <c r="L7" s="16">
        <v>0</v>
      </c>
      <c r="M7" s="1" t="s">
        <v>16</v>
      </c>
    </row>
    <row r="8" spans="2:13" x14ac:dyDescent="0.25">
      <c r="B8" s="2">
        <f t="shared" si="2"/>
        <v>1965</v>
      </c>
      <c r="C8" s="4">
        <f t="shared" si="3"/>
        <v>5</v>
      </c>
      <c r="D8" s="20">
        <v>0</v>
      </c>
      <c r="E8" s="21">
        <f t="shared" si="0"/>
        <v>13264.565933458405</v>
      </c>
      <c r="F8" s="69">
        <f t="shared" si="1"/>
        <v>0</v>
      </c>
      <c r="K8" s="12" t="s">
        <v>9</v>
      </c>
      <c r="L8" s="16">
        <v>0</v>
      </c>
    </row>
    <row r="9" spans="2:13" ht="14.4" thickBot="1" x14ac:dyDescent="0.3">
      <c r="B9" s="2">
        <f t="shared" si="2"/>
        <v>1966</v>
      </c>
      <c r="C9" s="4">
        <f t="shared" si="3"/>
        <v>6</v>
      </c>
      <c r="D9" s="20">
        <v>0</v>
      </c>
      <c r="E9" s="21">
        <f t="shared" si="0"/>
        <v>13629.341496628513</v>
      </c>
      <c r="F9" s="69">
        <f t="shared" si="1"/>
        <v>0</v>
      </c>
      <c r="K9" s="13" t="s">
        <v>10</v>
      </c>
      <c r="L9" s="19">
        <v>0</v>
      </c>
    </row>
    <row r="10" spans="2:13" x14ac:dyDescent="0.25">
      <c r="B10" s="2">
        <f t="shared" si="2"/>
        <v>1967</v>
      </c>
      <c r="C10" s="4">
        <f t="shared" si="3"/>
        <v>7</v>
      </c>
      <c r="D10" s="20">
        <v>0</v>
      </c>
      <c r="E10" s="21">
        <f t="shared" si="0"/>
        <v>14004.148387785797</v>
      </c>
      <c r="F10" s="69">
        <f t="shared" si="1"/>
        <v>0</v>
      </c>
      <c r="K10" s="11" t="s">
        <v>11</v>
      </c>
      <c r="L10" s="45">
        <f>SUM(L4:L9)</f>
        <v>7198.7132217632752</v>
      </c>
    </row>
    <row r="11" spans="2:13" ht="14.4" thickBot="1" x14ac:dyDescent="0.3">
      <c r="B11" s="2">
        <f t="shared" si="2"/>
        <v>1968</v>
      </c>
      <c r="C11" s="4">
        <f t="shared" si="3"/>
        <v>8</v>
      </c>
      <c r="D11" s="20">
        <v>0</v>
      </c>
      <c r="E11" s="21">
        <f t="shared" si="0"/>
        <v>14389.262468449908</v>
      </c>
      <c r="F11" s="69">
        <f t="shared" si="1"/>
        <v>0</v>
      </c>
      <c r="K11" s="13" t="s">
        <v>12</v>
      </c>
      <c r="L11" s="17">
        <f>L10/D62</f>
        <v>0.15166360943354631</v>
      </c>
    </row>
    <row r="12" spans="2:13" x14ac:dyDescent="0.25">
      <c r="B12" s="2">
        <f t="shared" si="2"/>
        <v>1969</v>
      </c>
      <c r="C12" s="4">
        <f t="shared" si="3"/>
        <v>9</v>
      </c>
      <c r="D12" s="20">
        <v>0</v>
      </c>
      <c r="E12" s="21">
        <f t="shared" si="0"/>
        <v>14784.967186332282</v>
      </c>
      <c r="F12" s="69">
        <f t="shared" si="1"/>
        <v>0</v>
      </c>
      <c r="G12" s="24"/>
      <c r="H12" s="24"/>
      <c r="I12" s="24"/>
      <c r="J12" s="24"/>
    </row>
    <row r="13" spans="2:13" x14ac:dyDescent="0.25">
      <c r="B13" s="2">
        <f t="shared" si="2"/>
        <v>1970</v>
      </c>
      <c r="C13" s="4">
        <f t="shared" si="3"/>
        <v>10</v>
      </c>
      <c r="D13" s="20">
        <v>0</v>
      </c>
      <c r="E13" s="21">
        <f t="shared" si="0"/>
        <v>15191.55378395642</v>
      </c>
      <c r="F13" s="69">
        <f t="shared" si="1"/>
        <v>0</v>
      </c>
      <c r="G13" s="24"/>
      <c r="H13" s="24"/>
      <c r="I13" s="24"/>
      <c r="J13" s="24"/>
    </row>
    <row r="14" spans="2:13" x14ac:dyDescent="0.25">
      <c r="B14" s="2">
        <f t="shared" si="2"/>
        <v>1971</v>
      </c>
      <c r="C14" s="4">
        <f t="shared" si="3"/>
        <v>11</v>
      </c>
      <c r="D14" s="20">
        <v>0</v>
      </c>
      <c r="E14" s="21">
        <f t="shared" si="0"/>
        <v>15609.321513015224</v>
      </c>
      <c r="F14" s="69">
        <f t="shared" si="1"/>
        <v>0</v>
      </c>
      <c r="G14" s="30"/>
      <c r="H14" s="30"/>
      <c r="I14" s="30"/>
      <c r="J14" s="30"/>
    </row>
    <row r="15" spans="2:13" x14ac:dyDescent="0.25">
      <c r="B15" s="2">
        <f t="shared" si="2"/>
        <v>1972</v>
      </c>
      <c r="C15" s="4">
        <f t="shared" si="3"/>
        <v>12</v>
      </c>
      <c r="D15" s="20">
        <v>0</v>
      </c>
      <c r="E15" s="21">
        <f t="shared" si="0"/>
        <v>16038.577854623143</v>
      </c>
      <c r="F15" s="69">
        <f t="shared" si="1"/>
        <v>0</v>
      </c>
    </row>
    <row r="16" spans="2:13" x14ac:dyDescent="0.25">
      <c r="B16" s="2">
        <f t="shared" si="2"/>
        <v>1973</v>
      </c>
      <c r="C16" s="4">
        <f t="shared" si="3"/>
        <v>13</v>
      </c>
      <c r="D16" s="20">
        <v>0</v>
      </c>
      <c r="E16" s="21">
        <f t="shared" si="0"/>
        <v>16479.638745625281</v>
      </c>
      <c r="F16" s="69">
        <f t="shared" si="1"/>
        <v>0</v>
      </c>
      <c r="G16" s="1" t="s">
        <v>14</v>
      </c>
      <c r="I16" s="1" t="s">
        <v>52</v>
      </c>
    </row>
    <row r="17" spans="2:10" x14ac:dyDescent="0.25">
      <c r="B17" s="2">
        <f t="shared" si="2"/>
        <v>1974</v>
      </c>
      <c r="C17" s="4">
        <f t="shared" si="3"/>
        <v>14</v>
      </c>
      <c r="D17" s="20">
        <v>0</v>
      </c>
      <c r="E17" s="21">
        <f t="shared" si="0"/>
        <v>16932.828811129977</v>
      </c>
      <c r="F17" s="69">
        <f t="shared" si="1"/>
        <v>0</v>
      </c>
      <c r="G17" s="1">
        <f>2.75/100</f>
        <v>2.75E-2</v>
      </c>
      <c r="H17" s="27"/>
      <c r="I17" s="68">
        <v>3500</v>
      </c>
    </row>
    <row r="18" spans="2:10" x14ac:dyDescent="0.25">
      <c r="B18" s="2">
        <f t="shared" si="2"/>
        <v>1975</v>
      </c>
      <c r="C18" s="4">
        <f t="shared" si="3"/>
        <v>15</v>
      </c>
      <c r="D18" s="20">
        <v>0</v>
      </c>
      <c r="E18" s="21">
        <f t="shared" si="0"/>
        <v>17398.481603436052</v>
      </c>
      <c r="F18" s="69">
        <f t="shared" si="1"/>
        <v>0</v>
      </c>
    </row>
    <row r="19" spans="2:10" x14ac:dyDescent="0.25">
      <c r="B19" s="2">
        <f t="shared" si="2"/>
        <v>1976</v>
      </c>
      <c r="C19" s="4">
        <f t="shared" si="3"/>
        <v>16</v>
      </c>
      <c r="D19" s="20">
        <v>0</v>
      </c>
      <c r="E19" s="21">
        <f t="shared" si="0"/>
        <v>17876.939847530546</v>
      </c>
      <c r="F19" s="69">
        <f t="shared" si="1"/>
        <v>0</v>
      </c>
    </row>
    <row r="20" spans="2:10" x14ac:dyDescent="0.25">
      <c r="B20" s="2">
        <f t="shared" si="2"/>
        <v>1977</v>
      </c>
      <c r="C20" s="4">
        <f t="shared" si="3"/>
        <v>17</v>
      </c>
      <c r="D20" s="20">
        <v>0</v>
      </c>
      <c r="E20" s="21">
        <f t="shared" si="0"/>
        <v>18368.555693337639</v>
      </c>
      <c r="F20" s="69">
        <f t="shared" si="1"/>
        <v>0</v>
      </c>
    </row>
    <row r="21" spans="2:10" x14ac:dyDescent="0.25">
      <c r="B21" s="2">
        <f t="shared" si="2"/>
        <v>1978</v>
      </c>
      <c r="C21" s="49">
        <f t="shared" si="3"/>
        <v>18</v>
      </c>
      <c r="D21" s="29">
        <v>0</v>
      </c>
      <c r="E21" s="21">
        <f t="shared" si="0"/>
        <v>18873.690974904424</v>
      </c>
      <c r="F21" s="39">
        <f t="shared" si="1"/>
        <v>0</v>
      </c>
    </row>
    <row r="22" spans="2:10" ht="14.4" thickBot="1" x14ac:dyDescent="0.3">
      <c r="B22" s="2">
        <f t="shared" si="2"/>
        <v>1979</v>
      </c>
      <c r="C22" s="49">
        <f t="shared" si="3"/>
        <v>19</v>
      </c>
      <c r="D22" s="29">
        <v>0</v>
      </c>
      <c r="E22" s="21">
        <f t="shared" si="0"/>
        <v>19392.717476714297</v>
      </c>
      <c r="F22" s="39">
        <f t="shared" si="1"/>
        <v>0</v>
      </c>
    </row>
    <row r="23" spans="2:10" x14ac:dyDescent="0.25">
      <c r="B23" s="2">
        <f t="shared" si="2"/>
        <v>1980</v>
      </c>
      <c r="C23" s="49">
        <f t="shared" si="3"/>
        <v>20</v>
      </c>
      <c r="D23" s="29">
        <v>0</v>
      </c>
      <c r="E23" s="21">
        <f t="shared" si="0"/>
        <v>19926.017207323941</v>
      </c>
      <c r="F23" s="39">
        <f t="shared" si="1"/>
        <v>0</v>
      </c>
      <c r="G23" s="31" t="s">
        <v>21</v>
      </c>
      <c r="H23" s="31"/>
      <c r="I23" s="31">
        <v>42</v>
      </c>
      <c r="J23" s="32" t="s">
        <v>20</v>
      </c>
    </row>
    <row r="24" spans="2:10" x14ac:dyDescent="0.25">
      <c r="B24" s="2">
        <f t="shared" si="2"/>
        <v>1981</v>
      </c>
      <c r="C24" s="49">
        <f t="shared" si="3"/>
        <v>21</v>
      </c>
      <c r="D24" s="29">
        <v>0</v>
      </c>
      <c r="E24" s="21">
        <f t="shared" si="0"/>
        <v>20473.982680525351</v>
      </c>
      <c r="F24" s="39">
        <f t="shared" si="1"/>
        <v>0</v>
      </c>
      <c r="G24" s="33" t="s">
        <v>18</v>
      </c>
      <c r="H24" s="33"/>
      <c r="I24" s="33"/>
      <c r="J24" s="25"/>
    </row>
    <row r="25" spans="2:10" x14ac:dyDescent="0.25">
      <c r="B25" s="2">
        <f t="shared" si="2"/>
        <v>1982</v>
      </c>
      <c r="C25" s="49">
        <f t="shared" si="3"/>
        <v>22</v>
      </c>
      <c r="D25" s="29">
        <v>0</v>
      </c>
      <c r="E25" s="21">
        <f t="shared" si="0"/>
        <v>21037.017204239801</v>
      </c>
      <c r="F25" s="39">
        <f t="shared" si="1"/>
        <v>0</v>
      </c>
      <c r="G25" s="34" t="s">
        <v>19</v>
      </c>
      <c r="H25" s="34"/>
      <c r="I25" s="34"/>
      <c r="J25" s="25">
        <f>ROUND(0.15*I23,0)</f>
        <v>6</v>
      </c>
    </row>
    <row r="26" spans="2:10" x14ac:dyDescent="0.25">
      <c r="B26" s="2">
        <f t="shared" si="2"/>
        <v>1983</v>
      </c>
      <c r="C26" s="49">
        <f t="shared" si="3"/>
        <v>23</v>
      </c>
      <c r="D26" s="29">
        <v>0</v>
      </c>
      <c r="E26" s="21">
        <f t="shared" si="0"/>
        <v>21615.535177356396</v>
      </c>
      <c r="F26" s="39">
        <f t="shared" si="1"/>
        <v>0</v>
      </c>
      <c r="G26" s="24"/>
      <c r="H26" s="24"/>
      <c r="I26" s="24"/>
      <c r="J26" s="25"/>
    </row>
    <row r="27" spans="2:10" x14ac:dyDescent="0.25">
      <c r="B27" s="2">
        <f t="shared" si="2"/>
        <v>1984</v>
      </c>
      <c r="C27" s="49">
        <f t="shared" si="3"/>
        <v>24</v>
      </c>
      <c r="D27" s="26">
        <v>0</v>
      </c>
      <c r="E27" s="21">
        <f t="shared" si="0"/>
        <v>22209.962394733699</v>
      </c>
      <c r="F27" s="40">
        <f t="shared" si="1"/>
        <v>0</v>
      </c>
      <c r="G27" s="24" t="s">
        <v>27</v>
      </c>
      <c r="H27" s="24"/>
      <c r="I27" s="24"/>
      <c r="J27" s="25"/>
    </row>
    <row r="28" spans="2:10" ht="14.4" thickBot="1" x14ac:dyDescent="0.3">
      <c r="B28" s="2">
        <f t="shared" si="2"/>
        <v>1985</v>
      </c>
      <c r="C28" s="49">
        <f t="shared" si="3"/>
        <v>25</v>
      </c>
      <c r="D28" s="26">
        <v>19860</v>
      </c>
      <c r="E28" s="21">
        <f t="shared" si="0"/>
        <v>22820.736360588879</v>
      </c>
      <c r="F28" s="40">
        <f t="shared" si="1"/>
        <v>39005.10499500217</v>
      </c>
      <c r="G28" s="37">
        <f>AVERAGE(E58:E62)</f>
        <v>54408.631895356535</v>
      </c>
      <c r="H28" s="35"/>
      <c r="I28" s="35"/>
      <c r="J28" s="36"/>
    </row>
    <row r="29" spans="2:10" ht="14.4" thickBot="1" x14ac:dyDescent="0.3">
      <c r="B29" s="2">
        <f t="shared" si="2"/>
        <v>1986</v>
      </c>
      <c r="C29" s="49">
        <f t="shared" si="3"/>
        <v>26</v>
      </c>
      <c r="D29" s="26">
        <v>20853</v>
      </c>
      <c r="E29" s="21">
        <f t="shared" si="0"/>
        <v>23448.306610505075</v>
      </c>
      <c r="F29" s="40">
        <f t="shared" si="1"/>
        <v>40265.295271136216</v>
      </c>
    </row>
    <row r="30" spans="2:10" x14ac:dyDescent="0.25">
      <c r="B30" s="2">
        <f t="shared" si="2"/>
        <v>1987</v>
      </c>
      <c r="C30" s="49">
        <f t="shared" si="3"/>
        <v>27</v>
      </c>
      <c r="D30" s="26">
        <v>22243</v>
      </c>
      <c r="E30" s="21">
        <f t="shared" si="0"/>
        <v>24093.135042293965</v>
      </c>
      <c r="F30" s="40">
        <f t="shared" si="1"/>
        <v>42326.620667028474</v>
      </c>
      <c r="G30" s="22" t="s">
        <v>22</v>
      </c>
      <c r="H30" s="22"/>
      <c r="I30" s="23"/>
    </row>
    <row r="31" spans="2:10" ht="14.4" thickBot="1" x14ac:dyDescent="0.3">
      <c r="B31" s="2">
        <f t="shared" si="2"/>
        <v>1988</v>
      </c>
      <c r="C31" s="49">
        <f t="shared" si="3"/>
        <v>28</v>
      </c>
      <c r="D31" s="26">
        <v>22789</v>
      </c>
      <c r="E31" s="21">
        <f t="shared" si="0"/>
        <v>24755.696255957049</v>
      </c>
      <c r="F31" s="40">
        <f t="shared" si="1"/>
        <v>42393.802613287044</v>
      </c>
      <c r="G31" s="59">
        <f>0.25*AVERAGE(F27:F33,F41:F62)</f>
        <v>10744.348092183995</v>
      </c>
      <c r="H31" s="35"/>
      <c r="I31" s="36"/>
    </row>
    <row r="32" spans="2:10" ht="14.4" thickBot="1" x14ac:dyDescent="0.3">
      <c r="B32" s="2">
        <f t="shared" si="2"/>
        <v>1989</v>
      </c>
      <c r="C32" s="49">
        <f t="shared" si="3"/>
        <v>29</v>
      </c>
      <c r="D32" s="26">
        <v>24825</v>
      </c>
      <c r="E32" s="21">
        <f t="shared" si="0"/>
        <v>25436.47790299587</v>
      </c>
      <c r="F32" s="40">
        <f t="shared" si="1"/>
        <v>45614.179745845388</v>
      </c>
    </row>
    <row r="33" spans="2:10" x14ac:dyDescent="0.25">
      <c r="B33" s="2">
        <f t="shared" si="2"/>
        <v>1990</v>
      </c>
      <c r="C33" s="49">
        <f t="shared" si="3"/>
        <v>30</v>
      </c>
      <c r="D33" s="26">
        <v>24855</v>
      </c>
      <c r="E33" s="21">
        <f t="shared" si="0"/>
        <v>26135.981045328259</v>
      </c>
      <c r="F33" s="40">
        <f t="shared" si="1"/>
        <v>44455.814844303495</v>
      </c>
      <c r="G33" s="22" t="s">
        <v>23</v>
      </c>
      <c r="H33" s="22"/>
      <c r="I33" s="22"/>
      <c r="J33" s="23"/>
    </row>
    <row r="34" spans="2:10" x14ac:dyDescent="0.25">
      <c r="B34" s="2">
        <f t="shared" si="2"/>
        <v>1991</v>
      </c>
      <c r="C34" s="49">
        <f t="shared" si="3"/>
        <v>31</v>
      </c>
      <c r="D34" s="28">
        <v>0</v>
      </c>
      <c r="E34" s="21">
        <f t="shared" si="0"/>
        <v>26854.72052407479</v>
      </c>
      <c r="F34" s="41">
        <f t="shared" si="1"/>
        <v>0</v>
      </c>
      <c r="G34" s="24">
        <f>0.55/100</f>
        <v>5.5000000000000005E-3</v>
      </c>
      <c r="H34" s="24"/>
      <c r="I34" s="24"/>
      <c r="J34" s="44"/>
    </row>
    <row r="35" spans="2:10" x14ac:dyDescent="0.25">
      <c r="B35" s="2">
        <f t="shared" si="2"/>
        <v>1992</v>
      </c>
      <c r="C35" s="49">
        <f t="shared" si="3"/>
        <v>32</v>
      </c>
      <c r="D35" s="28">
        <v>0</v>
      </c>
      <c r="E35" s="21">
        <f t="shared" si="0"/>
        <v>27593.225338486849</v>
      </c>
      <c r="F35" s="41">
        <f t="shared" si="1"/>
        <v>0</v>
      </c>
      <c r="G35" s="24" t="s">
        <v>43</v>
      </c>
      <c r="H35" s="24"/>
      <c r="I35" s="24"/>
      <c r="J35" s="44"/>
    </row>
    <row r="36" spans="2:10" x14ac:dyDescent="0.25">
      <c r="B36" s="2">
        <f t="shared" si="2"/>
        <v>1993</v>
      </c>
      <c r="C36" s="49">
        <f t="shared" si="3"/>
        <v>33</v>
      </c>
      <c r="D36" s="28">
        <v>0</v>
      </c>
      <c r="E36" s="21">
        <f t="shared" si="0"/>
        <v>28352.039035295238</v>
      </c>
      <c r="F36" s="41">
        <f t="shared" si="1"/>
        <v>0</v>
      </c>
      <c r="G36" s="24" t="s">
        <v>24</v>
      </c>
      <c r="H36" s="24"/>
      <c r="I36" s="24"/>
      <c r="J36" s="44"/>
    </row>
    <row r="37" spans="2:10" x14ac:dyDescent="0.25">
      <c r="B37" s="2">
        <f t="shared" si="2"/>
        <v>1994</v>
      </c>
      <c r="C37" s="49">
        <f t="shared" si="3"/>
        <v>34</v>
      </c>
      <c r="D37" s="28">
        <v>0</v>
      </c>
      <c r="E37" s="21">
        <f t="shared" si="0"/>
        <v>29131.720108765858</v>
      </c>
      <c r="F37" s="41">
        <f t="shared" si="1"/>
        <v>0</v>
      </c>
      <c r="G37" s="24">
        <f>12*G34</f>
        <v>6.6000000000000003E-2</v>
      </c>
      <c r="H37" s="24"/>
      <c r="I37" s="24"/>
      <c r="J37" s="44"/>
    </row>
    <row r="38" spans="2:10" x14ac:dyDescent="0.25">
      <c r="B38" s="2">
        <f t="shared" si="2"/>
        <v>1995</v>
      </c>
      <c r="C38" s="49">
        <f t="shared" si="3"/>
        <v>35</v>
      </c>
      <c r="D38" s="28">
        <v>1302</v>
      </c>
      <c r="E38" s="21">
        <f t="shared" si="0"/>
        <v>29932.842411756919</v>
      </c>
      <c r="F38" s="41">
        <f t="shared" si="1"/>
        <v>0</v>
      </c>
      <c r="G38" s="24"/>
      <c r="H38" s="24"/>
      <c r="I38" s="24"/>
      <c r="J38" s="44"/>
    </row>
    <row r="39" spans="2:10" x14ac:dyDescent="0.25">
      <c r="B39" s="2">
        <f t="shared" si="2"/>
        <v>1996</v>
      </c>
      <c r="C39" s="49">
        <f t="shared" si="3"/>
        <v>36</v>
      </c>
      <c r="D39" s="28">
        <v>1492</v>
      </c>
      <c r="E39" s="21">
        <f t="shared" si="0"/>
        <v>30755.995578080237</v>
      </c>
      <c r="F39" s="41">
        <f t="shared" si="1"/>
        <v>0</v>
      </c>
      <c r="G39" s="24" t="s">
        <v>25</v>
      </c>
      <c r="H39" s="24"/>
      <c r="I39" s="24"/>
      <c r="J39" s="25"/>
    </row>
    <row r="40" spans="2:10" x14ac:dyDescent="0.25">
      <c r="B40" s="2">
        <f t="shared" si="2"/>
        <v>1997</v>
      </c>
      <c r="C40" s="49">
        <f t="shared" si="3"/>
        <v>37</v>
      </c>
      <c r="D40" s="28">
        <v>0</v>
      </c>
      <c r="E40" s="21">
        <f t="shared" si="0"/>
        <v>31601.785456477446</v>
      </c>
      <c r="F40" s="41">
        <f t="shared" si="1"/>
        <v>0</v>
      </c>
      <c r="G40" s="24">
        <f>5*G37</f>
        <v>0.33</v>
      </c>
      <c r="H40" s="24"/>
      <c r="I40" s="24"/>
      <c r="J40" s="25"/>
    </row>
    <row r="41" spans="2:10" x14ac:dyDescent="0.25">
      <c r="B41" s="2">
        <f t="shared" si="2"/>
        <v>1998</v>
      </c>
      <c r="C41" s="49">
        <f t="shared" si="3"/>
        <v>38</v>
      </c>
      <c r="D41" s="26">
        <v>31155</v>
      </c>
      <c r="E41" s="21">
        <f t="shared" si="0"/>
        <v>32470.834556530579</v>
      </c>
      <c r="F41" s="40">
        <f t="shared" si="1"/>
        <v>46339.145131810714</v>
      </c>
      <c r="G41" s="24"/>
      <c r="H41" s="24"/>
      <c r="I41" s="24"/>
      <c r="J41" s="25"/>
    </row>
    <row r="42" spans="2:10" x14ac:dyDescent="0.25">
      <c r="B42" s="2">
        <f t="shared" si="2"/>
        <v>1999</v>
      </c>
      <c r="C42" s="49">
        <f t="shared" si="3"/>
        <v>39</v>
      </c>
      <c r="D42" s="26">
        <v>32352</v>
      </c>
      <c r="E42" s="21">
        <f t="shared" si="0"/>
        <v>33363.782506835174</v>
      </c>
      <c r="F42" s="40">
        <f t="shared" si="1"/>
        <v>47050.955542082949</v>
      </c>
      <c r="G42" s="24" t="s">
        <v>26</v>
      </c>
      <c r="H42" s="24"/>
      <c r="I42" s="24"/>
      <c r="J42" s="25"/>
    </row>
    <row r="43" spans="2:10" ht="14.4" thickBot="1" x14ac:dyDescent="0.3">
      <c r="B43" s="2">
        <f t="shared" si="2"/>
        <v>2000</v>
      </c>
      <c r="C43" s="49">
        <f t="shared" si="3"/>
        <v>40</v>
      </c>
      <c r="D43" s="26">
        <v>32769</v>
      </c>
      <c r="E43" s="21">
        <f t="shared" si="0"/>
        <v>34281.286525773146</v>
      </c>
      <c r="F43" s="40">
        <f t="shared" si="1"/>
        <v>46453.514682068228</v>
      </c>
      <c r="G43" s="35">
        <f>1-G40</f>
        <v>0.66999999999999993</v>
      </c>
      <c r="H43" s="35"/>
      <c r="I43" s="35"/>
      <c r="J43" s="36"/>
    </row>
    <row r="44" spans="2:10" x14ac:dyDescent="0.25">
      <c r="B44" s="2">
        <f t="shared" si="2"/>
        <v>2001</v>
      </c>
      <c r="C44" s="49">
        <f t="shared" si="3"/>
        <v>41</v>
      </c>
      <c r="D44" s="26">
        <v>34546</v>
      </c>
      <c r="E44" s="21">
        <f t="shared" si="0"/>
        <v>35224.021905231908</v>
      </c>
      <c r="F44" s="40">
        <f t="shared" si="1"/>
        <v>47955.068571324686</v>
      </c>
    </row>
    <row r="45" spans="2:10" x14ac:dyDescent="0.25">
      <c r="B45" s="2">
        <f>B44+1</f>
        <v>2002</v>
      </c>
      <c r="C45" s="49">
        <f t="shared" si="3"/>
        <v>42</v>
      </c>
      <c r="D45" s="26">
        <v>33921</v>
      </c>
      <c r="E45" s="21">
        <f t="shared" si="0"/>
        <v>36192.682507625788</v>
      </c>
      <c r="F45" s="40">
        <f t="shared" si="1"/>
        <v>45732.034107720487</v>
      </c>
    </row>
    <row r="46" spans="2:10" x14ac:dyDescent="0.25">
      <c r="B46" s="2">
        <f t="shared" si="2"/>
        <v>2003</v>
      </c>
      <c r="C46" s="49">
        <f t="shared" si="3"/>
        <v>43</v>
      </c>
      <c r="D46" s="26">
        <v>34546</v>
      </c>
      <c r="E46" s="21">
        <f t="shared" si="0"/>
        <v>37187.981276585502</v>
      </c>
      <c r="F46" s="40">
        <f t="shared" si="1"/>
        <v>45422.481345788554</v>
      </c>
    </row>
    <row r="47" spans="2:10" x14ac:dyDescent="0.25">
      <c r="B47" s="2">
        <f t="shared" si="2"/>
        <v>2004</v>
      </c>
      <c r="C47" s="49">
        <f t="shared" si="3"/>
        <v>44</v>
      </c>
      <c r="D47" s="26">
        <v>36403</v>
      </c>
      <c r="E47" s="21">
        <f t="shared" si="0"/>
        <v>38210.650761691606</v>
      </c>
      <c r="F47" s="40">
        <f t="shared" si="1"/>
        <v>46851.000429642059</v>
      </c>
    </row>
    <row r="48" spans="2:10" x14ac:dyDescent="0.25">
      <c r="B48" s="2">
        <f t="shared" si="2"/>
        <v>2005</v>
      </c>
      <c r="C48" s="49">
        <f t="shared" si="3"/>
        <v>45</v>
      </c>
      <c r="D48" s="26">
        <v>37337</v>
      </c>
      <c r="E48" s="21">
        <f t="shared" si="0"/>
        <v>39261.443657638127</v>
      </c>
      <c r="F48" s="40">
        <f t="shared" si="1"/>
        <v>46891.420842723302</v>
      </c>
    </row>
    <row r="49" spans="2:6" x14ac:dyDescent="0.25">
      <c r="B49" s="2">
        <f t="shared" si="2"/>
        <v>2006</v>
      </c>
      <c r="C49" s="49">
        <f t="shared" si="3"/>
        <v>46</v>
      </c>
      <c r="D49" s="26">
        <v>37883</v>
      </c>
      <c r="E49" s="21">
        <f t="shared" si="0"/>
        <v>40341.133358223182</v>
      </c>
      <c r="F49" s="40">
        <f t="shared" si="1"/>
        <v>46372.816892530645</v>
      </c>
    </row>
    <row r="50" spans="2:6" x14ac:dyDescent="0.25">
      <c r="B50" s="2">
        <f t="shared" si="2"/>
        <v>2007</v>
      </c>
      <c r="C50" s="49">
        <f t="shared" si="3"/>
        <v>47</v>
      </c>
      <c r="D50" s="26">
        <v>38767</v>
      </c>
      <c r="E50" s="21">
        <f t="shared" si="0"/>
        <v>41450.514525574319</v>
      </c>
      <c r="F50" s="40">
        <f t="shared" si="1"/>
        <v>46292.04831389129</v>
      </c>
    </row>
    <row r="51" spans="2:6" x14ac:dyDescent="0.25">
      <c r="B51" s="2">
        <f t="shared" si="2"/>
        <v>2008</v>
      </c>
      <c r="C51" s="49">
        <f t="shared" si="3"/>
        <v>48</v>
      </c>
      <c r="D51" s="26">
        <v>39621</v>
      </c>
      <c r="E51" s="21">
        <f t="shared" si="0"/>
        <v>42590.403675027614</v>
      </c>
      <c r="F51" s="40">
        <f t="shared" si="1"/>
        <v>46144.061176027331</v>
      </c>
    </row>
    <row r="52" spans="2:6" x14ac:dyDescent="0.25">
      <c r="B52" s="2">
        <f t="shared" si="2"/>
        <v>2009</v>
      </c>
      <c r="C52" s="49">
        <f t="shared" si="3"/>
        <v>49</v>
      </c>
      <c r="D52" s="26">
        <v>40137</v>
      </c>
      <c r="E52" s="21">
        <f t="shared" si="0"/>
        <v>43761.639776090873</v>
      </c>
      <c r="F52" s="40">
        <f t="shared" si="1"/>
        <v>45550.602238612926</v>
      </c>
    </row>
    <row r="53" spans="2:6" x14ac:dyDescent="0.25">
      <c r="B53" s="2">
        <f t="shared" si="2"/>
        <v>2010</v>
      </c>
      <c r="C53" s="49">
        <f t="shared" si="3"/>
        <v>50</v>
      </c>
      <c r="D53" s="26">
        <v>40812</v>
      </c>
      <c r="E53" s="21">
        <f t="shared" si="0"/>
        <v>44965.084869933373</v>
      </c>
      <c r="F53" s="40">
        <f t="shared" si="1"/>
        <v>45148.249561895049</v>
      </c>
    </row>
    <row r="54" spans="2:6" x14ac:dyDescent="0.25">
      <c r="B54" s="2">
        <f t="shared" si="2"/>
        <v>2011</v>
      </c>
      <c r="C54" s="49">
        <f t="shared" si="3"/>
        <v>51</v>
      </c>
      <c r="D54" s="26">
        <v>41577</v>
      </c>
      <c r="E54" s="21">
        <f t="shared" si="0"/>
        <v>46201.624703856542</v>
      </c>
      <c r="F54" s="40">
        <f t="shared" si="1"/>
        <v>44840.792720143458</v>
      </c>
    </row>
    <row r="55" spans="2:6" x14ac:dyDescent="0.25">
      <c r="B55" s="2">
        <f t="shared" si="2"/>
        <v>2012</v>
      </c>
      <c r="C55" s="49">
        <f t="shared" si="3"/>
        <v>52</v>
      </c>
      <c r="D55" s="26">
        <v>42292</v>
      </c>
      <c r="E55" s="21">
        <f t="shared" si="0"/>
        <v>47472.169383212604</v>
      </c>
      <c r="F55" s="40">
        <f t="shared" si="1"/>
        <v>44460.147406514792</v>
      </c>
    </row>
    <row r="56" spans="2:6" x14ac:dyDescent="0.25">
      <c r="B56" s="2">
        <f t="shared" si="2"/>
        <v>2013</v>
      </c>
      <c r="C56" s="49">
        <f t="shared" si="3"/>
        <v>53</v>
      </c>
      <c r="D56" s="26">
        <v>42699</v>
      </c>
      <c r="E56" s="21">
        <f t="shared" si="0"/>
        <v>48777.654041250957</v>
      </c>
      <c r="F56" s="40">
        <f t="shared" si="1"/>
        <v>43724.201247202574</v>
      </c>
    </row>
    <row r="57" spans="2:6" x14ac:dyDescent="0.25">
      <c r="B57" s="2">
        <f t="shared" si="2"/>
        <v>2014</v>
      </c>
      <c r="C57" s="49">
        <f t="shared" si="3"/>
        <v>54</v>
      </c>
      <c r="D57" s="26">
        <v>43811</v>
      </c>
      <c r="E57" s="21">
        <f t="shared" si="0"/>
        <v>50119.039527385365</v>
      </c>
      <c r="F57" s="40">
        <f t="shared" si="1"/>
        <v>43761.141095597064</v>
      </c>
    </row>
    <row r="58" spans="2:6" x14ac:dyDescent="0.25">
      <c r="B58" s="2">
        <f t="shared" si="2"/>
        <v>2015</v>
      </c>
      <c r="C58" s="49">
        <f t="shared" si="3"/>
        <v>55</v>
      </c>
      <c r="D58" s="26">
        <v>44665</v>
      </c>
      <c r="E58" s="21">
        <f t="shared" si="0"/>
        <v>51497.313114388468</v>
      </c>
      <c r="F58" s="40">
        <f t="shared" si="1"/>
        <v>43492.197874427853</v>
      </c>
    </row>
    <row r="59" spans="2:6" x14ac:dyDescent="0.25">
      <c r="B59" s="2">
        <f t="shared" si="2"/>
        <v>2016</v>
      </c>
      <c r="C59" s="49">
        <f t="shared" si="3"/>
        <v>56</v>
      </c>
      <c r="D59" s="26">
        <v>45539</v>
      </c>
      <c r="E59" s="21">
        <f t="shared" si="0"/>
        <v>52913.489225034151</v>
      </c>
      <c r="F59" s="40">
        <f t="shared" si="1"/>
        <v>43226.869173593368</v>
      </c>
    </row>
    <row r="60" spans="2:6" x14ac:dyDescent="0.25">
      <c r="B60" s="2">
        <f t="shared" si="2"/>
        <v>2017</v>
      </c>
      <c r="C60" s="49">
        <f t="shared" si="3"/>
        <v>57</v>
      </c>
      <c r="D60" s="26">
        <v>46323</v>
      </c>
      <c r="E60" s="21">
        <f>E61/(1+$G$17)</f>
        <v>54368.610178722593</v>
      </c>
      <c r="F60" s="40">
        <f t="shared" si="1"/>
        <v>42854.522784301116</v>
      </c>
    </row>
    <row r="61" spans="2:6" x14ac:dyDescent="0.25">
      <c r="B61" s="2">
        <f t="shared" si="2"/>
        <v>2018</v>
      </c>
      <c r="C61" s="49">
        <f t="shared" si="3"/>
        <v>58</v>
      </c>
      <c r="D61" s="26">
        <v>46671</v>
      </c>
      <c r="E61" s="21">
        <f>E62/(1+$G$17)</f>
        <v>55863.746958637465</v>
      </c>
      <c r="F61" s="40">
        <f t="shared" si="1"/>
        <v>42046.500197947462</v>
      </c>
    </row>
    <row r="62" spans="2:6" x14ac:dyDescent="0.25">
      <c r="B62" s="2">
        <f t="shared" si="2"/>
        <v>2019</v>
      </c>
      <c r="C62" s="49">
        <f t="shared" si="3"/>
        <v>59</v>
      </c>
      <c r="D62" s="26">
        <v>47465</v>
      </c>
      <c r="E62" s="21">
        <v>57400</v>
      </c>
      <c r="F62" s="40">
        <f>MAX(((D62-$I$17)/E62)*$G$28,0)</f>
        <v>41673.7892208946</v>
      </c>
    </row>
    <row r="63" spans="2:6" x14ac:dyDescent="0.25">
      <c r="B63" s="2">
        <f t="shared" si="2"/>
        <v>2020</v>
      </c>
      <c r="C63" s="4">
        <f t="shared" si="3"/>
        <v>60</v>
      </c>
      <c r="D63" s="20"/>
      <c r="E63" s="21">
        <f>(1+$G$17)*E62</f>
        <v>58978.500000000007</v>
      </c>
      <c r="F63" s="42"/>
    </row>
    <row r="64" spans="2:6" x14ac:dyDescent="0.25">
      <c r="B64" s="2">
        <f t="shared" si="2"/>
        <v>2021</v>
      </c>
      <c r="C64" s="4">
        <f t="shared" si="3"/>
        <v>61</v>
      </c>
      <c r="D64" s="20"/>
      <c r="E64" s="21">
        <f t="shared" ref="E64:E69" si="4">1.0275*E63</f>
        <v>60600.40875000001</v>
      </c>
      <c r="F64" s="42"/>
    </row>
    <row r="65" spans="2:6" x14ac:dyDescent="0.25">
      <c r="B65" s="2">
        <f>B64+1</f>
        <v>2022</v>
      </c>
      <c r="C65" s="4">
        <f t="shared" si="3"/>
        <v>62</v>
      </c>
      <c r="D65" s="20"/>
      <c r="E65" s="21">
        <f t="shared" si="4"/>
        <v>62266.919990625014</v>
      </c>
      <c r="F65" s="42"/>
    </row>
    <row r="66" spans="2:6" x14ac:dyDescent="0.25">
      <c r="B66" s="2">
        <f t="shared" si="2"/>
        <v>2023</v>
      </c>
      <c r="C66" s="4">
        <f t="shared" si="3"/>
        <v>63</v>
      </c>
      <c r="D66" s="20"/>
      <c r="E66" s="21">
        <f t="shared" si="4"/>
        <v>63979.260290367209</v>
      </c>
      <c r="F66" s="42"/>
    </row>
    <row r="67" spans="2:6" x14ac:dyDescent="0.25">
      <c r="B67" s="2">
        <f t="shared" si="2"/>
        <v>2024</v>
      </c>
      <c r="C67" s="4">
        <f t="shared" si="3"/>
        <v>64</v>
      </c>
      <c r="D67" s="20"/>
      <c r="E67" s="21">
        <f t="shared" si="4"/>
        <v>65738.689948352316</v>
      </c>
      <c r="F67" s="42"/>
    </row>
    <row r="68" spans="2:6" x14ac:dyDescent="0.25">
      <c r="B68" s="2">
        <f t="shared" si="2"/>
        <v>2025</v>
      </c>
      <c r="C68" s="4">
        <f t="shared" si="3"/>
        <v>65</v>
      </c>
      <c r="D68" s="20"/>
      <c r="E68" s="21">
        <f t="shared" si="4"/>
        <v>67546.503921932002</v>
      </c>
      <c r="F68" s="42"/>
    </row>
    <row r="69" spans="2:6" ht="14.4" thickBot="1" x14ac:dyDescent="0.3">
      <c r="B69" s="2">
        <f t="shared" ref="B69:C69" si="5">B68+1</f>
        <v>2026</v>
      </c>
      <c r="C69" s="4">
        <f t="shared" si="5"/>
        <v>66</v>
      </c>
      <c r="D69" s="20"/>
      <c r="E69" s="21">
        <f t="shared" si="4"/>
        <v>69404.032779785135</v>
      </c>
      <c r="F69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71"/>
  <sheetViews>
    <sheetView workbookViewId="0">
      <selection activeCell="G5" sqref="G5:G6"/>
    </sheetView>
  </sheetViews>
  <sheetFormatPr baseColWidth="10" defaultColWidth="10.77734375" defaultRowHeight="13.8" x14ac:dyDescent="0.25"/>
  <cols>
    <col min="1" max="1" width="2.44140625" style="1" customWidth="1"/>
    <col min="2" max="2" width="10.77734375" style="2"/>
    <col min="3" max="3" width="11.44140625" style="4" bestFit="1" customWidth="1"/>
    <col min="4" max="4" width="10.77734375" style="5"/>
    <col min="5" max="5" width="11.44140625" style="6" bestFit="1" customWidth="1"/>
    <col min="6" max="8" width="10.77734375" style="1"/>
    <col min="9" max="9" width="47.33203125" style="1" bestFit="1" customWidth="1"/>
    <col min="10" max="10" width="11.44140625" style="1" bestFit="1" customWidth="1"/>
    <col min="11" max="16384" width="10.77734375" style="1"/>
  </cols>
  <sheetData>
    <row r="1" spans="2:15" ht="10.050000000000001" customHeight="1" thickBot="1" x14ac:dyDescent="0.3">
      <c r="B1" s="3"/>
      <c r="E1" s="5"/>
    </row>
    <row r="2" spans="2:15" ht="14.4" thickBot="1" x14ac:dyDescent="0.3">
      <c r="B2" s="7" t="s">
        <v>0</v>
      </c>
      <c r="C2" s="8" t="s">
        <v>1</v>
      </c>
      <c r="D2" s="9" t="s">
        <v>2</v>
      </c>
      <c r="E2" s="10" t="s">
        <v>3</v>
      </c>
      <c r="F2" s="48" t="s">
        <v>17</v>
      </c>
      <c r="G2" s="1" t="s">
        <v>14</v>
      </c>
      <c r="I2" s="1" t="s">
        <v>4</v>
      </c>
    </row>
    <row r="3" spans="2:15" ht="15" thickTop="1" thickBot="1" x14ac:dyDescent="0.3">
      <c r="B3" s="2">
        <v>1960</v>
      </c>
      <c r="C3" s="4">
        <v>0</v>
      </c>
      <c r="D3" s="20">
        <v>0</v>
      </c>
      <c r="E3" s="21">
        <f t="shared" ref="E3:E60" si="0">E4/(1+$G$3)</f>
        <v>11582.008786282422</v>
      </c>
      <c r="F3" s="69">
        <f t="shared" ref="F3:F61" si="1">MAX(((D3-$G$6)/E3)*$G$28,0)</f>
        <v>0</v>
      </c>
      <c r="G3" s="1">
        <f>2.75/100</f>
        <v>2.75E-2</v>
      </c>
      <c r="J3" s="14" t="s">
        <v>5</v>
      </c>
    </row>
    <row r="4" spans="2:15" x14ac:dyDescent="0.25">
      <c r="B4" s="2">
        <f>B3+1</f>
        <v>1961</v>
      </c>
      <c r="C4" s="4">
        <f>C3+1</f>
        <v>1</v>
      </c>
      <c r="D4" s="20">
        <v>0</v>
      </c>
      <c r="E4" s="21">
        <f t="shared" si="0"/>
        <v>11900.51402790519</v>
      </c>
      <c r="F4" s="69">
        <f t="shared" si="1"/>
        <v>0</v>
      </c>
      <c r="I4" s="11" t="s">
        <v>13</v>
      </c>
      <c r="J4" s="15">
        <v>0</v>
      </c>
    </row>
    <row r="5" spans="2:15" x14ac:dyDescent="0.25">
      <c r="B5" s="2">
        <f t="shared" ref="B5:B68" si="2">B4+1</f>
        <v>1962</v>
      </c>
      <c r="C5" s="4">
        <f t="shared" ref="C5:C68" si="3">C4+1</f>
        <v>2</v>
      </c>
      <c r="D5" s="20">
        <v>0</v>
      </c>
      <c r="E5" s="21">
        <f t="shared" si="0"/>
        <v>12227.778163672583</v>
      </c>
      <c r="F5" s="69">
        <f t="shared" si="1"/>
        <v>0</v>
      </c>
      <c r="G5" s="1" t="s">
        <v>52</v>
      </c>
      <c r="I5" s="12" t="s">
        <v>6</v>
      </c>
      <c r="J5" s="57">
        <f>I68</f>
        <v>8244.4943643310162</v>
      </c>
    </row>
    <row r="6" spans="2:15" x14ac:dyDescent="0.25">
      <c r="B6" s="2">
        <f t="shared" si="2"/>
        <v>1963</v>
      </c>
      <c r="C6" s="4">
        <f t="shared" si="3"/>
        <v>3</v>
      </c>
      <c r="D6" s="20">
        <v>0</v>
      </c>
      <c r="E6" s="21">
        <f t="shared" si="0"/>
        <v>12564.04206317358</v>
      </c>
      <c r="F6" s="69">
        <f t="shared" si="1"/>
        <v>0</v>
      </c>
      <c r="G6" s="68">
        <v>3500</v>
      </c>
      <c r="I6" s="12" t="s">
        <v>7</v>
      </c>
      <c r="J6" s="57">
        <v>7217</v>
      </c>
      <c r="K6" s="60" t="s">
        <v>44</v>
      </c>
      <c r="L6" s="55"/>
      <c r="M6" s="1" t="s">
        <v>45</v>
      </c>
      <c r="N6" s="62">
        <f>7217*(1+$G$3)^6</f>
        <v>8492.7372614038886</v>
      </c>
    </row>
    <row r="7" spans="2:15" x14ac:dyDescent="0.25">
      <c r="B7" s="2">
        <f t="shared" si="2"/>
        <v>1964</v>
      </c>
      <c r="C7" s="4">
        <f t="shared" si="3"/>
        <v>4</v>
      </c>
      <c r="D7" s="20">
        <v>0</v>
      </c>
      <c r="E7" s="21">
        <f t="shared" si="0"/>
        <v>12909.553219910855</v>
      </c>
      <c r="F7" s="69">
        <f t="shared" si="1"/>
        <v>0</v>
      </c>
      <c r="I7" s="12" t="s">
        <v>8</v>
      </c>
      <c r="J7" s="57">
        <v>10780</v>
      </c>
      <c r="K7" s="1" t="s">
        <v>48</v>
      </c>
      <c r="N7" s="1" t="s">
        <v>45</v>
      </c>
      <c r="O7" s="62">
        <f>10780*(1+$G$3)^6-(9206-3500)/2</f>
        <v>9832.5629316799113</v>
      </c>
    </row>
    <row r="8" spans="2:15" x14ac:dyDescent="0.25">
      <c r="B8" s="2">
        <f t="shared" si="2"/>
        <v>1965</v>
      </c>
      <c r="C8" s="4">
        <f t="shared" si="3"/>
        <v>5</v>
      </c>
      <c r="D8" s="20">
        <v>0</v>
      </c>
      <c r="E8" s="21">
        <f t="shared" si="0"/>
        <v>13264.565933458405</v>
      </c>
      <c r="F8" s="69">
        <f t="shared" si="1"/>
        <v>0</v>
      </c>
      <c r="I8" s="12" t="s">
        <v>9</v>
      </c>
      <c r="J8" s="16">
        <v>0</v>
      </c>
    </row>
    <row r="9" spans="2:15" ht="14.4" thickBot="1" x14ac:dyDescent="0.3">
      <c r="B9" s="2">
        <f t="shared" si="2"/>
        <v>1966</v>
      </c>
      <c r="C9" s="4">
        <f t="shared" si="3"/>
        <v>6</v>
      </c>
      <c r="D9" s="20">
        <v>0</v>
      </c>
      <c r="E9" s="21">
        <f t="shared" si="0"/>
        <v>13629.341496628513</v>
      </c>
      <c r="F9" s="69">
        <f t="shared" si="1"/>
        <v>0</v>
      </c>
      <c r="I9" s="13" t="s">
        <v>10</v>
      </c>
      <c r="J9" s="19">
        <v>0</v>
      </c>
    </row>
    <row r="10" spans="2:15" x14ac:dyDescent="0.25">
      <c r="B10" s="2">
        <f t="shared" si="2"/>
        <v>1967</v>
      </c>
      <c r="C10" s="4">
        <f t="shared" si="3"/>
        <v>7</v>
      </c>
      <c r="D10" s="20">
        <v>0</v>
      </c>
      <c r="E10" s="21">
        <f t="shared" si="0"/>
        <v>14004.148387785797</v>
      </c>
      <c r="F10" s="69">
        <f t="shared" si="1"/>
        <v>0</v>
      </c>
      <c r="I10" s="11" t="s">
        <v>11</v>
      </c>
      <c r="J10" s="45">
        <f>SUM(J4:J9)</f>
        <v>26241.494364331018</v>
      </c>
    </row>
    <row r="11" spans="2:15" ht="14.4" thickBot="1" x14ac:dyDescent="0.3">
      <c r="B11" s="2">
        <f t="shared" si="2"/>
        <v>1968</v>
      </c>
      <c r="C11" s="4">
        <f t="shared" si="3"/>
        <v>8</v>
      </c>
      <c r="D11" s="20">
        <v>0</v>
      </c>
      <c r="E11" s="21">
        <f t="shared" si="0"/>
        <v>14389.262468449908</v>
      </c>
      <c r="F11" s="69">
        <f t="shared" si="1"/>
        <v>0</v>
      </c>
      <c r="I11" s="13" t="s">
        <v>12</v>
      </c>
      <c r="J11" s="17">
        <f>J10/D62</f>
        <v>0.55285988337366521</v>
      </c>
    </row>
    <row r="12" spans="2:15" x14ac:dyDescent="0.25">
      <c r="B12" s="2">
        <f t="shared" si="2"/>
        <v>1969</v>
      </c>
      <c r="C12" s="4">
        <f t="shared" si="3"/>
        <v>9</v>
      </c>
      <c r="D12" s="20">
        <v>0</v>
      </c>
      <c r="E12" s="21">
        <f t="shared" si="0"/>
        <v>14784.967186332282</v>
      </c>
      <c r="F12" s="69">
        <f t="shared" si="1"/>
        <v>0</v>
      </c>
    </row>
    <row r="13" spans="2:15" x14ac:dyDescent="0.25">
      <c r="B13" s="2">
        <f t="shared" si="2"/>
        <v>1970</v>
      </c>
      <c r="C13" s="4">
        <f t="shared" si="3"/>
        <v>10</v>
      </c>
      <c r="D13" s="20">
        <v>0</v>
      </c>
      <c r="E13" s="21">
        <f t="shared" si="0"/>
        <v>15191.55378395642</v>
      </c>
      <c r="F13" s="69">
        <f t="shared" si="1"/>
        <v>0</v>
      </c>
    </row>
    <row r="14" spans="2:15" x14ac:dyDescent="0.25">
      <c r="B14" s="2">
        <f t="shared" si="2"/>
        <v>1971</v>
      </c>
      <c r="C14" s="4">
        <f t="shared" si="3"/>
        <v>11</v>
      </c>
      <c r="D14" s="46">
        <v>0</v>
      </c>
      <c r="E14" s="21">
        <f t="shared" si="0"/>
        <v>15609.321513015224</v>
      </c>
      <c r="F14" s="69">
        <f t="shared" si="1"/>
        <v>0</v>
      </c>
    </row>
    <row r="15" spans="2:15" x14ac:dyDescent="0.25">
      <c r="B15" s="2">
        <f t="shared" si="2"/>
        <v>1972</v>
      </c>
      <c r="C15" s="4">
        <f t="shared" si="3"/>
        <v>12</v>
      </c>
      <c r="D15" s="46">
        <v>0</v>
      </c>
      <c r="E15" s="21">
        <f t="shared" si="0"/>
        <v>16038.577854623143</v>
      </c>
      <c r="F15" s="69">
        <f t="shared" si="1"/>
        <v>0</v>
      </c>
    </row>
    <row r="16" spans="2:15" x14ac:dyDescent="0.25">
      <c r="B16" s="2">
        <f t="shared" si="2"/>
        <v>1973</v>
      </c>
      <c r="C16" s="4">
        <f t="shared" si="3"/>
        <v>13</v>
      </c>
      <c r="D16" s="46">
        <v>0</v>
      </c>
      <c r="E16" s="21">
        <f t="shared" si="0"/>
        <v>16479.638745625281</v>
      </c>
      <c r="F16" s="69">
        <f t="shared" si="1"/>
        <v>0</v>
      </c>
    </row>
    <row r="17" spans="2:10" x14ac:dyDescent="0.25">
      <c r="B17" s="2">
        <f t="shared" si="2"/>
        <v>1974</v>
      </c>
      <c r="C17" s="4">
        <f t="shared" si="3"/>
        <v>14</v>
      </c>
      <c r="D17" s="46">
        <v>0</v>
      </c>
      <c r="E17" s="21">
        <f t="shared" si="0"/>
        <v>16932.828811129977</v>
      </c>
      <c r="F17" s="69">
        <f t="shared" si="1"/>
        <v>0</v>
      </c>
    </row>
    <row r="18" spans="2:10" x14ac:dyDescent="0.25">
      <c r="B18" s="2">
        <f t="shared" si="2"/>
        <v>1975</v>
      </c>
      <c r="C18" s="4">
        <f t="shared" si="3"/>
        <v>15</v>
      </c>
      <c r="D18" s="46">
        <v>0</v>
      </c>
      <c r="E18" s="21">
        <f t="shared" si="0"/>
        <v>17398.481603436052</v>
      </c>
      <c r="F18" s="69">
        <f t="shared" si="1"/>
        <v>0</v>
      </c>
    </row>
    <row r="19" spans="2:10" x14ac:dyDescent="0.25">
      <c r="B19" s="2">
        <f t="shared" si="2"/>
        <v>1976</v>
      </c>
      <c r="C19" s="4">
        <f t="shared" si="3"/>
        <v>16</v>
      </c>
      <c r="D19" s="46">
        <v>0</v>
      </c>
      <c r="E19" s="21">
        <f t="shared" si="0"/>
        <v>17876.939847530546</v>
      </c>
      <c r="F19" s="69">
        <f t="shared" si="1"/>
        <v>0</v>
      </c>
    </row>
    <row r="20" spans="2:10" x14ac:dyDescent="0.25">
      <c r="B20" s="2">
        <f t="shared" si="2"/>
        <v>1977</v>
      </c>
      <c r="C20" s="4">
        <f t="shared" si="3"/>
        <v>17</v>
      </c>
      <c r="D20" s="46">
        <v>0</v>
      </c>
      <c r="E20" s="21">
        <f t="shared" si="0"/>
        <v>18368.555693337639</v>
      </c>
      <c r="F20" s="69">
        <f t="shared" si="1"/>
        <v>0</v>
      </c>
    </row>
    <row r="21" spans="2:10" x14ac:dyDescent="0.25">
      <c r="B21" s="2">
        <f t="shared" si="2"/>
        <v>1978</v>
      </c>
      <c r="C21" s="49">
        <f t="shared" si="3"/>
        <v>18</v>
      </c>
      <c r="D21" s="46">
        <v>0</v>
      </c>
      <c r="E21" s="21">
        <f t="shared" si="0"/>
        <v>18873.690974904424</v>
      </c>
      <c r="F21" s="39">
        <f>MAX(((D21-$G$6)/E21)*$G$28,0)</f>
        <v>0</v>
      </c>
    </row>
    <row r="22" spans="2:10" ht="14.4" thickBot="1" x14ac:dyDescent="0.3">
      <c r="B22" s="2">
        <f t="shared" si="2"/>
        <v>1979</v>
      </c>
      <c r="C22" s="49">
        <f t="shared" si="3"/>
        <v>19</v>
      </c>
      <c r="D22" s="46">
        <v>0</v>
      </c>
      <c r="E22" s="21">
        <f t="shared" si="0"/>
        <v>19392.717476714297</v>
      </c>
      <c r="F22" s="39">
        <f t="shared" si="1"/>
        <v>0</v>
      </c>
    </row>
    <row r="23" spans="2:10" x14ac:dyDescent="0.25">
      <c r="B23" s="2">
        <f t="shared" si="2"/>
        <v>1980</v>
      </c>
      <c r="C23" s="49">
        <f t="shared" si="3"/>
        <v>20</v>
      </c>
      <c r="D23" s="46">
        <v>0</v>
      </c>
      <c r="E23" s="21">
        <f t="shared" si="0"/>
        <v>19926.017207323941</v>
      </c>
      <c r="F23" s="39">
        <f t="shared" si="1"/>
        <v>0</v>
      </c>
      <c r="G23" s="31" t="s">
        <v>21</v>
      </c>
      <c r="H23" s="31"/>
      <c r="I23" s="31">
        <v>42</v>
      </c>
      <c r="J23" s="32" t="s">
        <v>20</v>
      </c>
    </row>
    <row r="24" spans="2:10" x14ac:dyDescent="0.25">
      <c r="B24" s="2">
        <f t="shared" si="2"/>
        <v>1981</v>
      </c>
      <c r="C24" s="49">
        <f t="shared" si="3"/>
        <v>21</v>
      </c>
      <c r="D24" s="46">
        <v>0</v>
      </c>
      <c r="E24" s="21">
        <f t="shared" si="0"/>
        <v>20473.982680525351</v>
      </c>
      <c r="F24" s="39">
        <f t="shared" si="1"/>
        <v>0</v>
      </c>
      <c r="G24" s="33" t="s">
        <v>18</v>
      </c>
      <c r="H24" s="33"/>
      <c r="I24" s="33"/>
      <c r="J24" s="25"/>
    </row>
    <row r="25" spans="2:10" x14ac:dyDescent="0.25">
      <c r="B25" s="2">
        <f t="shared" si="2"/>
        <v>1982</v>
      </c>
      <c r="C25" s="49">
        <f t="shared" si="3"/>
        <v>22</v>
      </c>
      <c r="D25" s="46">
        <v>0</v>
      </c>
      <c r="E25" s="21">
        <f t="shared" si="0"/>
        <v>21037.017204239801</v>
      </c>
      <c r="F25" s="39">
        <f t="shared" si="1"/>
        <v>0</v>
      </c>
      <c r="G25" s="34" t="s">
        <v>19</v>
      </c>
      <c r="H25" s="34"/>
      <c r="I25" s="34"/>
      <c r="J25" s="25">
        <f>ROUND(0.15*I23,0)</f>
        <v>6</v>
      </c>
    </row>
    <row r="26" spans="2:10" x14ac:dyDescent="0.25">
      <c r="B26" s="2">
        <f t="shared" si="2"/>
        <v>1983</v>
      </c>
      <c r="C26" s="49">
        <f t="shared" si="3"/>
        <v>23</v>
      </c>
      <c r="D26" s="46">
        <v>0</v>
      </c>
      <c r="E26" s="21">
        <f t="shared" si="0"/>
        <v>21615.535177356396</v>
      </c>
      <c r="F26" s="39">
        <f t="shared" si="1"/>
        <v>0</v>
      </c>
      <c r="G26" s="24"/>
      <c r="H26" s="24"/>
      <c r="I26" s="24"/>
      <c r="J26" s="25"/>
    </row>
    <row r="27" spans="2:10" x14ac:dyDescent="0.25">
      <c r="B27" s="2">
        <f t="shared" si="2"/>
        <v>1984</v>
      </c>
      <c r="C27" s="49">
        <f t="shared" si="3"/>
        <v>24</v>
      </c>
      <c r="D27" s="46">
        <v>0</v>
      </c>
      <c r="E27" s="21">
        <f t="shared" si="0"/>
        <v>22209.962394733699</v>
      </c>
      <c r="F27" s="40">
        <f t="shared" si="1"/>
        <v>0</v>
      </c>
      <c r="G27" s="24" t="s">
        <v>27</v>
      </c>
      <c r="H27" s="24"/>
      <c r="I27" s="24"/>
      <c r="J27" s="25"/>
    </row>
    <row r="28" spans="2:10" ht="14.4" thickBot="1" x14ac:dyDescent="0.3">
      <c r="B28" s="2">
        <f t="shared" si="2"/>
        <v>1985</v>
      </c>
      <c r="C28" s="49">
        <f t="shared" si="3"/>
        <v>25</v>
      </c>
      <c r="D28" s="46">
        <v>19860</v>
      </c>
      <c r="E28" s="21">
        <f t="shared" si="0"/>
        <v>22820.736360588879</v>
      </c>
      <c r="F28" s="40">
        <f t="shared" si="1"/>
        <v>39005.10499500217</v>
      </c>
      <c r="G28" s="37">
        <f>AVERAGE(E58:E62)</f>
        <v>54408.631895356535</v>
      </c>
      <c r="H28" s="35"/>
      <c r="I28" s="35"/>
      <c r="J28" s="36"/>
    </row>
    <row r="29" spans="2:10" ht="14.4" thickBot="1" x14ac:dyDescent="0.3">
      <c r="B29" s="2">
        <f t="shared" si="2"/>
        <v>1986</v>
      </c>
      <c r="C29" s="49">
        <f t="shared" si="3"/>
        <v>26</v>
      </c>
      <c r="D29" s="46">
        <v>20853</v>
      </c>
      <c r="E29" s="21">
        <f t="shared" si="0"/>
        <v>23448.306610505075</v>
      </c>
      <c r="F29" s="40">
        <f t="shared" si="1"/>
        <v>40265.295271136216</v>
      </c>
    </row>
    <row r="30" spans="2:10" x14ac:dyDescent="0.25">
      <c r="B30" s="2">
        <f t="shared" si="2"/>
        <v>1987</v>
      </c>
      <c r="C30" s="49">
        <f t="shared" si="3"/>
        <v>27</v>
      </c>
      <c r="D30" s="46">
        <v>22243</v>
      </c>
      <c r="E30" s="21">
        <f t="shared" si="0"/>
        <v>24093.135042293965</v>
      </c>
      <c r="F30" s="40">
        <f t="shared" si="1"/>
        <v>42326.620667028474</v>
      </c>
      <c r="G30" s="22" t="s">
        <v>22</v>
      </c>
      <c r="H30" s="22"/>
      <c r="I30" s="23"/>
    </row>
    <row r="31" spans="2:10" ht="14.4" thickBot="1" x14ac:dyDescent="0.3">
      <c r="B31" s="2">
        <f t="shared" si="2"/>
        <v>1988</v>
      </c>
      <c r="C31" s="49">
        <f t="shared" si="3"/>
        <v>28</v>
      </c>
      <c r="D31" s="46">
        <v>22789</v>
      </c>
      <c r="E31" s="21">
        <f t="shared" si="0"/>
        <v>24755.696255957049</v>
      </c>
      <c r="F31" s="40">
        <f t="shared" si="1"/>
        <v>42393.802613287044</v>
      </c>
      <c r="G31" s="37">
        <f>0.25*AVERAGE(F27:F33,F41:F62)</f>
        <v>10744.348092183995</v>
      </c>
      <c r="H31" s="35"/>
      <c r="I31" s="36"/>
    </row>
    <row r="32" spans="2:10" ht="14.4" thickBot="1" x14ac:dyDescent="0.3">
      <c r="B32" s="2">
        <f t="shared" si="2"/>
        <v>1989</v>
      </c>
      <c r="C32" s="49">
        <f t="shared" si="3"/>
        <v>29</v>
      </c>
      <c r="D32" s="46">
        <v>24825</v>
      </c>
      <c r="E32" s="21">
        <f t="shared" si="0"/>
        <v>25436.47790299587</v>
      </c>
      <c r="F32" s="40">
        <f t="shared" si="1"/>
        <v>45614.179745845388</v>
      </c>
    </row>
    <row r="33" spans="2:10" x14ac:dyDescent="0.25">
      <c r="B33" s="2">
        <f t="shared" si="2"/>
        <v>1990</v>
      </c>
      <c r="C33" s="49">
        <f t="shared" si="3"/>
        <v>30</v>
      </c>
      <c r="D33" s="46">
        <v>24855</v>
      </c>
      <c r="E33" s="21">
        <f t="shared" si="0"/>
        <v>26135.981045328259</v>
      </c>
      <c r="F33" s="40">
        <f t="shared" si="1"/>
        <v>44455.814844303495</v>
      </c>
      <c r="G33" s="11" t="s">
        <v>23</v>
      </c>
      <c r="H33" s="22"/>
      <c r="I33" s="22"/>
      <c r="J33" s="23"/>
    </row>
    <row r="34" spans="2:10" x14ac:dyDescent="0.25">
      <c r="B34" s="2">
        <f t="shared" si="2"/>
        <v>1991</v>
      </c>
      <c r="C34" s="49">
        <f t="shared" si="3"/>
        <v>31</v>
      </c>
      <c r="D34" s="46">
        <v>0</v>
      </c>
      <c r="E34" s="21">
        <f t="shared" si="0"/>
        <v>26854.72052407479</v>
      </c>
      <c r="F34" s="41">
        <f t="shared" si="1"/>
        <v>0</v>
      </c>
      <c r="G34" s="12">
        <f>0.55/100</f>
        <v>5.5000000000000005E-3</v>
      </c>
      <c r="H34" s="24"/>
      <c r="I34" s="24"/>
      <c r="J34" s="44"/>
    </row>
    <row r="35" spans="2:10" x14ac:dyDescent="0.25">
      <c r="B35" s="2">
        <f t="shared" si="2"/>
        <v>1992</v>
      </c>
      <c r="C35" s="49">
        <f t="shared" si="3"/>
        <v>32</v>
      </c>
      <c r="D35" s="46">
        <v>0</v>
      </c>
      <c r="E35" s="21">
        <f t="shared" si="0"/>
        <v>27593.225338486849</v>
      </c>
      <c r="F35" s="41">
        <f t="shared" si="1"/>
        <v>0</v>
      </c>
      <c r="G35" s="12"/>
      <c r="H35" s="24"/>
      <c r="I35" s="24"/>
      <c r="J35" s="44"/>
    </row>
    <row r="36" spans="2:10" x14ac:dyDescent="0.25">
      <c r="B36" s="2">
        <f t="shared" si="2"/>
        <v>1993</v>
      </c>
      <c r="C36" s="49">
        <f t="shared" si="3"/>
        <v>33</v>
      </c>
      <c r="D36" s="46">
        <v>0</v>
      </c>
      <c r="E36" s="21">
        <f t="shared" si="0"/>
        <v>28352.039035295238</v>
      </c>
      <c r="F36" s="41">
        <f t="shared" si="1"/>
        <v>0</v>
      </c>
      <c r="G36" s="12" t="s">
        <v>24</v>
      </c>
      <c r="H36" s="24"/>
      <c r="I36" s="24"/>
      <c r="J36" s="44"/>
    </row>
    <row r="37" spans="2:10" x14ac:dyDescent="0.25">
      <c r="B37" s="2">
        <f t="shared" si="2"/>
        <v>1994</v>
      </c>
      <c r="C37" s="49">
        <f t="shared" si="3"/>
        <v>34</v>
      </c>
      <c r="D37" s="46">
        <v>0</v>
      </c>
      <c r="E37" s="21">
        <f t="shared" si="0"/>
        <v>29131.720108765858</v>
      </c>
      <c r="F37" s="41">
        <f t="shared" si="1"/>
        <v>0</v>
      </c>
      <c r="G37" s="12">
        <f>12*G34</f>
        <v>6.6000000000000003E-2</v>
      </c>
      <c r="H37" s="24"/>
      <c r="I37" s="24"/>
      <c r="J37" s="44"/>
    </row>
    <row r="38" spans="2:10" x14ac:dyDescent="0.25">
      <c r="B38" s="2">
        <f t="shared" si="2"/>
        <v>1995</v>
      </c>
      <c r="C38" s="49">
        <f t="shared" si="3"/>
        <v>35</v>
      </c>
      <c r="D38" s="46">
        <v>1302</v>
      </c>
      <c r="E38" s="21">
        <f t="shared" si="0"/>
        <v>29932.842411756919</v>
      </c>
      <c r="F38" s="41">
        <f t="shared" si="1"/>
        <v>0</v>
      </c>
      <c r="G38" s="12"/>
      <c r="H38" s="24"/>
      <c r="I38" s="24"/>
      <c r="J38" s="44"/>
    </row>
    <row r="39" spans="2:10" x14ac:dyDescent="0.25">
      <c r="B39" s="2">
        <f t="shared" si="2"/>
        <v>1996</v>
      </c>
      <c r="C39" s="49">
        <f t="shared" si="3"/>
        <v>36</v>
      </c>
      <c r="D39" s="46">
        <v>1492</v>
      </c>
      <c r="E39" s="21">
        <f t="shared" si="0"/>
        <v>30755.995578080237</v>
      </c>
      <c r="F39" s="41">
        <f t="shared" si="1"/>
        <v>0</v>
      </c>
      <c r="G39" s="12" t="s">
        <v>25</v>
      </c>
      <c r="H39" s="24"/>
      <c r="I39" s="24"/>
      <c r="J39" s="25"/>
    </row>
    <row r="40" spans="2:10" x14ac:dyDescent="0.25">
      <c r="B40" s="2">
        <f t="shared" si="2"/>
        <v>1997</v>
      </c>
      <c r="C40" s="49">
        <f t="shared" si="3"/>
        <v>37</v>
      </c>
      <c r="D40" s="46">
        <v>0</v>
      </c>
      <c r="E40" s="21">
        <f t="shared" si="0"/>
        <v>31601.785456477446</v>
      </c>
      <c r="F40" s="41">
        <f t="shared" si="1"/>
        <v>0</v>
      </c>
      <c r="G40" s="12">
        <f>5*G37</f>
        <v>0.33</v>
      </c>
      <c r="H40" s="24"/>
      <c r="I40" s="24"/>
      <c r="J40" s="25"/>
    </row>
    <row r="41" spans="2:10" x14ac:dyDescent="0.25">
      <c r="B41" s="2">
        <f t="shared" si="2"/>
        <v>1998</v>
      </c>
      <c r="C41" s="49">
        <f t="shared" si="3"/>
        <v>38</v>
      </c>
      <c r="D41" s="46">
        <v>31155</v>
      </c>
      <c r="E41" s="21">
        <f t="shared" si="0"/>
        <v>32470.834556530579</v>
      </c>
      <c r="F41" s="40">
        <f t="shared" si="1"/>
        <v>46339.145131810714</v>
      </c>
      <c r="G41" s="12"/>
      <c r="H41" s="24"/>
      <c r="I41" s="24"/>
      <c r="J41" s="25"/>
    </row>
    <row r="42" spans="2:10" x14ac:dyDescent="0.25">
      <c r="B42" s="2">
        <f t="shared" si="2"/>
        <v>1999</v>
      </c>
      <c r="C42" s="49">
        <f t="shared" si="3"/>
        <v>39</v>
      </c>
      <c r="D42" s="46">
        <v>32352</v>
      </c>
      <c r="E42" s="21">
        <f t="shared" si="0"/>
        <v>33363.782506835174</v>
      </c>
      <c r="F42" s="40">
        <f t="shared" si="1"/>
        <v>47050.955542082949</v>
      </c>
      <c r="G42" s="12" t="s">
        <v>26</v>
      </c>
      <c r="H42" s="24"/>
      <c r="I42" s="24"/>
      <c r="J42" s="25"/>
    </row>
    <row r="43" spans="2:10" ht="14.4" thickBot="1" x14ac:dyDescent="0.3">
      <c r="B43" s="2">
        <f t="shared" si="2"/>
        <v>2000</v>
      </c>
      <c r="C43" s="49">
        <f t="shared" si="3"/>
        <v>40</v>
      </c>
      <c r="D43" s="46">
        <v>32769</v>
      </c>
      <c r="E43" s="21">
        <f t="shared" si="0"/>
        <v>34281.286525773146</v>
      </c>
      <c r="F43" s="40">
        <f t="shared" si="1"/>
        <v>46453.514682068228</v>
      </c>
      <c r="G43" s="13">
        <f>1-G40</f>
        <v>0.66999999999999993</v>
      </c>
      <c r="H43" s="35"/>
      <c r="I43" s="35"/>
      <c r="J43" s="36"/>
    </row>
    <row r="44" spans="2:10" x14ac:dyDescent="0.25">
      <c r="B44" s="2">
        <f t="shared" si="2"/>
        <v>2001</v>
      </c>
      <c r="C44" s="49">
        <f t="shared" si="3"/>
        <v>41</v>
      </c>
      <c r="D44" s="46">
        <v>34546</v>
      </c>
      <c r="E44" s="21">
        <f t="shared" si="0"/>
        <v>35224.021905231908</v>
      </c>
      <c r="F44" s="40">
        <f t="shared" si="1"/>
        <v>47955.068571324686</v>
      </c>
    </row>
    <row r="45" spans="2:10" x14ac:dyDescent="0.25">
      <c r="B45" s="2">
        <f t="shared" si="2"/>
        <v>2002</v>
      </c>
      <c r="C45" s="49">
        <f t="shared" si="3"/>
        <v>42</v>
      </c>
      <c r="D45" s="46">
        <v>33921</v>
      </c>
      <c r="E45" s="21">
        <f t="shared" si="0"/>
        <v>36192.682507625788</v>
      </c>
      <c r="F45" s="40">
        <f t="shared" si="1"/>
        <v>45732.034107720487</v>
      </c>
    </row>
    <row r="46" spans="2:10" x14ac:dyDescent="0.25">
      <c r="B46" s="2">
        <f t="shared" si="2"/>
        <v>2003</v>
      </c>
      <c r="C46" s="49">
        <f t="shared" si="3"/>
        <v>43</v>
      </c>
      <c r="D46" s="46">
        <v>34546</v>
      </c>
      <c r="E46" s="21">
        <f t="shared" si="0"/>
        <v>37187.981276585502</v>
      </c>
      <c r="F46" s="40">
        <f t="shared" si="1"/>
        <v>45422.481345788554</v>
      </c>
    </row>
    <row r="47" spans="2:10" x14ac:dyDescent="0.25">
      <c r="B47" s="2">
        <f t="shared" si="2"/>
        <v>2004</v>
      </c>
      <c r="C47" s="49">
        <f t="shared" si="3"/>
        <v>44</v>
      </c>
      <c r="D47" s="46">
        <v>36403</v>
      </c>
      <c r="E47" s="21">
        <f t="shared" si="0"/>
        <v>38210.650761691606</v>
      </c>
      <c r="F47" s="40">
        <f t="shared" si="1"/>
        <v>46851.000429642059</v>
      </c>
    </row>
    <row r="48" spans="2:10" x14ac:dyDescent="0.25">
      <c r="B48" s="2">
        <f t="shared" si="2"/>
        <v>2005</v>
      </c>
      <c r="C48" s="49">
        <f t="shared" si="3"/>
        <v>45</v>
      </c>
      <c r="D48" s="46">
        <v>37337</v>
      </c>
      <c r="E48" s="21">
        <f t="shared" si="0"/>
        <v>39261.443657638127</v>
      </c>
      <c r="F48" s="40">
        <f t="shared" si="1"/>
        <v>46891.420842723302</v>
      </c>
    </row>
    <row r="49" spans="2:10" x14ac:dyDescent="0.25">
      <c r="B49" s="2">
        <f t="shared" si="2"/>
        <v>2006</v>
      </c>
      <c r="C49" s="49">
        <f t="shared" si="3"/>
        <v>46</v>
      </c>
      <c r="D49" s="46">
        <v>37883</v>
      </c>
      <c r="E49" s="21">
        <f t="shared" si="0"/>
        <v>40341.133358223182</v>
      </c>
      <c r="F49" s="40">
        <f t="shared" si="1"/>
        <v>46372.816892530645</v>
      </c>
    </row>
    <row r="50" spans="2:10" x14ac:dyDescent="0.25">
      <c r="B50" s="2">
        <f t="shared" si="2"/>
        <v>2007</v>
      </c>
      <c r="C50" s="49">
        <f t="shared" si="3"/>
        <v>47</v>
      </c>
      <c r="D50" s="46">
        <v>38767</v>
      </c>
      <c r="E50" s="21">
        <f t="shared" si="0"/>
        <v>41450.514525574319</v>
      </c>
      <c r="F50" s="40">
        <f t="shared" si="1"/>
        <v>46292.04831389129</v>
      </c>
    </row>
    <row r="51" spans="2:10" x14ac:dyDescent="0.25">
      <c r="B51" s="2">
        <f t="shared" si="2"/>
        <v>2008</v>
      </c>
      <c r="C51" s="49">
        <f t="shared" si="3"/>
        <v>48</v>
      </c>
      <c r="D51" s="46">
        <v>39621</v>
      </c>
      <c r="E51" s="21">
        <f t="shared" si="0"/>
        <v>42590.403675027614</v>
      </c>
      <c r="F51" s="40">
        <f t="shared" si="1"/>
        <v>46144.061176027331</v>
      </c>
    </row>
    <row r="52" spans="2:10" x14ac:dyDescent="0.25">
      <c r="B52" s="2">
        <f t="shared" si="2"/>
        <v>2009</v>
      </c>
      <c r="C52" s="49">
        <f t="shared" si="3"/>
        <v>49</v>
      </c>
      <c r="D52" s="46">
        <v>40137</v>
      </c>
      <c r="E52" s="21">
        <f t="shared" si="0"/>
        <v>43761.639776090873</v>
      </c>
      <c r="F52" s="40">
        <f t="shared" si="1"/>
        <v>45550.602238612926</v>
      </c>
    </row>
    <row r="53" spans="2:10" x14ac:dyDescent="0.25">
      <c r="B53" s="2">
        <f t="shared" si="2"/>
        <v>2010</v>
      </c>
      <c r="C53" s="49">
        <f t="shared" si="3"/>
        <v>50</v>
      </c>
      <c r="D53" s="46">
        <v>40812</v>
      </c>
      <c r="E53" s="21">
        <f t="shared" si="0"/>
        <v>44965.084869933373</v>
      </c>
      <c r="F53" s="40">
        <f t="shared" si="1"/>
        <v>45148.249561895049</v>
      </c>
    </row>
    <row r="54" spans="2:10" x14ac:dyDescent="0.25">
      <c r="B54" s="2">
        <f t="shared" si="2"/>
        <v>2011</v>
      </c>
      <c r="C54" s="49">
        <f t="shared" si="3"/>
        <v>51</v>
      </c>
      <c r="D54" s="46">
        <v>41577</v>
      </c>
      <c r="E54" s="21">
        <f t="shared" si="0"/>
        <v>46201.624703856542</v>
      </c>
      <c r="F54" s="40">
        <f t="shared" si="1"/>
        <v>44840.792720143458</v>
      </c>
    </row>
    <row r="55" spans="2:10" x14ac:dyDescent="0.25">
      <c r="B55" s="2">
        <f t="shared" si="2"/>
        <v>2012</v>
      </c>
      <c r="C55" s="49">
        <f t="shared" si="3"/>
        <v>52</v>
      </c>
      <c r="D55" s="46">
        <v>42292</v>
      </c>
      <c r="E55" s="21">
        <f t="shared" si="0"/>
        <v>47472.169383212604</v>
      </c>
      <c r="F55" s="40">
        <f t="shared" si="1"/>
        <v>44460.147406514792</v>
      </c>
    </row>
    <row r="56" spans="2:10" x14ac:dyDescent="0.25">
      <c r="B56" s="2">
        <f t="shared" si="2"/>
        <v>2013</v>
      </c>
      <c r="C56" s="49">
        <f t="shared" si="3"/>
        <v>53</v>
      </c>
      <c r="D56" s="46">
        <v>42699</v>
      </c>
      <c r="E56" s="21">
        <f t="shared" si="0"/>
        <v>48777.654041250957</v>
      </c>
      <c r="F56" s="40">
        <f t="shared" si="1"/>
        <v>43724.201247202574</v>
      </c>
    </row>
    <row r="57" spans="2:10" x14ac:dyDescent="0.25">
      <c r="B57" s="2">
        <f t="shared" si="2"/>
        <v>2014</v>
      </c>
      <c r="C57" s="49">
        <f t="shared" si="3"/>
        <v>54</v>
      </c>
      <c r="D57" s="46">
        <v>43811</v>
      </c>
      <c r="E57" s="21">
        <f t="shared" si="0"/>
        <v>50119.039527385365</v>
      </c>
      <c r="F57" s="40">
        <f t="shared" si="1"/>
        <v>43761.141095597064</v>
      </c>
    </row>
    <row r="58" spans="2:10" x14ac:dyDescent="0.25">
      <c r="B58" s="2">
        <f t="shared" si="2"/>
        <v>2015</v>
      </c>
      <c r="C58" s="49">
        <f t="shared" si="3"/>
        <v>55</v>
      </c>
      <c r="D58" s="46">
        <v>44665</v>
      </c>
      <c r="E58" s="21">
        <f t="shared" si="0"/>
        <v>51497.313114388468</v>
      </c>
      <c r="F58" s="40">
        <f t="shared" si="1"/>
        <v>43492.197874427853</v>
      </c>
    </row>
    <row r="59" spans="2:10" x14ac:dyDescent="0.25">
      <c r="B59" s="2">
        <f t="shared" si="2"/>
        <v>2016</v>
      </c>
      <c r="C59" s="49">
        <f t="shared" si="3"/>
        <v>56</v>
      </c>
      <c r="D59" s="46">
        <v>45539</v>
      </c>
      <c r="E59" s="21">
        <f t="shared" si="0"/>
        <v>52913.489225034151</v>
      </c>
      <c r="F59" s="40">
        <f t="shared" si="1"/>
        <v>43226.869173593368</v>
      </c>
    </row>
    <row r="60" spans="2:10" x14ac:dyDescent="0.25">
      <c r="B60" s="2">
        <f t="shared" si="2"/>
        <v>2017</v>
      </c>
      <c r="C60" s="49">
        <f t="shared" si="3"/>
        <v>57</v>
      </c>
      <c r="D60" s="46">
        <v>46323</v>
      </c>
      <c r="E60" s="21">
        <f t="shared" si="0"/>
        <v>54368.610178722593</v>
      </c>
      <c r="F60" s="40">
        <f t="shared" si="1"/>
        <v>42854.522784301116</v>
      </c>
    </row>
    <row r="61" spans="2:10" x14ac:dyDescent="0.25">
      <c r="B61" s="2">
        <f t="shared" si="2"/>
        <v>2018</v>
      </c>
      <c r="C61" s="49">
        <f t="shared" si="3"/>
        <v>58</v>
      </c>
      <c r="D61" s="46">
        <v>46671</v>
      </c>
      <c r="E61" s="21">
        <f>E62/(1+$G$3)</f>
        <v>55863.746958637465</v>
      </c>
      <c r="F61" s="40">
        <f t="shared" si="1"/>
        <v>42046.500197947462</v>
      </c>
    </row>
    <row r="62" spans="2:10" x14ac:dyDescent="0.25">
      <c r="B62" s="2">
        <f t="shared" si="2"/>
        <v>2019</v>
      </c>
      <c r="C62" s="49">
        <f t="shared" si="3"/>
        <v>59</v>
      </c>
      <c r="D62" s="46">
        <v>47465</v>
      </c>
      <c r="E62" s="21">
        <v>57400</v>
      </c>
      <c r="F62" s="40">
        <f>MAX(((D62-$G$6)/E62)*$G$28,0)</f>
        <v>41673.7892208946</v>
      </c>
      <c r="I62" s="55" t="s">
        <v>36</v>
      </c>
      <c r="J62" s="61" t="s">
        <v>46</v>
      </c>
    </row>
    <row r="63" spans="2:10" x14ac:dyDescent="0.25">
      <c r="B63" s="2">
        <f t="shared" si="2"/>
        <v>2020</v>
      </c>
      <c r="C63" s="4">
        <f t="shared" si="3"/>
        <v>60</v>
      </c>
      <c r="D63" s="47"/>
      <c r="E63" s="21">
        <f>E62*(1+$G$3)</f>
        <v>58978.500000000007</v>
      </c>
      <c r="H63" s="1" t="s">
        <v>37</v>
      </c>
      <c r="I63" s="56">
        <f>G31*G43</f>
        <v>7198.7132217632752</v>
      </c>
    </row>
    <row r="64" spans="2:10" x14ac:dyDescent="0.25">
      <c r="B64" s="2">
        <f t="shared" si="2"/>
        <v>2021</v>
      </c>
      <c r="C64" s="4">
        <f t="shared" si="3"/>
        <v>61</v>
      </c>
      <c r="E64" s="21">
        <f t="shared" ref="E64:E70" si="4">E63*(1+$G$3)</f>
        <v>60600.40875000001</v>
      </c>
      <c r="H64" s="1" t="s">
        <v>38</v>
      </c>
      <c r="I64" s="56">
        <f>I63*(1+$G$3)</f>
        <v>7396.6778353617656</v>
      </c>
    </row>
    <row r="65" spans="2:9" x14ac:dyDescent="0.25">
      <c r="B65" s="2">
        <f t="shared" si="2"/>
        <v>2022</v>
      </c>
      <c r="C65" s="4">
        <f t="shared" si="3"/>
        <v>62</v>
      </c>
      <c r="E65" s="21">
        <f t="shared" si="4"/>
        <v>62266.919990625014</v>
      </c>
      <c r="H65" s="1" t="s">
        <v>39</v>
      </c>
      <c r="I65" s="56">
        <f t="shared" ref="I65:I68" si="5">I64*(1+$G$3)</f>
        <v>7600.086475834215</v>
      </c>
    </row>
    <row r="66" spans="2:9" x14ac:dyDescent="0.25">
      <c r="B66" s="2">
        <f t="shared" si="2"/>
        <v>2023</v>
      </c>
      <c r="C66" s="4">
        <f t="shared" si="3"/>
        <v>63</v>
      </c>
      <c r="E66" s="21">
        <f t="shared" si="4"/>
        <v>63979.260290367209</v>
      </c>
      <c r="H66" s="1" t="s">
        <v>40</v>
      </c>
      <c r="I66" s="56">
        <f t="shared" si="5"/>
        <v>7809.0888539196567</v>
      </c>
    </row>
    <row r="67" spans="2:9" x14ac:dyDescent="0.25">
      <c r="B67" s="2">
        <f t="shared" si="2"/>
        <v>2024</v>
      </c>
      <c r="C67" s="4">
        <f t="shared" si="3"/>
        <v>64</v>
      </c>
      <c r="E67" s="21">
        <f t="shared" si="4"/>
        <v>65738.689948352316</v>
      </c>
      <c r="H67" s="1" t="s">
        <v>41</v>
      </c>
      <c r="I67" s="56">
        <f t="shared" si="5"/>
        <v>8023.8387974024481</v>
      </c>
    </row>
    <row r="68" spans="2:9" x14ac:dyDescent="0.25">
      <c r="B68" s="2">
        <f t="shared" si="2"/>
        <v>2025</v>
      </c>
      <c r="C68" s="4">
        <f t="shared" si="3"/>
        <v>65</v>
      </c>
      <c r="E68" s="21">
        <f t="shared" si="4"/>
        <v>67546.503921932002</v>
      </c>
      <c r="H68" s="1" t="s">
        <v>42</v>
      </c>
      <c r="I68" s="56">
        <f t="shared" si="5"/>
        <v>8244.4943643310162</v>
      </c>
    </row>
    <row r="69" spans="2:9" x14ac:dyDescent="0.25">
      <c r="B69" s="2">
        <f t="shared" ref="B69:B70" si="6">B68+1</f>
        <v>2026</v>
      </c>
      <c r="C69" s="4">
        <f t="shared" ref="C69:C70" si="7">C68+1</f>
        <v>66</v>
      </c>
      <c r="E69" s="21">
        <f t="shared" si="4"/>
        <v>69404.032779785135</v>
      </c>
    </row>
    <row r="70" spans="2:9" x14ac:dyDescent="0.25">
      <c r="B70" s="2">
        <f t="shared" si="6"/>
        <v>2027</v>
      </c>
      <c r="C70" s="4">
        <f t="shared" si="7"/>
        <v>67</v>
      </c>
      <c r="E70" s="21">
        <f t="shared" si="4"/>
        <v>71312.643681229238</v>
      </c>
    </row>
    <row r="71" spans="2:9" x14ac:dyDescent="0.25">
      <c r="E71" s="2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70"/>
  <sheetViews>
    <sheetView tabSelected="1" topLeftCell="E1" workbookViewId="0">
      <selection activeCell="N22" sqref="N22"/>
    </sheetView>
  </sheetViews>
  <sheetFormatPr baseColWidth="10" defaultColWidth="10.77734375" defaultRowHeight="13.8" x14ac:dyDescent="0.25"/>
  <cols>
    <col min="1" max="1" width="2.44140625" style="1" customWidth="1"/>
    <col min="2" max="2" width="10.77734375" style="2"/>
    <col min="3" max="3" width="11.44140625" style="4" bestFit="1" customWidth="1"/>
    <col min="4" max="4" width="11.44140625" style="5" bestFit="1" customWidth="1"/>
    <col min="5" max="5" width="10.77734375" style="6"/>
    <col min="6" max="8" width="10.77734375" style="1"/>
    <col min="9" max="9" width="47.33203125" style="1" bestFit="1" customWidth="1"/>
    <col min="10" max="10" width="11.44140625" style="1" bestFit="1" customWidth="1"/>
    <col min="11" max="12" width="10.77734375" style="1"/>
    <col min="13" max="13" width="11.6640625" style="1" bestFit="1" customWidth="1"/>
    <col min="14" max="14" width="10.77734375" style="1"/>
    <col min="15" max="15" width="13.109375" style="1" customWidth="1"/>
    <col min="16" max="17" width="10.77734375" style="1"/>
    <col min="18" max="18" width="11.44140625" style="1" bestFit="1" customWidth="1"/>
    <col min="19" max="16384" width="10.77734375" style="1"/>
  </cols>
  <sheetData>
    <row r="1" spans="2:21" ht="10.050000000000001" customHeight="1" thickBot="1" x14ac:dyDescent="0.3">
      <c r="B1" s="3"/>
      <c r="E1" s="5"/>
    </row>
    <row r="2" spans="2:21" ht="14.4" thickBot="1" x14ac:dyDescent="0.3">
      <c r="B2" s="7" t="s">
        <v>0</v>
      </c>
      <c r="C2" s="8" t="s">
        <v>1</v>
      </c>
      <c r="D2" s="9" t="s">
        <v>2</v>
      </c>
      <c r="E2" s="10" t="s">
        <v>3</v>
      </c>
      <c r="F2" s="38" t="s">
        <v>53</v>
      </c>
      <c r="G2" s="1" t="s">
        <v>14</v>
      </c>
      <c r="I2" s="1" t="s">
        <v>4</v>
      </c>
    </row>
    <row r="3" spans="2:21" ht="15" thickTop="1" thickBot="1" x14ac:dyDescent="0.3">
      <c r="B3" s="2">
        <v>1960</v>
      </c>
      <c r="C3" s="4">
        <v>0</v>
      </c>
      <c r="D3" s="20">
        <v>0</v>
      </c>
      <c r="E3" s="21">
        <f t="shared" ref="E3:E60" si="0">E4/(1+$G$3)</f>
        <v>11582.008786282422</v>
      </c>
      <c r="F3" s="71">
        <f t="shared" ref="F3:F66" si="1">MAX(((D3-$G$6)/E3)*$G$28,0)</f>
        <v>0</v>
      </c>
      <c r="G3" s="1">
        <f>2.75/100</f>
        <v>2.75E-2</v>
      </c>
      <c r="J3" s="14" t="s">
        <v>5</v>
      </c>
      <c r="N3" s="24"/>
      <c r="O3" s="11" t="s">
        <v>29</v>
      </c>
      <c r="P3" s="22"/>
      <c r="Q3" s="22"/>
      <c r="R3" s="22"/>
      <c r="S3" s="23"/>
    </row>
    <row r="4" spans="2:21" x14ac:dyDescent="0.25">
      <c r="B4" s="2">
        <f>B3+1</f>
        <v>1961</v>
      </c>
      <c r="C4" s="4">
        <f>C3+1</f>
        <v>1</v>
      </c>
      <c r="D4" s="20">
        <v>0</v>
      </c>
      <c r="E4" s="21">
        <f t="shared" si="0"/>
        <v>11900.51402790519</v>
      </c>
      <c r="F4" s="71">
        <f t="shared" si="1"/>
        <v>0</v>
      </c>
      <c r="I4" s="11" t="s">
        <v>13</v>
      </c>
      <c r="J4" s="63">
        <v>0</v>
      </c>
      <c r="N4" s="24"/>
      <c r="O4" s="12" t="s">
        <v>30</v>
      </c>
      <c r="P4" s="24"/>
      <c r="Q4" s="24"/>
      <c r="R4" s="24"/>
      <c r="S4" s="25"/>
    </row>
    <row r="5" spans="2:21" x14ac:dyDescent="0.25">
      <c r="B5" s="2">
        <f t="shared" ref="B5:B68" si="2">B4+1</f>
        <v>1962</v>
      </c>
      <c r="C5" s="4">
        <f t="shared" ref="C5:C68" si="3">C4+1</f>
        <v>2</v>
      </c>
      <c r="D5" s="20">
        <v>0</v>
      </c>
      <c r="E5" s="21">
        <f t="shared" si="0"/>
        <v>12227.778163672583</v>
      </c>
      <c r="F5" s="71">
        <f t="shared" si="1"/>
        <v>0</v>
      </c>
      <c r="G5" s="1" t="s">
        <v>52</v>
      </c>
      <c r="I5" s="12" t="s">
        <v>6</v>
      </c>
      <c r="J5" s="57">
        <f>G31</f>
        <v>12632.700090213326</v>
      </c>
      <c r="N5" s="30"/>
      <c r="O5" s="52">
        <v>10780</v>
      </c>
      <c r="P5" s="65" t="s">
        <v>49</v>
      </c>
      <c r="Q5" s="65"/>
      <c r="R5" s="66">
        <f>10780*(1+$G$3)^6</f>
        <v>12685.562931679911</v>
      </c>
      <c r="S5" s="25"/>
    </row>
    <row r="6" spans="2:21" x14ac:dyDescent="0.25">
      <c r="B6" s="2">
        <f t="shared" si="2"/>
        <v>1963</v>
      </c>
      <c r="C6" s="4">
        <f t="shared" si="3"/>
        <v>3</v>
      </c>
      <c r="D6" s="20">
        <v>0</v>
      </c>
      <c r="E6" s="21">
        <f t="shared" si="0"/>
        <v>12564.04206317358</v>
      </c>
      <c r="F6" s="71">
        <f t="shared" si="1"/>
        <v>0</v>
      </c>
      <c r="G6" s="68">
        <v>3500</v>
      </c>
      <c r="I6" s="12" t="s">
        <v>7</v>
      </c>
      <c r="J6" s="57">
        <v>7217</v>
      </c>
      <c r="K6" s="1" t="s">
        <v>47</v>
      </c>
      <c r="M6" s="62">
        <f>7217*(1+$G$3)^6</f>
        <v>8492.7372614038886</v>
      </c>
      <c r="O6" s="12"/>
      <c r="P6" s="24"/>
      <c r="Q6" s="24"/>
      <c r="R6" s="24"/>
      <c r="S6" s="25"/>
    </row>
    <row r="7" spans="2:21" x14ac:dyDescent="0.25">
      <c r="B7" s="2">
        <f t="shared" si="2"/>
        <v>1964</v>
      </c>
      <c r="C7" s="4">
        <f t="shared" si="3"/>
        <v>4</v>
      </c>
      <c r="D7" s="20">
        <v>0</v>
      </c>
      <c r="E7" s="21">
        <f t="shared" si="0"/>
        <v>12909.553219910855</v>
      </c>
      <c r="F7" s="71">
        <f t="shared" si="1"/>
        <v>0</v>
      </c>
      <c r="I7" s="12" t="s">
        <v>8</v>
      </c>
      <c r="J7" s="57">
        <f>O16</f>
        <v>8119.2128865732484</v>
      </c>
      <c r="O7" s="12" t="s">
        <v>31</v>
      </c>
      <c r="P7" s="30">
        <v>3500</v>
      </c>
      <c r="Q7" s="24" t="s">
        <v>32</v>
      </c>
      <c r="R7" s="24"/>
      <c r="S7" s="25"/>
    </row>
    <row r="8" spans="2:21" x14ac:dyDescent="0.25">
      <c r="B8" s="2">
        <f t="shared" si="2"/>
        <v>1965</v>
      </c>
      <c r="C8" s="4">
        <f t="shared" si="3"/>
        <v>5</v>
      </c>
      <c r="D8" s="20">
        <v>0</v>
      </c>
      <c r="E8" s="21">
        <f t="shared" si="0"/>
        <v>13264.565933458405</v>
      </c>
      <c r="F8" s="71">
        <f t="shared" si="1"/>
        <v>0</v>
      </c>
      <c r="I8" s="12" t="s">
        <v>9</v>
      </c>
      <c r="J8" s="57">
        <v>0</v>
      </c>
      <c r="O8" s="12"/>
      <c r="P8" s="24"/>
      <c r="Q8" s="24"/>
      <c r="R8" s="24"/>
      <c r="S8" s="25"/>
    </row>
    <row r="9" spans="2:21" ht="14.4" thickBot="1" x14ac:dyDescent="0.3">
      <c r="B9" s="2">
        <f t="shared" si="2"/>
        <v>1966</v>
      </c>
      <c r="C9" s="4">
        <f t="shared" si="3"/>
        <v>6</v>
      </c>
      <c r="D9" s="20">
        <v>0</v>
      </c>
      <c r="E9" s="21">
        <f t="shared" si="0"/>
        <v>13629.341496628513</v>
      </c>
      <c r="F9" s="71">
        <f t="shared" si="1"/>
        <v>0</v>
      </c>
      <c r="I9" s="13" t="s">
        <v>10</v>
      </c>
      <c r="J9" s="64">
        <v>0</v>
      </c>
      <c r="O9" s="12" t="s">
        <v>33</v>
      </c>
      <c r="P9" s="24"/>
      <c r="Q9" s="24"/>
      <c r="R9" s="24"/>
      <c r="S9" s="25"/>
    </row>
    <row r="10" spans="2:21" x14ac:dyDescent="0.25">
      <c r="B10" s="2">
        <f t="shared" si="2"/>
        <v>1967</v>
      </c>
      <c r="C10" s="4">
        <f t="shared" si="3"/>
        <v>7</v>
      </c>
      <c r="D10" s="20">
        <v>0</v>
      </c>
      <c r="E10" s="21">
        <f t="shared" si="0"/>
        <v>14004.148387785797</v>
      </c>
      <c r="F10" s="71">
        <f t="shared" si="1"/>
        <v>0</v>
      </c>
      <c r="I10" s="11" t="s">
        <v>11</v>
      </c>
      <c r="J10" s="45">
        <f>SUM(J4:J9)</f>
        <v>27968.912976786574</v>
      </c>
      <c r="O10" s="53">
        <f>O5-P7</f>
        <v>7280</v>
      </c>
      <c r="P10" s="24" t="s">
        <v>50</v>
      </c>
      <c r="Q10" s="24"/>
      <c r="R10" s="24"/>
      <c r="S10" s="25"/>
      <c r="U10" s="67">
        <f>J5-3500</f>
        <v>9132.7000902133259</v>
      </c>
    </row>
    <row r="11" spans="2:21" ht="14.4" thickBot="1" x14ac:dyDescent="0.3">
      <c r="B11" s="2">
        <f t="shared" si="2"/>
        <v>1968</v>
      </c>
      <c r="C11" s="4">
        <f t="shared" si="3"/>
        <v>8</v>
      </c>
      <c r="D11" s="20">
        <v>0</v>
      </c>
      <c r="E11" s="21">
        <f t="shared" si="0"/>
        <v>14389.262468449908</v>
      </c>
      <c r="F11" s="71">
        <f t="shared" si="1"/>
        <v>0</v>
      </c>
      <c r="I11" s="13" t="s">
        <v>12</v>
      </c>
      <c r="J11" s="17">
        <f>J10/D67</f>
        <v>0.51450896883915842</v>
      </c>
      <c r="O11" s="12"/>
      <c r="P11" s="24"/>
      <c r="Q11" s="24"/>
      <c r="R11" s="24"/>
      <c r="S11" s="25"/>
    </row>
    <row r="12" spans="2:21" x14ac:dyDescent="0.25">
      <c r="B12" s="2">
        <f t="shared" si="2"/>
        <v>1969</v>
      </c>
      <c r="C12" s="4">
        <f t="shared" si="3"/>
        <v>9</v>
      </c>
      <c r="D12" s="20">
        <v>0</v>
      </c>
      <c r="E12" s="21">
        <f t="shared" si="0"/>
        <v>14784.967186332282</v>
      </c>
      <c r="F12" s="71">
        <f t="shared" si="1"/>
        <v>0</v>
      </c>
      <c r="O12" s="12" t="s">
        <v>34</v>
      </c>
      <c r="P12" s="24"/>
      <c r="Q12" s="24"/>
      <c r="R12" s="24"/>
      <c r="S12" s="25"/>
    </row>
    <row r="13" spans="2:21" x14ac:dyDescent="0.25">
      <c r="B13" s="2">
        <f t="shared" si="2"/>
        <v>1970</v>
      </c>
      <c r="C13" s="4">
        <f t="shared" si="3"/>
        <v>10</v>
      </c>
      <c r="D13" s="20">
        <v>0</v>
      </c>
      <c r="E13" s="21">
        <f t="shared" si="0"/>
        <v>15191.55378395642</v>
      </c>
      <c r="F13" s="71">
        <f t="shared" si="1"/>
        <v>0</v>
      </c>
      <c r="O13" s="53">
        <f>O10/2</f>
        <v>3640</v>
      </c>
      <c r="P13" s="24" t="s">
        <v>51</v>
      </c>
      <c r="Q13" s="24"/>
      <c r="R13" s="58">
        <f>U10/2</f>
        <v>4566.3500451066629</v>
      </c>
      <c r="S13" s="25"/>
    </row>
    <row r="14" spans="2:21" x14ac:dyDescent="0.25">
      <c r="B14" s="2">
        <f t="shared" si="2"/>
        <v>1971</v>
      </c>
      <c r="C14" s="4">
        <f t="shared" si="3"/>
        <v>11</v>
      </c>
      <c r="D14" s="46">
        <v>0</v>
      </c>
      <c r="E14" s="21">
        <f t="shared" si="0"/>
        <v>15609.321513015224</v>
      </c>
      <c r="F14" s="71">
        <f t="shared" si="1"/>
        <v>0</v>
      </c>
      <c r="O14" s="12"/>
      <c r="P14" s="24"/>
      <c r="Q14" s="24"/>
      <c r="R14" s="24"/>
      <c r="S14" s="25"/>
    </row>
    <row r="15" spans="2:21" x14ac:dyDescent="0.25">
      <c r="B15" s="2">
        <f t="shared" si="2"/>
        <v>1972</v>
      </c>
      <c r="C15" s="4">
        <f t="shared" si="3"/>
        <v>12</v>
      </c>
      <c r="D15" s="46">
        <v>0</v>
      </c>
      <c r="E15" s="21">
        <f t="shared" si="0"/>
        <v>16038.577854623143</v>
      </c>
      <c r="F15" s="71">
        <f t="shared" si="1"/>
        <v>0</v>
      </c>
      <c r="O15" s="12" t="s">
        <v>35</v>
      </c>
      <c r="P15" s="24"/>
      <c r="Q15" s="24"/>
      <c r="R15" s="24"/>
      <c r="S15" s="25"/>
    </row>
    <row r="16" spans="2:21" ht="14.4" thickBot="1" x14ac:dyDescent="0.3">
      <c r="B16" s="2">
        <f t="shared" si="2"/>
        <v>1973</v>
      </c>
      <c r="C16" s="4">
        <f t="shared" si="3"/>
        <v>13</v>
      </c>
      <c r="D16" s="46">
        <v>0</v>
      </c>
      <c r="E16" s="21">
        <f t="shared" si="0"/>
        <v>16479.638745625281</v>
      </c>
      <c r="F16" s="71">
        <f t="shared" si="1"/>
        <v>0</v>
      </c>
      <c r="O16" s="54">
        <f>R5-R13</f>
        <v>8119.2128865732484</v>
      </c>
      <c r="P16" s="35"/>
      <c r="Q16" s="35"/>
      <c r="R16" s="35"/>
      <c r="S16" s="36"/>
    </row>
    <row r="17" spans="2:19" x14ac:dyDescent="0.25">
      <c r="B17" s="2">
        <f t="shared" si="2"/>
        <v>1974</v>
      </c>
      <c r="C17" s="4">
        <f t="shared" si="3"/>
        <v>14</v>
      </c>
      <c r="D17" s="46">
        <v>0</v>
      </c>
      <c r="E17" s="21">
        <f t="shared" si="0"/>
        <v>16932.828811129977</v>
      </c>
      <c r="F17" s="71">
        <f t="shared" si="1"/>
        <v>0</v>
      </c>
      <c r="O17" s="24"/>
      <c r="P17" s="24"/>
      <c r="Q17" s="24"/>
      <c r="R17" s="24"/>
      <c r="S17" s="24"/>
    </row>
    <row r="18" spans="2:19" x14ac:dyDescent="0.25">
      <c r="B18" s="2">
        <f t="shared" si="2"/>
        <v>1975</v>
      </c>
      <c r="C18" s="4">
        <f t="shared" si="3"/>
        <v>15</v>
      </c>
      <c r="D18" s="46">
        <v>0</v>
      </c>
      <c r="E18" s="21">
        <f t="shared" si="0"/>
        <v>17398.481603436052</v>
      </c>
      <c r="F18" s="71">
        <f t="shared" si="1"/>
        <v>0</v>
      </c>
    </row>
    <row r="19" spans="2:19" x14ac:dyDescent="0.25">
      <c r="B19" s="2">
        <f t="shared" si="2"/>
        <v>1976</v>
      </c>
      <c r="C19" s="4">
        <f t="shared" si="3"/>
        <v>16</v>
      </c>
      <c r="D19" s="46">
        <v>0</v>
      </c>
      <c r="E19" s="21">
        <f t="shared" si="0"/>
        <v>17876.939847530546</v>
      </c>
      <c r="F19" s="71">
        <f t="shared" si="1"/>
        <v>0</v>
      </c>
    </row>
    <row r="20" spans="2:19" x14ac:dyDescent="0.25">
      <c r="B20" s="2">
        <f t="shared" si="2"/>
        <v>1977</v>
      </c>
      <c r="C20" s="4">
        <f t="shared" si="3"/>
        <v>17</v>
      </c>
      <c r="D20" s="46">
        <v>0</v>
      </c>
      <c r="E20" s="21">
        <f t="shared" si="0"/>
        <v>18368.555693337639</v>
      </c>
      <c r="F20" s="71">
        <f t="shared" si="1"/>
        <v>0</v>
      </c>
    </row>
    <row r="21" spans="2:19" x14ac:dyDescent="0.25">
      <c r="B21" s="2">
        <f t="shared" si="2"/>
        <v>1978</v>
      </c>
      <c r="C21" s="49">
        <f t="shared" si="3"/>
        <v>18</v>
      </c>
      <c r="D21" s="29">
        <v>0</v>
      </c>
      <c r="E21" s="21">
        <f t="shared" si="0"/>
        <v>18873.690974904424</v>
      </c>
      <c r="F21" s="39">
        <f t="shared" si="1"/>
        <v>0</v>
      </c>
    </row>
    <row r="22" spans="2:19" ht="14.4" thickBot="1" x14ac:dyDescent="0.3">
      <c r="B22" s="2">
        <f t="shared" si="2"/>
        <v>1979</v>
      </c>
      <c r="C22" s="49">
        <f t="shared" si="3"/>
        <v>19</v>
      </c>
      <c r="D22" s="29">
        <v>0</v>
      </c>
      <c r="E22" s="21">
        <f t="shared" si="0"/>
        <v>19392.717476714297</v>
      </c>
      <c r="F22" s="39">
        <f t="shared" si="1"/>
        <v>0</v>
      </c>
    </row>
    <row r="23" spans="2:19" x14ac:dyDescent="0.25">
      <c r="B23" s="2">
        <f t="shared" si="2"/>
        <v>1980</v>
      </c>
      <c r="C23" s="49">
        <f t="shared" si="3"/>
        <v>20</v>
      </c>
      <c r="D23" s="29">
        <v>0</v>
      </c>
      <c r="E23" s="21">
        <f t="shared" si="0"/>
        <v>19926.017207323941</v>
      </c>
      <c r="F23" s="39">
        <f t="shared" si="1"/>
        <v>0</v>
      </c>
      <c r="G23" s="31" t="s">
        <v>21</v>
      </c>
      <c r="H23" s="31"/>
      <c r="I23" s="31">
        <v>47</v>
      </c>
      <c r="J23" s="32" t="s">
        <v>20</v>
      </c>
    </row>
    <row r="24" spans="2:19" x14ac:dyDescent="0.25">
      <c r="B24" s="2">
        <f t="shared" si="2"/>
        <v>1981</v>
      </c>
      <c r="C24" s="49">
        <f t="shared" si="3"/>
        <v>21</v>
      </c>
      <c r="D24" s="29">
        <v>0</v>
      </c>
      <c r="E24" s="21">
        <f t="shared" si="0"/>
        <v>20473.982680525351</v>
      </c>
      <c r="F24" s="39">
        <f t="shared" si="1"/>
        <v>0</v>
      </c>
      <c r="G24" s="33" t="s">
        <v>18</v>
      </c>
      <c r="H24" s="33"/>
      <c r="I24" s="33"/>
      <c r="J24" s="25"/>
    </row>
    <row r="25" spans="2:19" x14ac:dyDescent="0.25">
      <c r="B25" s="2">
        <f t="shared" si="2"/>
        <v>1982</v>
      </c>
      <c r="C25" s="49">
        <f t="shared" si="3"/>
        <v>22</v>
      </c>
      <c r="D25" s="29">
        <v>0</v>
      </c>
      <c r="E25" s="21">
        <f t="shared" si="0"/>
        <v>21037.017204239801</v>
      </c>
      <c r="F25" s="39">
        <f t="shared" si="1"/>
        <v>0</v>
      </c>
      <c r="G25" s="34" t="s">
        <v>19</v>
      </c>
      <c r="H25" s="34"/>
      <c r="I25" s="34"/>
      <c r="J25" s="25">
        <f>ROUND(0.15*I23,0)</f>
        <v>7</v>
      </c>
    </row>
    <row r="26" spans="2:19" x14ac:dyDescent="0.25">
      <c r="B26" s="2">
        <f t="shared" si="2"/>
        <v>1983</v>
      </c>
      <c r="C26" s="49">
        <f t="shared" si="3"/>
        <v>23</v>
      </c>
      <c r="D26" s="29">
        <v>0</v>
      </c>
      <c r="E26" s="21">
        <f t="shared" si="0"/>
        <v>21615.535177356396</v>
      </c>
      <c r="F26" s="39">
        <f t="shared" si="1"/>
        <v>0</v>
      </c>
      <c r="G26" s="24"/>
      <c r="H26" s="24"/>
      <c r="I26" s="24"/>
      <c r="J26" s="25"/>
    </row>
    <row r="27" spans="2:19" x14ac:dyDescent="0.25">
      <c r="B27" s="2">
        <f t="shared" si="2"/>
        <v>1984</v>
      </c>
      <c r="C27" s="49">
        <f t="shared" si="3"/>
        <v>24</v>
      </c>
      <c r="D27" s="51">
        <v>0</v>
      </c>
      <c r="E27" s="21">
        <f t="shared" si="0"/>
        <v>22209.962394733699</v>
      </c>
      <c r="F27" s="39">
        <f t="shared" si="1"/>
        <v>0</v>
      </c>
      <c r="G27" s="24" t="s">
        <v>27</v>
      </c>
      <c r="H27" s="24"/>
      <c r="I27" s="24"/>
      <c r="J27" s="25"/>
    </row>
    <row r="28" spans="2:19" ht="14.4" thickBot="1" x14ac:dyDescent="0.3">
      <c r="B28" s="2">
        <f t="shared" si="2"/>
        <v>1985</v>
      </c>
      <c r="C28" s="49">
        <f t="shared" si="3"/>
        <v>25</v>
      </c>
      <c r="D28" s="26">
        <v>19860</v>
      </c>
      <c r="E28" s="21">
        <f t="shared" si="0"/>
        <v>22820.736360588879</v>
      </c>
      <c r="F28" s="40">
        <f t="shared" si="1"/>
        <v>44671.507032567519</v>
      </c>
      <c r="G28" s="37">
        <f>AVERAGE(E63:E67)</f>
        <v>62312.755795868907</v>
      </c>
      <c r="H28" s="35"/>
      <c r="I28" s="35"/>
      <c r="J28" s="36"/>
    </row>
    <row r="29" spans="2:19" ht="14.4" thickBot="1" x14ac:dyDescent="0.3">
      <c r="B29" s="2">
        <f t="shared" si="2"/>
        <v>1986</v>
      </c>
      <c r="C29" s="49">
        <f t="shared" si="3"/>
        <v>26</v>
      </c>
      <c r="D29" s="26">
        <v>20853</v>
      </c>
      <c r="E29" s="21">
        <f t="shared" si="0"/>
        <v>23448.306610505075</v>
      </c>
      <c r="F29" s="40">
        <f t="shared" si="1"/>
        <v>46114.769364252257</v>
      </c>
    </row>
    <row r="30" spans="2:19" x14ac:dyDescent="0.25">
      <c r="B30" s="2">
        <f t="shared" si="2"/>
        <v>1987</v>
      </c>
      <c r="C30" s="49">
        <f t="shared" si="3"/>
        <v>27</v>
      </c>
      <c r="D30" s="26">
        <v>22243</v>
      </c>
      <c r="E30" s="21">
        <f t="shared" si="0"/>
        <v>24093.135042293965</v>
      </c>
      <c r="F30" s="40">
        <f t="shared" si="1"/>
        <v>48475.550393576748</v>
      </c>
      <c r="G30" s="22" t="s">
        <v>22</v>
      </c>
      <c r="H30" s="22"/>
      <c r="I30" s="23"/>
    </row>
    <row r="31" spans="2:19" ht="14.4" thickBot="1" x14ac:dyDescent="0.3">
      <c r="B31" s="2">
        <f t="shared" si="2"/>
        <v>1988</v>
      </c>
      <c r="C31" s="49">
        <f t="shared" si="3"/>
        <v>28</v>
      </c>
      <c r="D31" s="26">
        <v>22789</v>
      </c>
      <c r="E31" s="21">
        <f t="shared" si="0"/>
        <v>24755.696255957049</v>
      </c>
      <c r="F31" s="40">
        <f t="shared" si="1"/>
        <v>48552.492085827951</v>
      </c>
      <c r="G31" s="37">
        <f>0.25*AVERAGE(F28:F33,F41:F67)</f>
        <v>12632.700090213326</v>
      </c>
      <c r="H31" s="35"/>
      <c r="I31" s="36"/>
    </row>
    <row r="32" spans="2:19" ht="14.4" thickBot="1" x14ac:dyDescent="0.3">
      <c r="B32" s="2">
        <f t="shared" si="2"/>
        <v>1989</v>
      </c>
      <c r="C32" s="49">
        <f t="shared" si="3"/>
        <v>29</v>
      </c>
      <c r="D32" s="26">
        <v>24825</v>
      </c>
      <c r="E32" s="21">
        <f t="shared" si="0"/>
        <v>25436.47790299587</v>
      </c>
      <c r="F32" s="40">
        <f t="shared" si="1"/>
        <v>52240.704173528597</v>
      </c>
    </row>
    <row r="33" spans="2:10" x14ac:dyDescent="0.25">
      <c r="B33" s="2">
        <f t="shared" si="2"/>
        <v>1990</v>
      </c>
      <c r="C33" s="49">
        <f t="shared" si="3"/>
        <v>30</v>
      </c>
      <c r="D33" s="26">
        <v>24855</v>
      </c>
      <c r="E33" s="21">
        <f t="shared" si="0"/>
        <v>26135.981045328259</v>
      </c>
      <c r="F33" s="40">
        <f t="shared" si="1"/>
        <v>50914.059729111941</v>
      </c>
      <c r="G33" s="22" t="s">
        <v>23</v>
      </c>
      <c r="H33" s="22"/>
      <c r="I33" s="22"/>
      <c r="J33" s="23"/>
    </row>
    <row r="34" spans="2:10" x14ac:dyDescent="0.25">
      <c r="B34" s="2">
        <f t="shared" si="2"/>
        <v>1991</v>
      </c>
      <c r="C34" s="49">
        <f t="shared" si="3"/>
        <v>31</v>
      </c>
      <c r="D34" s="28">
        <v>0</v>
      </c>
      <c r="E34" s="21">
        <f t="shared" si="0"/>
        <v>26854.72052407479</v>
      </c>
      <c r="F34" s="41">
        <f t="shared" si="1"/>
        <v>0</v>
      </c>
      <c r="G34" s="24">
        <v>0</v>
      </c>
      <c r="H34" s="24"/>
      <c r="I34" s="24"/>
      <c r="J34" s="44"/>
    </row>
    <row r="35" spans="2:10" x14ac:dyDescent="0.25">
      <c r="B35" s="2">
        <f t="shared" si="2"/>
        <v>1992</v>
      </c>
      <c r="C35" s="49">
        <f t="shared" si="3"/>
        <v>32</v>
      </c>
      <c r="D35" s="28">
        <v>0</v>
      </c>
      <c r="E35" s="21">
        <f t="shared" si="0"/>
        <v>27593.225338486849</v>
      </c>
      <c r="F35" s="41">
        <f t="shared" si="1"/>
        <v>0</v>
      </c>
      <c r="G35" s="24"/>
      <c r="H35" s="24"/>
      <c r="I35" s="24"/>
      <c r="J35" s="44"/>
    </row>
    <row r="36" spans="2:10" x14ac:dyDescent="0.25">
      <c r="B36" s="2">
        <f t="shared" si="2"/>
        <v>1993</v>
      </c>
      <c r="C36" s="49">
        <f t="shared" si="3"/>
        <v>33</v>
      </c>
      <c r="D36" s="28">
        <v>0</v>
      </c>
      <c r="E36" s="21">
        <f t="shared" si="0"/>
        <v>28352.039035295238</v>
      </c>
      <c r="F36" s="41">
        <f t="shared" si="1"/>
        <v>0</v>
      </c>
      <c r="G36" s="24" t="s">
        <v>24</v>
      </c>
      <c r="H36" s="24"/>
      <c r="I36" s="24"/>
      <c r="J36" s="44"/>
    </row>
    <row r="37" spans="2:10" x14ac:dyDescent="0.25">
      <c r="B37" s="2">
        <f t="shared" si="2"/>
        <v>1994</v>
      </c>
      <c r="C37" s="49">
        <f t="shared" si="3"/>
        <v>34</v>
      </c>
      <c r="D37" s="28">
        <v>0</v>
      </c>
      <c r="E37" s="21">
        <f t="shared" si="0"/>
        <v>29131.720108765858</v>
      </c>
      <c r="F37" s="41">
        <f t="shared" si="1"/>
        <v>0</v>
      </c>
      <c r="G37" s="24">
        <f>12*G34</f>
        <v>0</v>
      </c>
      <c r="H37" s="24"/>
      <c r="I37" s="24"/>
      <c r="J37" s="44"/>
    </row>
    <row r="38" spans="2:10" x14ac:dyDescent="0.25">
      <c r="B38" s="2">
        <f t="shared" si="2"/>
        <v>1995</v>
      </c>
      <c r="C38" s="49">
        <f t="shared" si="3"/>
        <v>35</v>
      </c>
      <c r="D38" s="28">
        <v>1302</v>
      </c>
      <c r="E38" s="21">
        <f t="shared" si="0"/>
        <v>29932.842411756919</v>
      </c>
      <c r="F38" s="41">
        <f t="shared" si="1"/>
        <v>0</v>
      </c>
      <c r="G38" s="24"/>
      <c r="H38" s="24"/>
      <c r="I38" s="24"/>
      <c r="J38" s="44"/>
    </row>
    <row r="39" spans="2:10" x14ac:dyDescent="0.25">
      <c r="B39" s="2">
        <f t="shared" si="2"/>
        <v>1996</v>
      </c>
      <c r="C39" s="49">
        <f t="shared" si="3"/>
        <v>36</v>
      </c>
      <c r="D39" s="28">
        <v>1492</v>
      </c>
      <c r="E39" s="21">
        <f t="shared" si="0"/>
        <v>30755.995578080237</v>
      </c>
      <c r="F39" s="41">
        <f t="shared" si="1"/>
        <v>0</v>
      </c>
      <c r="G39" s="24" t="s">
        <v>25</v>
      </c>
      <c r="H39" s="24"/>
      <c r="I39" s="24"/>
      <c r="J39" s="25"/>
    </row>
    <row r="40" spans="2:10" x14ac:dyDescent="0.25">
      <c r="B40" s="2">
        <f t="shared" si="2"/>
        <v>1997</v>
      </c>
      <c r="C40" s="49">
        <f t="shared" si="3"/>
        <v>37</v>
      </c>
      <c r="D40" s="28">
        <v>0</v>
      </c>
      <c r="E40" s="21">
        <f t="shared" si="0"/>
        <v>31601.785456477446</v>
      </c>
      <c r="F40" s="41">
        <f t="shared" si="1"/>
        <v>0</v>
      </c>
      <c r="G40" s="24">
        <f>5*G37</f>
        <v>0</v>
      </c>
      <c r="H40" s="24"/>
      <c r="I40" s="24"/>
      <c r="J40" s="25"/>
    </row>
    <row r="41" spans="2:10" x14ac:dyDescent="0.25">
      <c r="B41" s="2">
        <f t="shared" si="2"/>
        <v>1998</v>
      </c>
      <c r="C41" s="49">
        <f t="shared" si="3"/>
        <v>38</v>
      </c>
      <c r="D41" s="26">
        <v>31155</v>
      </c>
      <c r="E41" s="21">
        <f t="shared" si="0"/>
        <v>32470.834556530579</v>
      </c>
      <c r="F41" s="40">
        <f t="shared" si="1"/>
        <v>53070.987705432119</v>
      </c>
      <c r="G41" s="24"/>
      <c r="H41" s="24"/>
      <c r="I41" s="24"/>
      <c r="J41" s="25"/>
    </row>
    <row r="42" spans="2:10" x14ac:dyDescent="0.25">
      <c r="B42" s="2">
        <f t="shared" si="2"/>
        <v>1999</v>
      </c>
      <c r="C42" s="49">
        <f t="shared" si="3"/>
        <v>39</v>
      </c>
      <c r="D42" s="26">
        <v>32352</v>
      </c>
      <c r="E42" s="21">
        <f t="shared" si="0"/>
        <v>33363.782506835174</v>
      </c>
      <c r="F42" s="40">
        <f t="shared" si="1"/>
        <v>53886.205194332746</v>
      </c>
      <c r="G42" s="24" t="s">
        <v>26</v>
      </c>
      <c r="H42" s="24"/>
      <c r="I42" s="24"/>
      <c r="J42" s="25"/>
    </row>
    <row r="43" spans="2:10" ht="14.4" thickBot="1" x14ac:dyDescent="0.3">
      <c r="B43" s="2">
        <f t="shared" si="2"/>
        <v>2000</v>
      </c>
      <c r="C43" s="49">
        <f t="shared" si="3"/>
        <v>40</v>
      </c>
      <c r="D43" s="26">
        <v>32769</v>
      </c>
      <c r="E43" s="21">
        <f t="shared" si="0"/>
        <v>34281.286525773146</v>
      </c>
      <c r="F43" s="40">
        <f t="shared" si="1"/>
        <v>53201.972102712796</v>
      </c>
      <c r="G43" s="35">
        <f>1-G40</f>
        <v>1</v>
      </c>
      <c r="H43" s="35"/>
      <c r="I43" s="35"/>
      <c r="J43" s="36"/>
    </row>
    <row r="44" spans="2:10" x14ac:dyDescent="0.25">
      <c r="B44" s="2">
        <f t="shared" si="2"/>
        <v>2001</v>
      </c>
      <c r="C44" s="49">
        <f t="shared" si="3"/>
        <v>41</v>
      </c>
      <c r="D44" s="26">
        <v>34546</v>
      </c>
      <c r="E44" s="21">
        <f t="shared" si="0"/>
        <v>35224.021905231908</v>
      </c>
      <c r="F44" s="40">
        <f t="shared" si="1"/>
        <v>54921.661746729747</v>
      </c>
    </row>
    <row r="45" spans="2:10" x14ac:dyDescent="0.25">
      <c r="B45" s="2">
        <f t="shared" si="2"/>
        <v>2002</v>
      </c>
      <c r="C45" s="49">
        <f t="shared" si="3"/>
        <v>42</v>
      </c>
      <c r="D45" s="26">
        <v>33921</v>
      </c>
      <c r="E45" s="21">
        <f t="shared" si="0"/>
        <v>36192.682507625788</v>
      </c>
      <c r="F45" s="40">
        <f t="shared" si="1"/>
        <v>52375.679632663931</v>
      </c>
    </row>
    <row r="46" spans="2:10" x14ac:dyDescent="0.25">
      <c r="B46" s="2">
        <f t="shared" si="2"/>
        <v>2003</v>
      </c>
      <c r="C46" s="49">
        <f t="shared" si="3"/>
        <v>43</v>
      </c>
      <c r="D46" s="26">
        <v>34546</v>
      </c>
      <c r="E46" s="21">
        <f t="shared" si="0"/>
        <v>37187.981276585502</v>
      </c>
      <c r="F46" s="40">
        <f t="shared" si="1"/>
        <v>52021.157105846862</v>
      </c>
    </row>
    <row r="47" spans="2:10" x14ac:dyDescent="0.25">
      <c r="B47" s="2">
        <f t="shared" si="2"/>
        <v>2004</v>
      </c>
      <c r="C47" s="49">
        <f t="shared" si="3"/>
        <v>44</v>
      </c>
      <c r="D47" s="26">
        <v>36403</v>
      </c>
      <c r="E47" s="21">
        <f t="shared" si="0"/>
        <v>38210.650761691606</v>
      </c>
      <c r="F47" s="40">
        <f t="shared" si="1"/>
        <v>53657.201934048084</v>
      </c>
    </row>
    <row r="48" spans="2:10" x14ac:dyDescent="0.25">
      <c r="B48" s="2">
        <f t="shared" si="2"/>
        <v>2005</v>
      </c>
      <c r="C48" s="49">
        <f t="shared" si="3"/>
        <v>45</v>
      </c>
      <c r="D48" s="26">
        <v>37337</v>
      </c>
      <c r="E48" s="21">
        <f t="shared" si="0"/>
        <v>39261.443657638127</v>
      </c>
      <c r="F48" s="40">
        <f t="shared" si="1"/>
        <v>53703.494355705443</v>
      </c>
    </row>
    <row r="49" spans="2:7" x14ac:dyDescent="0.25">
      <c r="B49" s="2">
        <f t="shared" si="2"/>
        <v>2006</v>
      </c>
      <c r="C49" s="49">
        <f t="shared" si="3"/>
        <v>46</v>
      </c>
      <c r="D49" s="26">
        <v>37883</v>
      </c>
      <c r="E49" s="21">
        <f t="shared" si="0"/>
        <v>40341.133358223182</v>
      </c>
      <c r="F49" s="40">
        <f t="shared" si="1"/>
        <v>53109.551075431824</v>
      </c>
    </row>
    <row r="50" spans="2:7" x14ac:dyDescent="0.25">
      <c r="B50" s="2">
        <f t="shared" si="2"/>
        <v>2007</v>
      </c>
      <c r="C50" s="49">
        <f t="shared" si="3"/>
        <v>47</v>
      </c>
      <c r="D50" s="26">
        <v>38767</v>
      </c>
      <c r="E50" s="21">
        <f t="shared" si="0"/>
        <v>41450.514525574319</v>
      </c>
      <c r="F50" s="40">
        <f t="shared" si="1"/>
        <v>53017.048975279518</v>
      </c>
    </row>
    <row r="51" spans="2:7" x14ac:dyDescent="0.25">
      <c r="B51" s="2">
        <f t="shared" si="2"/>
        <v>2008</v>
      </c>
      <c r="C51" s="49">
        <f t="shared" si="3"/>
        <v>48</v>
      </c>
      <c r="D51" s="26">
        <v>39621</v>
      </c>
      <c r="E51" s="21">
        <f t="shared" si="0"/>
        <v>42590.403675027614</v>
      </c>
      <c r="F51" s="40">
        <f t="shared" si="1"/>
        <v>52847.56325102198</v>
      </c>
    </row>
    <row r="52" spans="2:7" x14ac:dyDescent="0.25">
      <c r="B52" s="2">
        <f t="shared" si="2"/>
        <v>2009</v>
      </c>
      <c r="C52" s="49">
        <f t="shared" si="3"/>
        <v>49</v>
      </c>
      <c r="D52" s="26">
        <v>40137</v>
      </c>
      <c r="E52" s="21">
        <f t="shared" si="0"/>
        <v>43761.639776090873</v>
      </c>
      <c r="F52" s="40">
        <f t="shared" si="1"/>
        <v>52167.890549214244</v>
      </c>
    </row>
    <row r="53" spans="2:7" x14ac:dyDescent="0.25">
      <c r="B53" s="2">
        <f t="shared" si="2"/>
        <v>2010</v>
      </c>
      <c r="C53" s="49">
        <f t="shared" si="3"/>
        <v>50</v>
      </c>
      <c r="D53" s="26">
        <v>40812</v>
      </c>
      <c r="E53" s="21">
        <f t="shared" si="0"/>
        <v>44965.084869933373</v>
      </c>
      <c r="F53" s="40">
        <f t="shared" si="1"/>
        <v>51707.086753662916</v>
      </c>
    </row>
    <row r="54" spans="2:7" x14ac:dyDescent="0.25">
      <c r="B54" s="2">
        <f t="shared" si="2"/>
        <v>2011</v>
      </c>
      <c r="C54" s="49">
        <f t="shared" si="3"/>
        <v>51</v>
      </c>
      <c r="D54" s="26">
        <v>41577</v>
      </c>
      <c r="E54" s="21">
        <f t="shared" si="0"/>
        <v>46201.624703856542</v>
      </c>
      <c r="F54" s="40">
        <f t="shared" si="1"/>
        <v>51354.964628359652</v>
      </c>
    </row>
    <row r="55" spans="2:7" x14ac:dyDescent="0.25">
      <c r="B55" s="2">
        <f t="shared" si="2"/>
        <v>2012</v>
      </c>
      <c r="C55" s="49">
        <f t="shared" si="3"/>
        <v>52</v>
      </c>
      <c r="D55" s="26">
        <v>42292</v>
      </c>
      <c r="E55" s="21">
        <f t="shared" si="0"/>
        <v>47472.169383212604</v>
      </c>
      <c r="F55" s="40">
        <f t="shared" si="1"/>
        <v>50919.021697123964</v>
      </c>
    </row>
    <row r="56" spans="2:7" x14ac:dyDescent="0.25">
      <c r="B56" s="2">
        <f t="shared" si="2"/>
        <v>2013</v>
      </c>
      <c r="C56" s="49">
        <f t="shared" si="3"/>
        <v>53</v>
      </c>
      <c r="D56" s="26">
        <v>42699</v>
      </c>
      <c r="E56" s="21">
        <f t="shared" si="0"/>
        <v>48777.654041250957</v>
      </c>
      <c r="F56" s="40">
        <f t="shared" si="1"/>
        <v>50076.162178209219</v>
      </c>
    </row>
    <row r="57" spans="2:7" x14ac:dyDescent="0.25">
      <c r="B57" s="2">
        <f t="shared" si="2"/>
        <v>2014</v>
      </c>
      <c r="C57" s="49">
        <f t="shared" si="3"/>
        <v>54</v>
      </c>
      <c r="D57" s="26">
        <v>43811</v>
      </c>
      <c r="E57" s="21">
        <f t="shared" si="0"/>
        <v>50119.039527385365</v>
      </c>
      <c r="F57" s="40">
        <f t="shared" si="1"/>
        <v>50118.468401908598</v>
      </c>
    </row>
    <row r="58" spans="2:7" x14ac:dyDescent="0.25">
      <c r="B58" s="2">
        <f t="shared" si="2"/>
        <v>2015</v>
      </c>
      <c r="C58" s="49">
        <f t="shared" si="3"/>
        <v>55</v>
      </c>
      <c r="D58" s="26">
        <v>44665</v>
      </c>
      <c r="E58" s="21">
        <f t="shared" si="0"/>
        <v>51497.313114388468</v>
      </c>
      <c r="F58" s="40">
        <f t="shared" si="1"/>
        <v>49810.45489964111</v>
      </c>
    </row>
    <row r="59" spans="2:7" x14ac:dyDescent="0.25">
      <c r="B59" s="2">
        <f t="shared" si="2"/>
        <v>2016</v>
      </c>
      <c r="C59" s="49">
        <f t="shared" si="3"/>
        <v>56</v>
      </c>
      <c r="D59" s="26">
        <v>45539</v>
      </c>
      <c r="E59" s="21">
        <f t="shared" si="0"/>
        <v>52913.489225034151</v>
      </c>
      <c r="F59" s="40">
        <f t="shared" si="1"/>
        <v>49506.581011164504</v>
      </c>
    </row>
    <row r="60" spans="2:7" x14ac:dyDescent="0.25">
      <c r="B60" s="2">
        <f t="shared" si="2"/>
        <v>2017</v>
      </c>
      <c r="C60" s="49">
        <f t="shared" si="3"/>
        <v>57</v>
      </c>
      <c r="D60" s="26">
        <v>46323</v>
      </c>
      <c r="E60" s="21">
        <f t="shared" si="0"/>
        <v>54368.610178722593</v>
      </c>
      <c r="F60" s="40">
        <f t="shared" si="1"/>
        <v>49080.142616755584</v>
      </c>
    </row>
    <row r="61" spans="2:7" x14ac:dyDescent="0.25">
      <c r="B61" s="2">
        <f t="shared" si="2"/>
        <v>2018</v>
      </c>
      <c r="C61" s="49">
        <f t="shared" si="3"/>
        <v>58</v>
      </c>
      <c r="D61" s="26">
        <v>46671</v>
      </c>
      <c r="E61" s="21">
        <f>E62/(1+$G$3)</f>
        <v>55863.746958637465</v>
      </c>
      <c r="F61" s="40">
        <f t="shared" si="1"/>
        <v>48154.735887216062</v>
      </c>
    </row>
    <row r="62" spans="2:7" x14ac:dyDescent="0.25">
      <c r="B62" s="2">
        <f t="shared" si="2"/>
        <v>2019</v>
      </c>
      <c r="C62" s="49">
        <f t="shared" si="3"/>
        <v>59</v>
      </c>
      <c r="D62" s="26">
        <v>47465</v>
      </c>
      <c r="E62" s="21">
        <v>57400</v>
      </c>
      <c r="F62" s="40">
        <f t="shared" si="1"/>
        <v>47727.879940163359</v>
      </c>
    </row>
    <row r="63" spans="2:7" x14ac:dyDescent="0.25">
      <c r="B63" s="2">
        <f t="shared" si="2"/>
        <v>2020</v>
      </c>
      <c r="C63" s="49">
        <f t="shared" si="3"/>
        <v>60</v>
      </c>
      <c r="D63" s="26">
        <f>D62*(1+$G$3)</f>
        <v>48770.287500000006</v>
      </c>
      <c r="E63" s="21">
        <f>E62*(1+$G$3)</f>
        <v>58978.500000000007</v>
      </c>
      <c r="F63" s="40">
        <f t="shared" si="1"/>
        <v>47829.571280996919</v>
      </c>
      <c r="G63" s="1" t="s">
        <v>28</v>
      </c>
    </row>
    <row r="64" spans="2:7" x14ac:dyDescent="0.25">
      <c r="B64" s="2">
        <f t="shared" si="2"/>
        <v>2021</v>
      </c>
      <c r="C64" s="49">
        <f t="shared" si="3"/>
        <v>61</v>
      </c>
      <c r="D64" s="26">
        <f t="shared" ref="D64:D67" si="4">D63*(1+$G$3)</f>
        <v>50111.47040625001</v>
      </c>
      <c r="E64" s="21">
        <f t="shared" ref="E64:E70" si="5">E63*(1+$G$3)</f>
        <v>60600.40875000001</v>
      </c>
      <c r="F64" s="40">
        <f t="shared" si="1"/>
        <v>47928.540955774115</v>
      </c>
    </row>
    <row r="65" spans="2:6" x14ac:dyDescent="0.25">
      <c r="B65" s="2">
        <f t="shared" si="2"/>
        <v>2022</v>
      </c>
      <c r="C65" s="49">
        <f t="shared" si="3"/>
        <v>62</v>
      </c>
      <c r="D65" s="26">
        <f t="shared" si="4"/>
        <v>51489.535842421887</v>
      </c>
      <c r="E65" s="21">
        <f t="shared" si="5"/>
        <v>62266.919990625014</v>
      </c>
      <c r="F65" s="40">
        <f t="shared" si="1"/>
        <v>48024.861807138768</v>
      </c>
    </row>
    <row r="66" spans="2:6" x14ac:dyDescent="0.25">
      <c r="B66" s="2">
        <f t="shared" si="2"/>
        <v>2023</v>
      </c>
      <c r="C66" s="49">
        <f t="shared" si="3"/>
        <v>63</v>
      </c>
      <c r="D66" s="26">
        <f t="shared" si="4"/>
        <v>52905.498078088494</v>
      </c>
      <c r="E66" s="21">
        <f t="shared" si="5"/>
        <v>63979.260290367209</v>
      </c>
      <c r="F66" s="40">
        <f t="shared" si="1"/>
        <v>48118.604728174942</v>
      </c>
    </row>
    <row r="67" spans="2:6" ht="14.4" thickBot="1" x14ac:dyDescent="0.3">
      <c r="B67" s="2">
        <f t="shared" si="2"/>
        <v>2024</v>
      </c>
      <c r="C67" s="49">
        <f t="shared" si="3"/>
        <v>64</v>
      </c>
      <c r="D67" s="26">
        <f t="shared" si="4"/>
        <v>54360.399275235934</v>
      </c>
      <c r="E67" s="21">
        <f t="shared" si="5"/>
        <v>65738.689948352316</v>
      </c>
      <c r="F67" s="72">
        <f>MAX(((D67-$G$6)/E67)*$G$28,0)</f>
        <v>48209.838714584839</v>
      </c>
    </row>
    <row r="68" spans="2:6" x14ac:dyDescent="0.25">
      <c r="B68" s="2">
        <f t="shared" si="2"/>
        <v>2025</v>
      </c>
      <c r="C68" s="50">
        <f t="shared" si="3"/>
        <v>65</v>
      </c>
      <c r="D68" s="47"/>
      <c r="E68" s="21">
        <f t="shared" si="5"/>
        <v>67546.503921932002</v>
      </c>
    </row>
    <row r="69" spans="2:6" x14ac:dyDescent="0.25">
      <c r="B69" s="2">
        <f t="shared" ref="B69:B70" si="6">B68+1</f>
        <v>2026</v>
      </c>
      <c r="C69" s="4">
        <f t="shared" ref="C69:C70" si="7">C68+1</f>
        <v>66</v>
      </c>
      <c r="E69" s="21">
        <f t="shared" si="5"/>
        <v>69404.032779785135</v>
      </c>
    </row>
    <row r="70" spans="2:6" x14ac:dyDescent="0.25">
      <c r="B70" s="2">
        <f t="shared" si="6"/>
        <v>2027</v>
      </c>
      <c r="C70" s="4">
        <f t="shared" si="7"/>
        <v>67</v>
      </c>
      <c r="E70" s="21">
        <f t="shared" si="5"/>
        <v>71312.643681229238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1"/>
  <sheetViews>
    <sheetView workbookViewId="0">
      <selection activeCell="G15" sqref="G15"/>
    </sheetView>
  </sheetViews>
  <sheetFormatPr baseColWidth="10" defaultColWidth="10.77734375" defaultRowHeight="13.8" x14ac:dyDescent="0.25"/>
  <cols>
    <col min="1" max="1" width="2.44140625" style="1" customWidth="1"/>
    <col min="2" max="2" width="10.77734375" style="2"/>
    <col min="3" max="3" width="11.44140625" style="4" bestFit="1" customWidth="1"/>
    <col min="4" max="4" width="10.77734375" style="5"/>
    <col min="5" max="5" width="10.77734375" style="6"/>
    <col min="6" max="8" width="10.77734375" style="1"/>
    <col min="9" max="9" width="47.33203125" style="1" bestFit="1" customWidth="1"/>
    <col min="10" max="16384" width="10.77734375" style="1"/>
  </cols>
  <sheetData>
    <row r="1" spans="2:10" ht="10.050000000000001" customHeight="1" thickBot="1" x14ac:dyDescent="0.3">
      <c r="B1" s="3"/>
      <c r="E1" s="5"/>
    </row>
    <row r="2" spans="2:10" ht="14.4" thickBot="1" x14ac:dyDescent="0.3">
      <c r="B2" s="7" t="s">
        <v>0</v>
      </c>
      <c r="C2" s="8" t="s">
        <v>1</v>
      </c>
      <c r="D2" s="9" t="s">
        <v>2</v>
      </c>
      <c r="E2" s="10" t="s">
        <v>3</v>
      </c>
      <c r="I2" s="1" t="s">
        <v>4</v>
      </c>
    </row>
    <row r="3" spans="2:10" ht="15" thickTop="1" thickBot="1" x14ac:dyDescent="0.3">
      <c r="J3" s="14" t="s">
        <v>5</v>
      </c>
    </row>
    <row r="4" spans="2:10" x14ac:dyDescent="0.25">
      <c r="I4" s="11" t="s">
        <v>13</v>
      </c>
      <c r="J4" s="15"/>
    </row>
    <row r="5" spans="2:10" x14ac:dyDescent="0.25">
      <c r="I5" s="12" t="s">
        <v>6</v>
      </c>
      <c r="J5" s="16"/>
    </row>
    <row r="6" spans="2:10" x14ac:dyDescent="0.25">
      <c r="I6" s="12" t="s">
        <v>7</v>
      </c>
      <c r="J6" s="16"/>
    </row>
    <row r="7" spans="2:10" x14ac:dyDescent="0.25">
      <c r="I7" s="12" t="s">
        <v>8</v>
      </c>
      <c r="J7" s="16"/>
    </row>
    <row r="8" spans="2:10" x14ac:dyDescent="0.25">
      <c r="I8" s="12" t="s">
        <v>9</v>
      </c>
      <c r="J8" s="16"/>
    </row>
    <row r="9" spans="2:10" ht="14.4" thickBot="1" x14ac:dyDescent="0.3">
      <c r="I9" s="13" t="s">
        <v>10</v>
      </c>
      <c r="J9" s="19"/>
    </row>
    <row r="10" spans="2:10" x14ac:dyDescent="0.25">
      <c r="I10" s="11" t="s">
        <v>11</v>
      </c>
      <c r="J10" s="18"/>
    </row>
    <row r="11" spans="2:10" ht="14.4" thickBot="1" x14ac:dyDescent="0.3">
      <c r="I11" s="13" t="s">
        <v>12</v>
      </c>
      <c r="J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</dc:creator>
  <cp:lastModifiedBy>Client</cp:lastModifiedBy>
  <dcterms:created xsi:type="dcterms:W3CDTF">2020-02-19T22:08:10Z</dcterms:created>
  <dcterms:modified xsi:type="dcterms:W3CDTF">2020-03-29T13:02:56Z</dcterms:modified>
</cp:coreProperties>
</file>