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615"/>
  <workbookPr/>
  <mc:AlternateContent xmlns:mc="http://schemas.openxmlformats.org/markup-compatibility/2006">
    <mc:Choice Requires="x15">
      <x15ac:absPath xmlns:x15ac="http://schemas.microsoft.com/office/spreadsheetml/2010/11/ac" url="/Users/tristanmetivier-dionne/"/>
    </mc:Choice>
  </mc:AlternateContent>
  <bookViews>
    <workbookView xWindow="-300" yWindow="1860" windowWidth="23260" windowHeight="12580"/>
  </bookViews>
  <sheets>
    <sheet name="QUESTION 1" sheetId="1" r:id="rId1"/>
    <sheet name="QUESTION 2" sheetId="2" r:id="rId2"/>
    <sheet name="QUESTION 3" sheetId="3" r:id="rId3"/>
    <sheet name="QUESTION 6" sheetId="4" r:id="rId4"/>
  </sheets>
  <calcPr calcId="191029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11" i="1" l="1"/>
  <c r="L10" i="1"/>
  <c r="L5" i="1"/>
  <c r="G43" i="1"/>
  <c r="G40" i="1"/>
  <c r="G34" i="1"/>
  <c r="G37" i="1"/>
  <c r="G31" i="1"/>
  <c r="M5" i="3"/>
  <c r="N5" i="3"/>
  <c r="O5" i="3"/>
  <c r="J25" i="1"/>
  <c r="G17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63" i="1"/>
  <c r="E64" i="1"/>
  <c r="E65" i="1"/>
  <c r="E66" i="1"/>
  <c r="E67" i="1"/>
  <c r="E68" i="1"/>
  <c r="E69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G28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3" i="1"/>
  <c r="F4" i="1"/>
</calcChain>
</file>

<file path=xl/sharedStrings.xml><?xml version="1.0" encoding="utf-8"?>
<sst xmlns="http://schemas.openxmlformats.org/spreadsheetml/2006/main" count="75" uniqueCount="33">
  <si>
    <t>Années</t>
  </si>
  <si>
    <t>Âge du client</t>
  </si>
  <si>
    <t>Salaire</t>
  </si>
  <si>
    <t>MGA</t>
  </si>
  <si>
    <t>RÉPONSE</t>
  </si>
  <si>
    <t>Montant</t>
  </si>
  <si>
    <t>RRQ</t>
  </si>
  <si>
    <t>PSV</t>
  </si>
  <si>
    <t>SRG</t>
  </si>
  <si>
    <t>Allocation</t>
  </si>
  <si>
    <t>Allocation au survivant</t>
  </si>
  <si>
    <t>TOTAL DE LA RENTE ANNUELLE</t>
  </si>
  <si>
    <t>POURCENTAGE DE REMPLACEMENT DE REVENU</t>
  </si>
  <si>
    <t>RCR</t>
  </si>
  <si>
    <t>1er trimestre</t>
  </si>
  <si>
    <t>Inflation</t>
  </si>
  <si>
    <t>3e trimestre</t>
  </si>
  <si>
    <t>2e trimestre</t>
  </si>
  <si>
    <t>4e trimestre</t>
  </si>
  <si>
    <t>Rente mensuelle de la PSV 2020</t>
  </si>
  <si>
    <t>Ne s'applique avant 65 ans</t>
  </si>
  <si>
    <t>Doit recevoir PSV</t>
  </si>
  <si>
    <t>Salairé ajusté</t>
  </si>
  <si>
    <t>Période d'allocation enfants &lt; 7 ans</t>
  </si>
  <si>
    <t>Moyenne des 5 dernières années MGA</t>
  </si>
  <si>
    <t>15% des pires années (mois) retirées</t>
  </si>
  <si>
    <t>ans</t>
  </si>
  <si>
    <t xml:space="preserve">Période cotisable de </t>
  </si>
  <si>
    <t>RRB avant ajustement actuariel</t>
  </si>
  <si>
    <t>Facteur de réduction actuarielle (mensuel)</t>
  </si>
  <si>
    <t>Facteur de réduction actuarielle (annuel)</t>
  </si>
  <si>
    <t>Facteur de réduction (retraite 60 ans)</t>
  </si>
  <si>
    <t>% de la RRB qui sera versé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</si>
</sst>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&quot;$&quot;* #,##0.00_-;\-&quot;$&quot;* #,##0.00_-;_-&quot;$&quot;* &quot;-&quot;??_-;_-@_-"/>
    <numFmt numFmtId="165" formatCode="_-&quot;$&quot;* #,##0_-;\-&quot;$&quot;* #,##0_-;_-&quot;$&quot;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FF66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2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double">
        <color auto="1"/>
      </bottom>
      <diagonal/>
    </border>
    <border>
      <left style="thin">
        <color auto="1"/>
      </left>
      <right/>
      <top style="medium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double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double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0">
    <xf numFmtId="0" fontId="0" fillId="0" borderId="0" xfId="0"/>
    <xf numFmtId="0" fontId="2" fillId="0" borderId="0" xfId="0" applyFont="1"/>
    <xf numFmtId="0" fontId="2" fillId="0" borderId="3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164" fontId="2" fillId="0" borderId="4" xfId="1" applyFont="1" applyBorder="1" applyAlignment="1">
      <alignment horizontal="center"/>
    </xf>
    <xf numFmtId="164" fontId="2" fillId="0" borderId="6" xfId="1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164" fontId="2" fillId="0" borderId="8" xfId="1" applyFont="1" applyBorder="1" applyAlignment="1">
      <alignment horizontal="center"/>
    </xf>
    <xf numFmtId="164" fontId="2" fillId="0" borderId="9" xfId="1" applyFont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2" fillId="0" borderId="10" xfId="0" applyFont="1" applyBorder="1"/>
    <xf numFmtId="0" fontId="2" fillId="0" borderId="1" xfId="0" applyFont="1" applyBorder="1"/>
    <xf numFmtId="164" fontId="2" fillId="0" borderId="5" xfId="1" applyFont="1" applyBorder="1"/>
    <xf numFmtId="164" fontId="2" fillId="0" borderId="6" xfId="1" applyFont="1" applyBorder="1"/>
    <xf numFmtId="9" fontId="2" fillId="2" borderId="11" xfId="2" applyFont="1" applyFill="1" applyBorder="1"/>
    <xf numFmtId="164" fontId="2" fillId="2" borderId="6" xfId="1" applyFont="1" applyFill="1" applyBorder="1"/>
    <xf numFmtId="164" fontId="2" fillId="0" borderId="12" xfId="1" applyFont="1" applyBorder="1"/>
    <xf numFmtId="165" fontId="2" fillId="0" borderId="4" xfId="1" applyNumberFormat="1" applyFont="1" applyBorder="1" applyAlignment="1">
      <alignment horizontal="center"/>
    </xf>
    <xf numFmtId="165" fontId="2" fillId="0" borderId="6" xfId="1" applyNumberFormat="1" applyFont="1" applyBorder="1" applyAlignment="1">
      <alignment horizontal="center"/>
    </xf>
    <xf numFmtId="0" fontId="2" fillId="0" borderId="13" xfId="0" applyFont="1" applyBorder="1"/>
    <xf numFmtId="0" fontId="2" fillId="0" borderId="14" xfId="0" applyFont="1" applyBorder="1"/>
    <xf numFmtId="0" fontId="2" fillId="0" borderId="0" xfId="0" applyFont="1" applyBorder="1"/>
    <xf numFmtId="0" fontId="2" fillId="0" borderId="15" xfId="0" applyFont="1" applyBorder="1"/>
    <xf numFmtId="165" fontId="2" fillId="0" borderId="10" xfId="1" applyNumberFormat="1" applyFont="1" applyBorder="1"/>
    <xf numFmtId="165" fontId="2" fillId="0" borderId="16" xfId="1" applyNumberFormat="1" applyFont="1" applyBorder="1"/>
    <xf numFmtId="165" fontId="2" fillId="0" borderId="17" xfId="1" applyNumberFormat="1" applyFont="1" applyBorder="1"/>
    <xf numFmtId="165" fontId="2" fillId="3" borderId="4" xfId="1" applyNumberFormat="1" applyFont="1" applyFill="1" applyBorder="1" applyAlignment="1">
      <alignment horizontal="center"/>
    </xf>
    <xf numFmtId="0" fontId="2" fillId="0" borderId="0" xfId="0" applyFont="1" applyFill="1"/>
    <xf numFmtId="165" fontId="2" fillId="4" borderId="4" xfId="1" applyNumberFormat="1" applyFont="1" applyFill="1" applyBorder="1" applyAlignment="1">
      <alignment horizontal="center"/>
    </xf>
    <xf numFmtId="165" fontId="2" fillId="5" borderId="4" xfId="1" applyNumberFormat="1" applyFont="1" applyFill="1" applyBorder="1" applyAlignment="1">
      <alignment horizontal="center"/>
    </xf>
    <xf numFmtId="165" fontId="2" fillId="0" borderId="0" xfId="1" applyNumberFormat="1" applyFont="1" applyBorder="1"/>
    <xf numFmtId="0" fontId="2" fillId="3" borderId="13" xfId="0" applyFont="1" applyFill="1" applyBorder="1"/>
    <xf numFmtId="0" fontId="2" fillId="3" borderId="14" xfId="0" applyFont="1" applyFill="1" applyBorder="1"/>
    <xf numFmtId="0" fontId="2" fillId="4" borderId="0" xfId="0" applyFont="1" applyFill="1" applyBorder="1"/>
    <xf numFmtId="0" fontId="2" fillId="5" borderId="0" xfId="0" applyFont="1" applyFill="1" applyBorder="1"/>
    <xf numFmtId="0" fontId="2" fillId="0" borderId="16" xfId="0" applyFont="1" applyBorder="1"/>
    <xf numFmtId="0" fontId="2" fillId="0" borderId="17" xfId="0" applyFont="1" applyBorder="1"/>
    <xf numFmtId="165" fontId="2" fillId="0" borderId="16" xfId="0" applyNumberFormat="1" applyFont="1" applyBorder="1"/>
    <xf numFmtId="0" fontId="2" fillId="0" borderId="18" xfId="0" applyFont="1" applyBorder="1"/>
    <xf numFmtId="165" fontId="2" fillId="0" borderId="19" xfId="0" applyNumberFormat="1" applyFont="1" applyBorder="1"/>
    <xf numFmtId="165" fontId="2" fillId="5" borderId="19" xfId="0" applyNumberFormat="1" applyFont="1" applyFill="1" applyBorder="1"/>
    <xf numFmtId="165" fontId="2" fillId="3" borderId="19" xfId="0" applyNumberFormat="1" applyFont="1" applyFill="1" applyBorder="1"/>
    <xf numFmtId="165" fontId="2" fillId="4" borderId="19" xfId="0" applyNumberFormat="1" applyFont="1" applyFill="1" applyBorder="1"/>
    <xf numFmtId="0" fontId="2" fillId="0" borderId="19" xfId="0" applyFont="1" applyBorder="1"/>
    <xf numFmtId="0" fontId="2" fillId="0" borderId="20" xfId="0" applyFont="1" applyBorder="1"/>
    <xf numFmtId="165" fontId="2" fillId="0" borderId="15" xfId="0" applyNumberFormat="1" applyFont="1" applyBorder="1"/>
    <xf numFmtId="165" fontId="2" fillId="2" borderId="6" xfId="1" applyNumberFormat="1" applyFont="1" applyFill="1" applyBorder="1"/>
  </cellXfs>
  <cellStyles count="3">
    <cellStyle name="Monétaire" xfId="1" builtinId="4"/>
    <cellStyle name="Normal" xfId="0" builtinId="0"/>
    <cellStyle name="Pourcentage" xfId="2" builtinId="5"/>
  </cellStyles>
  <dxfs count="0"/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69"/>
  <sheetViews>
    <sheetView tabSelected="1" topLeftCell="A5" workbookViewId="0">
      <selection activeCell="J26" sqref="J26"/>
    </sheetView>
  </sheetViews>
  <sheetFormatPr baseColWidth="10" defaultColWidth="10.83203125" defaultRowHeight="14" x14ac:dyDescent="0.15"/>
  <cols>
    <col min="1" max="1" width="2.5" style="1" customWidth="1"/>
    <col min="2" max="2" width="10.83203125" style="2"/>
    <col min="3" max="3" width="11.5" style="4" bestFit="1" customWidth="1"/>
    <col min="4" max="4" width="12.5" style="5" bestFit="1" customWidth="1"/>
    <col min="5" max="5" width="12.5" style="6" bestFit="1" customWidth="1"/>
    <col min="6" max="9" width="10.83203125" style="1"/>
    <col min="10" max="10" width="11.5" style="1" bestFit="1" customWidth="1"/>
    <col min="11" max="11" width="47.33203125" style="1" bestFit="1" customWidth="1"/>
    <col min="12" max="12" width="11.5" style="1" bestFit="1" customWidth="1"/>
    <col min="13" max="16384" width="10.83203125" style="1"/>
  </cols>
  <sheetData>
    <row r="1" spans="2:13" ht="10" customHeight="1" thickBot="1" x14ac:dyDescent="0.2">
      <c r="B1" s="3"/>
      <c r="E1" s="5"/>
    </row>
    <row r="2" spans="2:13" ht="15" thickBot="1" x14ac:dyDescent="0.2">
      <c r="B2" s="7" t="s">
        <v>0</v>
      </c>
      <c r="C2" s="8" t="s">
        <v>1</v>
      </c>
      <c r="D2" s="9" t="s">
        <v>2</v>
      </c>
      <c r="E2" s="10" t="s">
        <v>3</v>
      </c>
      <c r="F2" s="41" t="s">
        <v>22</v>
      </c>
      <c r="K2" s="1" t="s">
        <v>4</v>
      </c>
    </row>
    <row r="3" spans="2:13" ht="16" thickTop="1" thickBot="1" x14ac:dyDescent="0.2">
      <c r="B3" s="2">
        <v>1960</v>
      </c>
      <c r="C3" s="4">
        <v>0</v>
      </c>
      <c r="D3" s="20">
        <v>0</v>
      </c>
      <c r="E3" s="21">
        <f t="shared" ref="E3:E59" si="0">E4/(1+$G$17)</f>
        <v>11582.008786282422</v>
      </c>
      <c r="F3" s="42">
        <f>(D3/E3)*$G$28</f>
        <v>0</v>
      </c>
      <c r="L3" s="14" t="s">
        <v>5</v>
      </c>
    </row>
    <row r="4" spans="2:13" x14ac:dyDescent="0.15">
      <c r="B4" s="2">
        <f>B3+1</f>
        <v>1961</v>
      </c>
      <c r="C4" s="4">
        <f>C3+1</f>
        <v>1</v>
      </c>
      <c r="D4" s="20">
        <v>0</v>
      </c>
      <c r="E4" s="21">
        <f t="shared" si="0"/>
        <v>11900.51402790519</v>
      </c>
      <c r="F4" s="42">
        <f t="shared" ref="F4:F62" si="1">(D4/E4)*$G$28</f>
        <v>0</v>
      </c>
      <c r="K4" s="11" t="s">
        <v>13</v>
      </c>
      <c r="L4" s="15">
        <v>0</v>
      </c>
    </row>
    <row r="5" spans="2:13" x14ac:dyDescent="0.15">
      <c r="B5" s="2">
        <f t="shared" ref="B5:B68" si="2">B4+1</f>
        <v>1962</v>
      </c>
      <c r="C5" s="4">
        <f t="shared" ref="C5:C68" si="3">C4+1</f>
        <v>2</v>
      </c>
      <c r="D5" s="20">
        <v>0</v>
      </c>
      <c r="E5" s="21">
        <f t="shared" si="0"/>
        <v>12227.778163672583</v>
      </c>
      <c r="F5" s="42">
        <f t="shared" si="1"/>
        <v>0</v>
      </c>
      <c r="K5" s="12" t="s">
        <v>6</v>
      </c>
      <c r="L5" s="16">
        <f>G31*G43</f>
        <v>8397.9725432018859</v>
      </c>
    </row>
    <row r="6" spans="2:13" x14ac:dyDescent="0.15">
      <c r="B6" s="2">
        <f t="shared" si="2"/>
        <v>1963</v>
      </c>
      <c r="C6" s="4">
        <f t="shared" si="3"/>
        <v>3</v>
      </c>
      <c r="D6" s="20">
        <v>0</v>
      </c>
      <c r="E6" s="21">
        <f t="shared" si="0"/>
        <v>12564.04206317358</v>
      </c>
      <c r="F6" s="42">
        <f t="shared" si="1"/>
        <v>0</v>
      </c>
      <c r="K6" s="12" t="s">
        <v>7</v>
      </c>
      <c r="L6" s="16">
        <v>0</v>
      </c>
      <c r="M6" s="1" t="s">
        <v>20</v>
      </c>
    </row>
    <row r="7" spans="2:13" x14ac:dyDescent="0.15">
      <c r="B7" s="2">
        <f t="shared" si="2"/>
        <v>1964</v>
      </c>
      <c r="C7" s="4">
        <f t="shared" si="3"/>
        <v>4</v>
      </c>
      <c r="D7" s="20">
        <v>0</v>
      </c>
      <c r="E7" s="21">
        <f t="shared" si="0"/>
        <v>12909.553219910855</v>
      </c>
      <c r="F7" s="42">
        <f t="shared" si="1"/>
        <v>0</v>
      </c>
      <c r="K7" s="12" t="s">
        <v>8</v>
      </c>
      <c r="L7" s="16">
        <v>0</v>
      </c>
      <c r="M7" s="1" t="s">
        <v>21</v>
      </c>
    </row>
    <row r="8" spans="2:13" x14ac:dyDescent="0.15">
      <c r="B8" s="2">
        <f t="shared" si="2"/>
        <v>1965</v>
      </c>
      <c r="C8" s="4">
        <f t="shared" si="3"/>
        <v>5</v>
      </c>
      <c r="D8" s="20">
        <v>0</v>
      </c>
      <c r="E8" s="21">
        <f t="shared" si="0"/>
        <v>13264.565933458405</v>
      </c>
      <c r="F8" s="42">
        <f t="shared" si="1"/>
        <v>0</v>
      </c>
      <c r="K8" s="12" t="s">
        <v>9</v>
      </c>
      <c r="L8" s="16">
        <v>0</v>
      </c>
    </row>
    <row r="9" spans="2:13" ht="15" thickBot="1" x14ac:dyDescent="0.2">
      <c r="B9" s="2">
        <f t="shared" si="2"/>
        <v>1966</v>
      </c>
      <c r="C9" s="4">
        <f t="shared" si="3"/>
        <v>6</v>
      </c>
      <c r="D9" s="20">
        <v>0</v>
      </c>
      <c r="E9" s="21">
        <f t="shared" si="0"/>
        <v>13629.341496628513</v>
      </c>
      <c r="F9" s="42">
        <f t="shared" si="1"/>
        <v>0</v>
      </c>
      <c r="K9" s="13" t="s">
        <v>10</v>
      </c>
      <c r="L9" s="19">
        <v>0</v>
      </c>
    </row>
    <row r="10" spans="2:13" x14ac:dyDescent="0.15">
      <c r="B10" s="2">
        <f t="shared" si="2"/>
        <v>1967</v>
      </c>
      <c r="C10" s="4">
        <f t="shared" si="3"/>
        <v>7</v>
      </c>
      <c r="D10" s="20">
        <v>0</v>
      </c>
      <c r="E10" s="21">
        <f t="shared" si="0"/>
        <v>14004.148387785797</v>
      </c>
      <c r="F10" s="42">
        <f t="shared" si="1"/>
        <v>0</v>
      </c>
      <c r="K10" s="11" t="s">
        <v>11</v>
      </c>
      <c r="L10" s="49">
        <f>SUM(L4:L9)</f>
        <v>8397.9725432018859</v>
      </c>
    </row>
    <row r="11" spans="2:13" ht="15" thickBot="1" x14ac:dyDescent="0.2">
      <c r="B11" s="2">
        <f t="shared" si="2"/>
        <v>1968</v>
      </c>
      <c r="C11" s="4">
        <f t="shared" si="3"/>
        <v>8</v>
      </c>
      <c r="D11" s="20">
        <v>0</v>
      </c>
      <c r="E11" s="21">
        <f t="shared" si="0"/>
        <v>14389.262468449908</v>
      </c>
      <c r="F11" s="42">
        <f t="shared" si="1"/>
        <v>0</v>
      </c>
      <c r="K11" s="13" t="s">
        <v>12</v>
      </c>
      <c r="L11" s="17">
        <f>L10/D62</f>
        <v>0.17692979128203698</v>
      </c>
    </row>
    <row r="12" spans="2:13" x14ac:dyDescent="0.15">
      <c r="B12" s="2">
        <f t="shared" si="2"/>
        <v>1969</v>
      </c>
      <c r="C12" s="4">
        <f t="shared" si="3"/>
        <v>9</v>
      </c>
      <c r="D12" s="20">
        <v>0</v>
      </c>
      <c r="E12" s="21">
        <f t="shared" si="0"/>
        <v>14784.967186332282</v>
      </c>
      <c r="F12" s="42">
        <f t="shared" si="1"/>
        <v>0</v>
      </c>
      <c r="G12" s="24"/>
      <c r="H12" s="24"/>
      <c r="I12" s="24"/>
      <c r="J12" s="24"/>
    </row>
    <row r="13" spans="2:13" x14ac:dyDescent="0.15">
      <c r="B13" s="2">
        <f t="shared" si="2"/>
        <v>1970</v>
      </c>
      <c r="C13" s="4">
        <f t="shared" si="3"/>
        <v>10</v>
      </c>
      <c r="D13" s="20">
        <v>0</v>
      </c>
      <c r="E13" s="21">
        <f t="shared" si="0"/>
        <v>15191.55378395642</v>
      </c>
      <c r="F13" s="42">
        <f t="shared" si="1"/>
        <v>0</v>
      </c>
      <c r="G13" s="24"/>
      <c r="H13" s="24"/>
      <c r="I13" s="24"/>
      <c r="J13" s="24"/>
    </row>
    <row r="14" spans="2:13" x14ac:dyDescent="0.15">
      <c r="B14" s="2">
        <f t="shared" si="2"/>
        <v>1971</v>
      </c>
      <c r="C14" s="4">
        <f t="shared" si="3"/>
        <v>11</v>
      </c>
      <c r="D14" s="20">
        <v>0</v>
      </c>
      <c r="E14" s="21">
        <f t="shared" si="0"/>
        <v>15609.321513015224</v>
      </c>
      <c r="F14" s="42">
        <f t="shared" si="1"/>
        <v>0</v>
      </c>
      <c r="G14" s="33"/>
      <c r="H14" s="33"/>
      <c r="I14" s="33"/>
      <c r="J14" s="33"/>
    </row>
    <row r="15" spans="2:13" x14ac:dyDescent="0.15">
      <c r="B15" s="2">
        <f t="shared" si="2"/>
        <v>1972</v>
      </c>
      <c r="C15" s="4">
        <f t="shared" si="3"/>
        <v>12</v>
      </c>
      <c r="D15" s="20">
        <v>0</v>
      </c>
      <c r="E15" s="21">
        <f t="shared" si="0"/>
        <v>16038.577854623143</v>
      </c>
      <c r="F15" s="42">
        <f t="shared" si="1"/>
        <v>0</v>
      </c>
    </row>
    <row r="16" spans="2:13" x14ac:dyDescent="0.15">
      <c r="B16" s="2">
        <f t="shared" si="2"/>
        <v>1973</v>
      </c>
      <c r="C16" s="4">
        <f t="shared" si="3"/>
        <v>13</v>
      </c>
      <c r="D16" s="20">
        <v>0</v>
      </c>
      <c r="E16" s="21">
        <f t="shared" si="0"/>
        <v>16479.638745625281</v>
      </c>
      <c r="F16" s="42">
        <f t="shared" si="1"/>
        <v>0</v>
      </c>
      <c r="G16" s="1" t="s">
        <v>15</v>
      </c>
    </row>
    <row r="17" spans="2:10" x14ac:dyDescent="0.15">
      <c r="B17" s="2">
        <f t="shared" si="2"/>
        <v>1974</v>
      </c>
      <c r="C17" s="4">
        <f t="shared" si="3"/>
        <v>14</v>
      </c>
      <c r="D17" s="20">
        <v>0</v>
      </c>
      <c r="E17" s="21">
        <f t="shared" si="0"/>
        <v>16932.828811129977</v>
      </c>
      <c r="F17" s="42">
        <f t="shared" si="1"/>
        <v>0</v>
      </c>
      <c r="G17" s="1">
        <f>2.75/100</f>
        <v>2.75E-2</v>
      </c>
      <c r="H17" s="30"/>
    </row>
    <row r="18" spans="2:10" x14ac:dyDescent="0.15">
      <c r="B18" s="2">
        <f t="shared" si="2"/>
        <v>1975</v>
      </c>
      <c r="C18" s="4">
        <f t="shared" si="3"/>
        <v>15</v>
      </c>
      <c r="D18" s="20">
        <v>0</v>
      </c>
      <c r="E18" s="21">
        <f t="shared" si="0"/>
        <v>17398.481603436052</v>
      </c>
      <c r="F18" s="42">
        <f t="shared" si="1"/>
        <v>0</v>
      </c>
    </row>
    <row r="19" spans="2:10" x14ac:dyDescent="0.15">
      <c r="B19" s="2">
        <f t="shared" si="2"/>
        <v>1976</v>
      </c>
      <c r="C19" s="4">
        <f t="shared" si="3"/>
        <v>16</v>
      </c>
      <c r="D19" s="20">
        <v>0</v>
      </c>
      <c r="E19" s="21">
        <f t="shared" si="0"/>
        <v>17876.939847530546</v>
      </c>
      <c r="F19" s="42">
        <f t="shared" si="1"/>
        <v>0</v>
      </c>
    </row>
    <row r="20" spans="2:10" x14ac:dyDescent="0.15">
      <c r="B20" s="2">
        <f t="shared" si="2"/>
        <v>1977</v>
      </c>
      <c r="C20" s="4">
        <f t="shared" si="3"/>
        <v>17</v>
      </c>
      <c r="D20" s="20">
        <v>0</v>
      </c>
      <c r="E20" s="21">
        <f t="shared" si="0"/>
        <v>18368.555693337639</v>
      </c>
      <c r="F20" s="42">
        <f t="shared" si="1"/>
        <v>0</v>
      </c>
    </row>
    <row r="21" spans="2:10" x14ac:dyDescent="0.15">
      <c r="B21" s="2">
        <f t="shared" si="2"/>
        <v>1978</v>
      </c>
      <c r="C21" s="4">
        <f t="shared" si="3"/>
        <v>18</v>
      </c>
      <c r="D21" s="32">
        <v>0</v>
      </c>
      <c r="E21" s="21">
        <f t="shared" si="0"/>
        <v>18873.690974904424</v>
      </c>
      <c r="F21" s="43">
        <f t="shared" si="1"/>
        <v>0</v>
      </c>
    </row>
    <row r="22" spans="2:10" ht="15" thickBot="1" x14ac:dyDescent="0.2">
      <c r="B22" s="2">
        <f t="shared" si="2"/>
        <v>1979</v>
      </c>
      <c r="C22" s="4">
        <f t="shared" si="3"/>
        <v>19</v>
      </c>
      <c r="D22" s="32">
        <v>0</v>
      </c>
      <c r="E22" s="21">
        <f t="shared" si="0"/>
        <v>19392.717476714297</v>
      </c>
      <c r="F22" s="43">
        <f t="shared" si="1"/>
        <v>0</v>
      </c>
    </row>
    <row r="23" spans="2:10" x14ac:dyDescent="0.15">
      <c r="B23" s="2">
        <f t="shared" si="2"/>
        <v>1980</v>
      </c>
      <c r="C23" s="4">
        <f t="shared" si="3"/>
        <v>20</v>
      </c>
      <c r="D23" s="32">
        <v>0</v>
      </c>
      <c r="E23" s="21">
        <f t="shared" si="0"/>
        <v>19926.017207323941</v>
      </c>
      <c r="F23" s="43">
        <f t="shared" si="1"/>
        <v>0</v>
      </c>
      <c r="G23" s="34" t="s">
        <v>27</v>
      </c>
      <c r="H23" s="34"/>
      <c r="I23" s="34">
        <v>42</v>
      </c>
      <c r="J23" s="35" t="s">
        <v>26</v>
      </c>
    </row>
    <row r="24" spans="2:10" x14ac:dyDescent="0.15">
      <c r="B24" s="2">
        <f t="shared" si="2"/>
        <v>1981</v>
      </c>
      <c r="C24" s="4">
        <f t="shared" si="3"/>
        <v>21</v>
      </c>
      <c r="D24" s="32">
        <v>0</v>
      </c>
      <c r="E24" s="21">
        <f t="shared" si="0"/>
        <v>20473.982680525351</v>
      </c>
      <c r="F24" s="43">
        <f t="shared" si="1"/>
        <v>0</v>
      </c>
      <c r="G24" s="36" t="s">
        <v>23</v>
      </c>
      <c r="H24" s="36"/>
      <c r="I24" s="36"/>
      <c r="J24" s="25"/>
    </row>
    <row r="25" spans="2:10" x14ac:dyDescent="0.15">
      <c r="B25" s="2">
        <f t="shared" si="2"/>
        <v>1982</v>
      </c>
      <c r="C25" s="4">
        <f t="shared" si="3"/>
        <v>22</v>
      </c>
      <c r="D25" s="32">
        <v>0</v>
      </c>
      <c r="E25" s="21">
        <f t="shared" si="0"/>
        <v>21037.017204239801</v>
      </c>
      <c r="F25" s="43">
        <f t="shared" si="1"/>
        <v>0</v>
      </c>
      <c r="G25" s="37" t="s">
        <v>25</v>
      </c>
      <c r="H25" s="37"/>
      <c r="I25" s="37"/>
      <c r="J25" s="25">
        <f>ROUND(0.15*I23,0)</f>
        <v>6</v>
      </c>
    </row>
    <row r="26" spans="2:10" x14ac:dyDescent="0.15">
      <c r="B26" s="2">
        <f t="shared" si="2"/>
        <v>1983</v>
      </c>
      <c r="C26" s="4">
        <f t="shared" si="3"/>
        <v>23</v>
      </c>
      <c r="D26" s="32">
        <v>0</v>
      </c>
      <c r="E26" s="21">
        <f t="shared" si="0"/>
        <v>21615.535177356396</v>
      </c>
      <c r="F26" s="43">
        <f t="shared" si="1"/>
        <v>0</v>
      </c>
      <c r="G26" s="24"/>
      <c r="H26" s="24"/>
      <c r="I26" s="24"/>
      <c r="J26" s="25"/>
    </row>
    <row r="27" spans="2:10" x14ac:dyDescent="0.15">
      <c r="B27" s="2">
        <f t="shared" si="2"/>
        <v>1984</v>
      </c>
      <c r="C27" s="4">
        <f t="shared" si="3"/>
        <v>24</v>
      </c>
      <c r="D27" s="29">
        <v>0</v>
      </c>
      <c r="E27" s="21">
        <f t="shared" si="0"/>
        <v>22209.962394733699</v>
      </c>
      <c r="F27" s="44">
        <f t="shared" si="1"/>
        <v>0</v>
      </c>
      <c r="G27" s="24" t="s">
        <v>24</v>
      </c>
      <c r="H27" s="24"/>
      <c r="I27" s="24"/>
      <c r="J27" s="25"/>
    </row>
    <row r="28" spans="2:10" ht="15" thickBot="1" x14ac:dyDescent="0.2">
      <c r="B28" s="2">
        <f t="shared" si="2"/>
        <v>1985</v>
      </c>
      <c r="C28" s="4">
        <f t="shared" si="3"/>
        <v>25</v>
      </c>
      <c r="D28" s="29">
        <v>19860</v>
      </c>
      <c r="E28" s="21">
        <f t="shared" si="0"/>
        <v>22820.736360588879</v>
      </c>
      <c r="F28" s="44">
        <f t="shared" si="1"/>
        <v>47349.717921805815</v>
      </c>
      <c r="G28" s="40">
        <f>AVERAGE(E58:E62)</f>
        <v>54408.631895356535</v>
      </c>
      <c r="H28" s="38"/>
      <c r="I28" s="38"/>
      <c r="J28" s="39"/>
    </row>
    <row r="29" spans="2:10" ht="15" thickBot="1" x14ac:dyDescent="0.2">
      <c r="B29" s="2">
        <f t="shared" si="2"/>
        <v>1986</v>
      </c>
      <c r="C29" s="4">
        <f t="shared" si="3"/>
        <v>26</v>
      </c>
      <c r="D29" s="29">
        <v>20853</v>
      </c>
      <c r="E29" s="21">
        <f t="shared" si="0"/>
        <v>23448.306610505075</v>
      </c>
      <c r="F29" s="44">
        <f t="shared" si="1"/>
        <v>48386.573058779657</v>
      </c>
    </row>
    <row r="30" spans="2:10" x14ac:dyDescent="0.15">
      <c r="B30" s="2">
        <f t="shared" si="2"/>
        <v>1987</v>
      </c>
      <c r="C30" s="4">
        <f t="shared" si="3"/>
        <v>27</v>
      </c>
      <c r="D30" s="29">
        <v>22243</v>
      </c>
      <c r="E30" s="21">
        <f t="shared" si="0"/>
        <v>24093.135042293965</v>
      </c>
      <c r="F30" s="44">
        <f t="shared" si="1"/>
        <v>50230.540655002631</v>
      </c>
      <c r="G30" s="22" t="s">
        <v>28</v>
      </c>
      <c r="H30" s="22"/>
      <c r="I30" s="23"/>
    </row>
    <row r="31" spans="2:10" ht="15" thickBot="1" x14ac:dyDescent="0.2">
      <c r="B31" s="2">
        <f t="shared" si="2"/>
        <v>1988</v>
      </c>
      <c r="C31" s="4">
        <f t="shared" si="3"/>
        <v>28</v>
      </c>
      <c r="D31" s="29">
        <v>22789</v>
      </c>
      <c r="E31" s="21">
        <f t="shared" si="0"/>
        <v>24755.696255957049</v>
      </c>
      <c r="F31" s="44">
        <f t="shared" si="1"/>
        <v>50086.182163626858</v>
      </c>
      <c r="G31" s="40">
        <f>0.25*AVERAGE(F27:F33,F41:F62)</f>
        <v>11997.103633145551</v>
      </c>
      <c r="H31" s="38"/>
      <c r="I31" s="39"/>
    </row>
    <row r="32" spans="2:10" ht="15" thickBot="1" x14ac:dyDescent="0.2">
      <c r="B32" s="2">
        <f t="shared" si="2"/>
        <v>1989</v>
      </c>
      <c r="C32" s="4">
        <f t="shared" si="3"/>
        <v>29</v>
      </c>
      <c r="D32" s="29">
        <v>24825</v>
      </c>
      <c r="E32" s="21">
        <f t="shared" si="0"/>
        <v>25436.47790299587</v>
      </c>
      <c r="F32" s="44">
        <f t="shared" si="1"/>
        <v>53100.680524764917</v>
      </c>
    </row>
    <row r="33" spans="2:10" x14ac:dyDescent="0.15">
      <c r="B33" s="2">
        <f t="shared" si="2"/>
        <v>1990</v>
      </c>
      <c r="C33" s="4">
        <f t="shared" si="3"/>
        <v>30</v>
      </c>
      <c r="D33" s="29">
        <v>24855</v>
      </c>
      <c r="E33" s="21">
        <f t="shared" si="0"/>
        <v>26135.981045328259</v>
      </c>
      <c r="F33" s="44">
        <f t="shared" si="1"/>
        <v>51741.946989237338</v>
      </c>
      <c r="G33" s="11" t="s">
        <v>29</v>
      </c>
      <c r="H33" s="22"/>
      <c r="I33" s="22"/>
      <c r="J33" s="23"/>
    </row>
    <row r="34" spans="2:10" x14ac:dyDescent="0.15">
      <c r="B34" s="2">
        <f t="shared" si="2"/>
        <v>1991</v>
      </c>
      <c r="C34" s="4">
        <f t="shared" si="3"/>
        <v>31</v>
      </c>
      <c r="D34" s="31">
        <v>0</v>
      </c>
      <c r="E34" s="21">
        <f t="shared" si="0"/>
        <v>26854.72052407479</v>
      </c>
      <c r="F34" s="45">
        <f t="shared" si="1"/>
        <v>0</v>
      </c>
      <c r="G34" s="12">
        <f>0.5/100</f>
        <v>5.0000000000000001E-3</v>
      </c>
      <c r="H34" s="24"/>
      <c r="I34" s="24"/>
      <c r="J34" s="48"/>
    </row>
    <row r="35" spans="2:10" x14ac:dyDescent="0.15">
      <c r="B35" s="2">
        <f t="shared" si="2"/>
        <v>1992</v>
      </c>
      <c r="C35" s="4">
        <f t="shared" si="3"/>
        <v>32</v>
      </c>
      <c r="D35" s="31">
        <v>0</v>
      </c>
      <c r="E35" s="21">
        <f t="shared" si="0"/>
        <v>27593.225338486849</v>
      </c>
      <c r="F35" s="45">
        <f t="shared" si="1"/>
        <v>0</v>
      </c>
      <c r="G35" s="12"/>
      <c r="H35" s="24"/>
      <c r="I35" s="24"/>
      <c r="J35" s="48"/>
    </row>
    <row r="36" spans="2:10" x14ac:dyDescent="0.15">
      <c r="B36" s="2">
        <f t="shared" si="2"/>
        <v>1993</v>
      </c>
      <c r="C36" s="4">
        <f t="shared" si="3"/>
        <v>33</v>
      </c>
      <c r="D36" s="31">
        <v>0</v>
      </c>
      <c r="E36" s="21">
        <f t="shared" si="0"/>
        <v>28352.039035295238</v>
      </c>
      <c r="F36" s="45">
        <f t="shared" si="1"/>
        <v>0</v>
      </c>
      <c r="G36" s="12" t="s">
        <v>30</v>
      </c>
      <c r="H36" s="24"/>
      <c r="I36" s="24"/>
      <c r="J36" s="48"/>
    </row>
    <row r="37" spans="2:10" x14ac:dyDescent="0.15">
      <c r="B37" s="2">
        <f t="shared" si="2"/>
        <v>1994</v>
      </c>
      <c r="C37" s="4">
        <f t="shared" si="3"/>
        <v>34</v>
      </c>
      <c r="D37" s="31">
        <v>0</v>
      </c>
      <c r="E37" s="21">
        <f t="shared" si="0"/>
        <v>29131.720108765858</v>
      </c>
      <c r="F37" s="45">
        <f t="shared" si="1"/>
        <v>0</v>
      </c>
      <c r="G37" s="12">
        <f>12*G34</f>
        <v>0.06</v>
      </c>
      <c r="H37" s="24"/>
      <c r="I37" s="24"/>
      <c r="J37" s="48"/>
    </row>
    <row r="38" spans="2:10" x14ac:dyDescent="0.15">
      <c r="B38" s="2">
        <f t="shared" si="2"/>
        <v>1995</v>
      </c>
      <c r="C38" s="4">
        <f t="shared" si="3"/>
        <v>35</v>
      </c>
      <c r="D38" s="31">
        <v>1302</v>
      </c>
      <c r="E38" s="21">
        <f t="shared" si="0"/>
        <v>29932.842411756919</v>
      </c>
      <c r="F38" s="45">
        <f t="shared" si="1"/>
        <v>2366.6325353695747</v>
      </c>
      <c r="G38" s="12"/>
      <c r="H38" s="24"/>
      <c r="I38" s="24"/>
      <c r="J38" s="48"/>
    </row>
    <row r="39" spans="2:10" x14ac:dyDescent="0.15">
      <c r="B39" s="2">
        <f t="shared" si="2"/>
        <v>1996</v>
      </c>
      <c r="C39" s="4">
        <f t="shared" si="3"/>
        <v>36</v>
      </c>
      <c r="D39" s="31">
        <v>1492</v>
      </c>
      <c r="E39" s="21">
        <f t="shared" si="0"/>
        <v>30755.995578080237</v>
      </c>
      <c r="F39" s="45">
        <f t="shared" si="1"/>
        <v>2639.4098861728016</v>
      </c>
      <c r="G39" s="12" t="s">
        <v>31</v>
      </c>
      <c r="H39" s="24"/>
      <c r="I39" s="24"/>
      <c r="J39" s="25"/>
    </row>
    <row r="40" spans="2:10" x14ac:dyDescent="0.15">
      <c r="B40" s="2">
        <f t="shared" si="2"/>
        <v>1997</v>
      </c>
      <c r="C40" s="4">
        <f t="shared" si="3"/>
        <v>37</v>
      </c>
      <c r="D40" s="31">
        <v>0</v>
      </c>
      <c r="E40" s="21">
        <f t="shared" si="0"/>
        <v>31601.785456477446</v>
      </c>
      <c r="F40" s="45">
        <f t="shared" si="1"/>
        <v>0</v>
      </c>
      <c r="G40" s="12">
        <f>5*G37</f>
        <v>0.3</v>
      </c>
      <c r="H40" s="24"/>
      <c r="I40" s="24"/>
      <c r="J40" s="25"/>
    </row>
    <row r="41" spans="2:10" x14ac:dyDescent="0.15">
      <c r="B41" s="2">
        <f t="shared" si="2"/>
        <v>1998</v>
      </c>
      <c r="C41" s="4">
        <f t="shared" si="3"/>
        <v>38</v>
      </c>
      <c r="D41" s="29">
        <v>31155</v>
      </c>
      <c r="E41" s="21">
        <f t="shared" si="0"/>
        <v>32470.834556530579</v>
      </c>
      <c r="F41" s="44">
        <f t="shared" si="1"/>
        <v>52203.799189353202</v>
      </c>
      <c r="G41" s="12"/>
      <c r="H41" s="24"/>
      <c r="I41" s="24"/>
      <c r="J41" s="25"/>
    </row>
    <row r="42" spans="2:10" x14ac:dyDescent="0.15">
      <c r="B42" s="2">
        <f t="shared" si="2"/>
        <v>1999</v>
      </c>
      <c r="C42" s="4">
        <f t="shared" si="3"/>
        <v>39</v>
      </c>
      <c r="D42" s="29">
        <v>32352</v>
      </c>
      <c r="E42" s="21">
        <f t="shared" si="0"/>
        <v>33363.782506835174</v>
      </c>
      <c r="F42" s="44">
        <f t="shared" si="1"/>
        <v>52758.648055506295</v>
      </c>
      <c r="G42" s="12" t="s">
        <v>32</v>
      </c>
      <c r="H42" s="24"/>
      <c r="I42" s="24"/>
      <c r="J42" s="25"/>
    </row>
    <row r="43" spans="2:10" ht="15" thickBot="1" x14ac:dyDescent="0.2">
      <c r="B43" s="2">
        <f t="shared" si="2"/>
        <v>2000</v>
      </c>
      <c r="C43" s="4">
        <f t="shared" si="3"/>
        <v>40</v>
      </c>
      <c r="D43" s="29">
        <v>32769</v>
      </c>
      <c r="E43" s="21">
        <f t="shared" si="0"/>
        <v>34281.286525773146</v>
      </c>
      <c r="F43" s="44">
        <f t="shared" si="1"/>
        <v>52008.446568611624</v>
      </c>
      <c r="G43" s="13">
        <f>1-G40</f>
        <v>0.7</v>
      </c>
      <c r="H43" s="38"/>
      <c r="I43" s="38"/>
      <c r="J43" s="39"/>
    </row>
    <row r="44" spans="2:10" x14ac:dyDescent="0.15">
      <c r="B44" s="2">
        <f t="shared" si="2"/>
        <v>2001</v>
      </c>
      <c r="C44" s="4">
        <f t="shared" si="3"/>
        <v>41</v>
      </c>
      <c r="D44" s="29">
        <v>34546</v>
      </c>
      <c r="E44" s="21">
        <f t="shared" si="0"/>
        <v>35224.021905231908</v>
      </c>
      <c r="F44" s="44">
        <f t="shared" si="1"/>
        <v>53361.328314919236</v>
      </c>
    </row>
    <row r="45" spans="2:10" x14ac:dyDescent="0.15">
      <c r="B45" s="2">
        <f>B44+1</f>
        <v>2002</v>
      </c>
      <c r="C45" s="4">
        <f t="shared" si="3"/>
        <v>42</v>
      </c>
      <c r="D45" s="29">
        <v>33921</v>
      </c>
      <c r="E45" s="21">
        <f t="shared" si="0"/>
        <v>36192.682507625788</v>
      </c>
      <c r="F45" s="44">
        <f t="shared" si="1"/>
        <v>50993.600768153141</v>
      </c>
    </row>
    <row r="46" spans="2:10" x14ac:dyDescent="0.15">
      <c r="B46" s="2">
        <f t="shared" si="2"/>
        <v>2003</v>
      </c>
      <c r="C46" s="4">
        <f t="shared" si="3"/>
        <v>43</v>
      </c>
      <c r="D46" s="29">
        <v>34546</v>
      </c>
      <c r="E46" s="21">
        <f t="shared" si="0"/>
        <v>37187.981276585502</v>
      </c>
      <c r="F46" s="44">
        <f t="shared" si="1"/>
        <v>50543.227487328848</v>
      </c>
    </row>
    <row r="47" spans="2:10" x14ac:dyDescent="0.15">
      <c r="B47" s="2">
        <f t="shared" si="2"/>
        <v>2004</v>
      </c>
      <c r="C47" s="4">
        <f t="shared" si="3"/>
        <v>44</v>
      </c>
      <c r="D47" s="29">
        <v>36403</v>
      </c>
      <c r="E47" s="21">
        <f t="shared" si="0"/>
        <v>38210.650761691606</v>
      </c>
      <c r="F47" s="44">
        <f t="shared" si="1"/>
        <v>51834.694971287114</v>
      </c>
    </row>
    <row r="48" spans="2:10" x14ac:dyDescent="0.15">
      <c r="B48" s="2">
        <f t="shared" si="2"/>
        <v>2005</v>
      </c>
      <c r="C48" s="4">
        <f t="shared" si="3"/>
        <v>45</v>
      </c>
      <c r="D48" s="29">
        <v>37337</v>
      </c>
      <c r="E48" s="21">
        <f t="shared" si="0"/>
        <v>39261.443657638127</v>
      </c>
      <c r="F48" s="44">
        <f t="shared" si="1"/>
        <v>51741.731832158875</v>
      </c>
    </row>
    <row r="49" spans="2:6" x14ac:dyDescent="0.15">
      <c r="B49" s="2">
        <f t="shared" si="2"/>
        <v>2006</v>
      </c>
      <c r="C49" s="4">
        <f t="shared" si="3"/>
        <v>46</v>
      </c>
      <c r="D49" s="29">
        <v>37883</v>
      </c>
      <c r="E49" s="21">
        <f t="shared" si="0"/>
        <v>40341.133358223182</v>
      </c>
      <c r="F49" s="44">
        <f t="shared" si="1"/>
        <v>51093.314205849943</v>
      </c>
    </row>
    <row r="50" spans="2:6" x14ac:dyDescent="0.15">
      <c r="B50" s="2">
        <f t="shared" si="2"/>
        <v>2007</v>
      </c>
      <c r="C50" s="4">
        <f t="shared" si="3"/>
        <v>47</v>
      </c>
      <c r="D50" s="29">
        <v>38767</v>
      </c>
      <c r="E50" s="21">
        <f t="shared" si="0"/>
        <v>41450.514525574319</v>
      </c>
      <c r="F50" s="44">
        <f t="shared" si="1"/>
        <v>50886.206283058484</v>
      </c>
    </row>
    <row r="51" spans="2:6" x14ac:dyDescent="0.15">
      <c r="B51" s="2">
        <f t="shared" si="2"/>
        <v>2008</v>
      </c>
      <c r="C51" s="4">
        <f t="shared" si="3"/>
        <v>48</v>
      </c>
      <c r="D51" s="29">
        <v>39621</v>
      </c>
      <c r="E51" s="21">
        <f t="shared" si="0"/>
        <v>42590.403675027614</v>
      </c>
      <c r="F51" s="44">
        <f t="shared" si="1"/>
        <v>50615.261146019737</v>
      </c>
    </row>
    <row r="52" spans="2:6" x14ac:dyDescent="0.15">
      <c r="B52" s="2">
        <f t="shared" si="2"/>
        <v>2009</v>
      </c>
      <c r="C52" s="4">
        <f t="shared" si="3"/>
        <v>49</v>
      </c>
      <c r="D52" s="29">
        <v>40137</v>
      </c>
      <c r="E52" s="21">
        <f t="shared" si="0"/>
        <v>43761.639776090873</v>
      </c>
      <c r="F52" s="44">
        <f t="shared" si="1"/>
        <v>49902.135056123778</v>
      </c>
    </row>
    <row r="53" spans="2:6" x14ac:dyDescent="0.15">
      <c r="B53" s="2">
        <f t="shared" si="2"/>
        <v>2010</v>
      </c>
      <c r="C53" s="4">
        <f t="shared" si="3"/>
        <v>50</v>
      </c>
      <c r="D53" s="29">
        <v>40812</v>
      </c>
      <c r="E53" s="21">
        <f t="shared" si="0"/>
        <v>44965.084869933373</v>
      </c>
      <c r="F53" s="44">
        <f t="shared" si="1"/>
        <v>49383.317997428727</v>
      </c>
    </row>
    <row r="54" spans="2:6" x14ac:dyDescent="0.15">
      <c r="B54" s="2">
        <f t="shared" si="2"/>
        <v>2011</v>
      </c>
      <c r="C54" s="4">
        <f t="shared" si="3"/>
        <v>51</v>
      </c>
      <c r="D54" s="29">
        <v>41577</v>
      </c>
      <c r="E54" s="21">
        <f t="shared" si="0"/>
        <v>46201.624703856542</v>
      </c>
      <c r="F54" s="44">
        <f t="shared" si="1"/>
        <v>48962.513825285729</v>
      </c>
    </row>
    <row r="55" spans="2:6" x14ac:dyDescent="0.15">
      <c r="B55" s="2">
        <f t="shared" si="2"/>
        <v>2012</v>
      </c>
      <c r="C55" s="4">
        <f t="shared" si="3"/>
        <v>52</v>
      </c>
      <c r="D55" s="29">
        <v>42292</v>
      </c>
      <c r="E55" s="21">
        <f t="shared" si="0"/>
        <v>47472.169383212604</v>
      </c>
      <c r="F55" s="44">
        <f t="shared" si="1"/>
        <v>48471.554808113106</v>
      </c>
    </row>
    <row r="56" spans="2:6" x14ac:dyDescent="0.15">
      <c r="B56" s="2">
        <f t="shared" si="2"/>
        <v>2013</v>
      </c>
      <c r="C56" s="4">
        <f t="shared" si="3"/>
        <v>53</v>
      </c>
      <c r="D56" s="29">
        <v>42699</v>
      </c>
      <c r="E56" s="21">
        <f t="shared" si="0"/>
        <v>48777.654041250957</v>
      </c>
      <c r="F56" s="44">
        <f t="shared" si="1"/>
        <v>47628.247380144967</v>
      </c>
    </row>
    <row r="57" spans="2:6" x14ac:dyDescent="0.15">
      <c r="B57" s="2">
        <f t="shared" si="2"/>
        <v>2014</v>
      </c>
      <c r="C57" s="4">
        <f t="shared" si="3"/>
        <v>54</v>
      </c>
      <c r="D57" s="29">
        <v>43811</v>
      </c>
      <c r="E57" s="21">
        <f t="shared" si="0"/>
        <v>50119.039527385365</v>
      </c>
      <c r="F57" s="44">
        <f t="shared" si="1"/>
        <v>47560.69937583297</v>
      </c>
    </row>
    <row r="58" spans="2:6" x14ac:dyDescent="0.15">
      <c r="B58" s="2">
        <f t="shared" si="2"/>
        <v>2015</v>
      </c>
      <c r="C58" s="4">
        <f t="shared" si="3"/>
        <v>55</v>
      </c>
      <c r="D58" s="29">
        <v>44665</v>
      </c>
      <c r="E58" s="21">
        <f t="shared" si="0"/>
        <v>51497.313114388468</v>
      </c>
      <c r="F58" s="44">
        <f t="shared" si="1"/>
        <v>47190.064813830199</v>
      </c>
    </row>
    <row r="59" spans="2:6" x14ac:dyDescent="0.15">
      <c r="B59" s="2">
        <f t="shared" si="2"/>
        <v>2016</v>
      </c>
      <c r="C59" s="4">
        <f t="shared" si="3"/>
        <v>56</v>
      </c>
      <c r="D59" s="29">
        <v>45539</v>
      </c>
      <c r="E59" s="21">
        <f t="shared" si="0"/>
        <v>52913.489225034151</v>
      </c>
      <c r="F59" s="44">
        <f t="shared" si="1"/>
        <v>46825.766438218518</v>
      </c>
    </row>
    <row r="60" spans="2:6" x14ac:dyDescent="0.15">
      <c r="B60" s="2">
        <f t="shared" si="2"/>
        <v>2017</v>
      </c>
      <c r="C60" s="4">
        <f t="shared" si="3"/>
        <v>57</v>
      </c>
      <c r="D60" s="29">
        <v>46323</v>
      </c>
      <c r="E60" s="21">
        <f>E61/(1+$G$17)</f>
        <v>54368.610178722593</v>
      </c>
      <c r="F60" s="44">
        <f t="shared" si="1"/>
        <v>46357.099197561605</v>
      </c>
    </row>
    <row r="61" spans="2:6" x14ac:dyDescent="0.15">
      <c r="B61" s="2">
        <f t="shared" si="2"/>
        <v>2018</v>
      </c>
      <c r="C61" s="4">
        <f t="shared" si="3"/>
        <v>58</v>
      </c>
      <c r="D61" s="29">
        <v>46671</v>
      </c>
      <c r="E61" s="21">
        <f>E62/(1+$G$17)</f>
        <v>55863.746958637465</v>
      </c>
      <c r="F61" s="44">
        <f t="shared" si="1"/>
        <v>45455.333690171778</v>
      </c>
    </row>
    <row r="62" spans="2:6" x14ac:dyDescent="0.15">
      <c r="B62" s="2">
        <f t="shared" si="2"/>
        <v>2019</v>
      </c>
      <c r="C62" s="4">
        <f t="shared" si="3"/>
        <v>59</v>
      </c>
      <c r="D62" s="29">
        <v>47465</v>
      </c>
      <c r="E62" s="21">
        <v>57400</v>
      </c>
      <c r="F62" s="44">
        <f t="shared" si="1"/>
        <v>44991.388726709025</v>
      </c>
    </row>
    <row r="63" spans="2:6" x14ac:dyDescent="0.15">
      <c r="B63" s="2">
        <f t="shared" si="2"/>
        <v>2020</v>
      </c>
      <c r="C63" s="4">
        <f t="shared" si="3"/>
        <v>60</v>
      </c>
      <c r="D63" s="20"/>
      <c r="E63" s="21">
        <f>(1+$G$17)*E62</f>
        <v>58978.500000000007</v>
      </c>
      <c r="F63" s="46"/>
    </row>
    <row r="64" spans="2:6" x14ac:dyDescent="0.15">
      <c r="B64" s="2">
        <f t="shared" si="2"/>
        <v>2021</v>
      </c>
      <c r="C64" s="4">
        <f t="shared" si="3"/>
        <v>61</v>
      </c>
      <c r="D64" s="20"/>
      <c r="E64" s="21">
        <f t="shared" ref="E64:E69" si="4">1.0275*E63</f>
        <v>60600.40875000001</v>
      </c>
      <c r="F64" s="46"/>
    </row>
    <row r="65" spans="2:6" x14ac:dyDescent="0.15">
      <c r="B65" s="2">
        <f>B64+1</f>
        <v>2022</v>
      </c>
      <c r="C65" s="4">
        <f t="shared" si="3"/>
        <v>62</v>
      </c>
      <c r="D65" s="20"/>
      <c r="E65" s="21">
        <f t="shared" si="4"/>
        <v>62266.919990625014</v>
      </c>
      <c r="F65" s="46"/>
    </row>
    <row r="66" spans="2:6" x14ac:dyDescent="0.15">
      <c r="B66" s="2">
        <f t="shared" si="2"/>
        <v>2023</v>
      </c>
      <c r="C66" s="4">
        <f t="shared" si="3"/>
        <v>63</v>
      </c>
      <c r="D66" s="20"/>
      <c r="E66" s="21">
        <f t="shared" si="4"/>
        <v>63979.260290367209</v>
      </c>
      <c r="F66" s="46"/>
    </row>
    <row r="67" spans="2:6" x14ac:dyDescent="0.15">
      <c r="B67" s="2">
        <f t="shared" si="2"/>
        <v>2024</v>
      </c>
      <c r="C67" s="4">
        <f t="shared" si="3"/>
        <v>64</v>
      </c>
      <c r="D67" s="20"/>
      <c r="E67" s="21">
        <f t="shared" si="4"/>
        <v>65738.689948352316</v>
      </c>
      <c r="F67" s="46"/>
    </row>
    <row r="68" spans="2:6" x14ac:dyDescent="0.15">
      <c r="B68" s="2">
        <f t="shared" si="2"/>
        <v>2025</v>
      </c>
      <c r="C68" s="4">
        <f t="shared" si="3"/>
        <v>65</v>
      </c>
      <c r="D68" s="20"/>
      <c r="E68" s="21">
        <f t="shared" si="4"/>
        <v>67546.503921932002</v>
      </c>
      <c r="F68" s="46"/>
    </row>
    <row r="69" spans="2:6" ht="15" thickBot="1" x14ac:dyDescent="0.2">
      <c r="B69" s="2">
        <f t="shared" ref="B69:C69" si="5">B68+1</f>
        <v>2026</v>
      </c>
      <c r="C69" s="4">
        <f t="shared" si="5"/>
        <v>66</v>
      </c>
      <c r="D69" s="20"/>
      <c r="E69" s="21">
        <f t="shared" si="4"/>
        <v>69404.032779785135</v>
      </c>
      <c r="F69" s="4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1"/>
  <sheetViews>
    <sheetView workbookViewId="0">
      <selection activeCell="F21" sqref="F21"/>
    </sheetView>
  </sheetViews>
  <sheetFormatPr baseColWidth="10" defaultColWidth="10.83203125" defaultRowHeight="14" x14ac:dyDescent="0.15"/>
  <cols>
    <col min="1" max="1" width="2.5" style="1" customWidth="1"/>
    <col min="2" max="2" width="10.83203125" style="2"/>
    <col min="3" max="3" width="11.5" style="4" bestFit="1" customWidth="1"/>
    <col min="4" max="4" width="10.83203125" style="5"/>
    <col min="5" max="5" width="10.83203125" style="6"/>
    <col min="6" max="8" width="10.83203125" style="1"/>
    <col min="9" max="9" width="47.33203125" style="1" bestFit="1" customWidth="1"/>
    <col min="10" max="16384" width="10.83203125" style="1"/>
  </cols>
  <sheetData>
    <row r="1" spans="2:10" ht="10" customHeight="1" thickBot="1" x14ac:dyDescent="0.2">
      <c r="B1" s="3"/>
      <c r="E1" s="5"/>
    </row>
    <row r="2" spans="2:10" ht="15" thickBot="1" x14ac:dyDescent="0.2">
      <c r="B2" s="7" t="s">
        <v>0</v>
      </c>
      <c r="C2" s="8" t="s">
        <v>1</v>
      </c>
      <c r="D2" s="9" t="s">
        <v>2</v>
      </c>
      <c r="E2" s="10" t="s">
        <v>3</v>
      </c>
      <c r="I2" s="1" t="s">
        <v>4</v>
      </c>
    </row>
    <row r="3" spans="2:10" ht="16" thickTop="1" thickBot="1" x14ac:dyDescent="0.2">
      <c r="J3" s="14" t="s">
        <v>5</v>
      </c>
    </row>
    <row r="4" spans="2:10" x14ac:dyDescent="0.15">
      <c r="I4" s="11" t="s">
        <v>13</v>
      </c>
      <c r="J4" s="15"/>
    </row>
    <row r="5" spans="2:10" x14ac:dyDescent="0.15">
      <c r="I5" s="12" t="s">
        <v>6</v>
      </c>
      <c r="J5" s="16"/>
    </row>
    <row r="6" spans="2:10" x14ac:dyDescent="0.15">
      <c r="I6" s="12" t="s">
        <v>7</v>
      </c>
      <c r="J6" s="16"/>
    </row>
    <row r="7" spans="2:10" x14ac:dyDescent="0.15">
      <c r="I7" s="12" t="s">
        <v>8</v>
      </c>
      <c r="J7" s="16"/>
    </row>
    <row r="8" spans="2:10" x14ac:dyDescent="0.15">
      <c r="I8" s="12" t="s">
        <v>9</v>
      </c>
      <c r="J8" s="16"/>
    </row>
    <row r="9" spans="2:10" ht="15" thickBot="1" x14ac:dyDescent="0.2">
      <c r="I9" s="13" t="s">
        <v>10</v>
      </c>
      <c r="J9" s="19"/>
    </row>
    <row r="10" spans="2:10" x14ac:dyDescent="0.15">
      <c r="I10" s="11" t="s">
        <v>11</v>
      </c>
      <c r="J10" s="18"/>
    </row>
    <row r="11" spans="2:10" ht="15" thickBot="1" x14ac:dyDescent="0.2">
      <c r="I11" s="13" t="s">
        <v>12</v>
      </c>
      <c r="J11" s="1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1"/>
  <sheetViews>
    <sheetView workbookViewId="0">
      <selection activeCell="M6" sqref="M6"/>
    </sheetView>
  </sheetViews>
  <sheetFormatPr baseColWidth="10" defaultColWidth="10.83203125" defaultRowHeight="14" x14ac:dyDescent="0.15"/>
  <cols>
    <col min="1" max="1" width="2.5" style="1" customWidth="1"/>
    <col min="2" max="2" width="10.83203125" style="2"/>
    <col min="3" max="3" width="11.5" style="4" bestFit="1" customWidth="1"/>
    <col min="4" max="4" width="10.83203125" style="5"/>
    <col min="5" max="5" width="10.83203125" style="6"/>
    <col min="6" max="8" width="10.83203125" style="1"/>
    <col min="9" max="9" width="47.33203125" style="1" bestFit="1" customWidth="1"/>
    <col min="10" max="16384" width="10.83203125" style="1"/>
  </cols>
  <sheetData>
    <row r="1" spans="2:15" ht="10" customHeight="1" thickBot="1" x14ac:dyDescent="0.2">
      <c r="B1" s="3"/>
      <c r="E1" s="5"/>
    </row>
    <row r="2" spans="2:15" ht="15" thickBot="1" x14ac:dyDescent="0.2">
      <c r="B2" s="7" t="s">
        <v>0</v>
      </c>
      <c r="C2" s="8" t="s">
        <v>1</v>
      </c>
      <c r="D2" s="9" t="s">
        <v>2</v>
      </c>
      <c r="E2" s="10" t="s">
        <v>3</v>
      </c>
      <c r="I2" s="1" t="s">
        <v>4</v>
      </c>
    </row>
    <row r="3" spans="2:15" ht="16" thickTop="1" thickBot="1" x14ac:dyDescent="0.2">
      <c r="J3" s="14" t="s">
        <v>5</v>
      </c>
      <c r="L3" s="11" t="s">
        <v>19</v>
      </c>
      <c r="M3" s="22"/>
      <c r="N3" s="22"/>
      <c r="O3" s="23"/>
    </row>
    <row r="4" spans="2:15" x14ac:dyDescent="0.15">
      <c r="I4" s="11" t="s">
        <v>13</v>
      </c>
      <c r="J4" s="15"/>
      <c r="L4" s="12" t="s">
        <v>14</v>
      </c>
      <c r="M4" s="24" t="s">
        <v>17</v>
      </c>
      <c r="N4" s="24" t="s">
        <v>16</v>
      </c>
      <c r="O4" s="25" t="s">
        <v>18</v>
      </c>
    </row>
    <row r="5" spans="2:15" ht="15" thickBot="1" x14ac:dyDescent="0.2">
      <c r="I5" s="12" t="s">
        <v>6</v>
      </c>
      <c r="J5" s="16"/>
      <c r="L5" s="26">
        <v>613.53</v>
      </c>
      <c r="M5" s="27">
        <f>L5*(1+L11)^4</f>
        <v>613.53</v>
      </c>
      <c r="N5" s="27">
        <f>M5*(1+L11)^4</f>
        <v>613.53</v>
      </c>
      <c r="O5" s="28">
        <f>N5*(1+L11)^4</f>
        <v>613.53</v>
      </c>
    </row>
    <row r="6" spans="2:15" x14ac:dyDescent="0.15">
      <c r="I6" s="12" t="s">
        <v>7</v>
      </c>
      <c r="J6" s="16"/>
    </row>
    <row r="7" spans="2:15" x14ac:dyDescent="0.15">
      <c r="I7" s="12" t="s">
        <v>8</v>
      </c>
      <c r="J7" s="16"/>
    </row>
    <row r="8" spans="2:15" x14ac:dyDescent="0.15">
      <c r="I8" s="12" t="s">
        <v>9</v>
      </c>
      <c r="J8" s="16"/>
    </row>
    <row r="9" spans="2:15" ht="15" thickBot="1" x14ac:dyDescent="0.2">
      <c r="I9" s="13" t="s">
        <v>10</v>
      </c>
      <c r="J9" s="19"/>
    </row>
    <row r="10" spans="2:15" x14ac:dyDescent="0.15">
      <c r="I10" s="11" t="s">
        <v>11</v>
      </c>
      <c r="J10" s="18"/>
    </row>
    <row r="11" spans="2:15" ht="15" thickBot="1" x14ac:dyDescent="0.2">
      <c r="I11" s="13" t="s">
        <v>12</v>
      </c>
      <c r="J11" s="1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1"/>
  <sheetViews>
    <sheetView workbookViewId="0">
      <selection activeCell="G15" sqref="G15"/>
    </sheetView>
  </sheetViews>
  <sheetFormatPr baseColWidth="10" defaultColWidth="10.83203125" defaultRowHeight="14" x14ac:dyDescent="0.15"/>
  <cols>
    <col min="1" max="1" width="2.5" style="1" customWidth="1"/>
    <col min="2" max="2" width="10.83203125" style="2"/>
    <col min="3" max="3" width="11.5" style="4" bestFit="1" customWidth="1"/>
    <col min="4" max="4" width="10.83203125" style="5"/>
    <col min="5" max="5" width="10.83203125" style="6"/>
    <col min="6" max="8" width="10.83203125" style="1"/>
    <col min="9" max="9" width="47.33203125" style="1" bestFit="1" customWidth="1"/>
    <col min="10" max="16384" width="10.83203125" style="1"/>
  </cols>
  <sheetData>
    <row r="1" spans="2:10" ht="10" customHeight="1" thickBot="1" x14ac:dyDescent="0.2">
      <c r="B1" s="3"/>
      <c r="E1" s="5"/>
    </row>
    <row r="2" spans="2:10" ht="15" thickBot="1" x14ac:dyDescent="0.2">
      <c r="B2" s="7" t="s">
        <v>0</v>
      </c>
      <c r="C2" s="8" t="s">
        <v>1</v>
      </c>
      <c r="D2" s="9" t="s">
        <v>2</v>
      </c>
      <c r="E2" s="10" t="s">
        <v>3</v>
      </c>
      <c r="I2" s="1" t="s">
        <v>4</v>
      </c>
    </row>
    <row r="3" spans="2:10" ht="16" thickTop="1" thickBot="1" x14ac:dyDescent="0.2">
      <c r="J3" s="14" t="s">
        <v>5</v>
      </c>
    </row>
    <row r="4" spans="2:10" x14ac:dyDescent="0.15">
      <c r="I4" s="11" t="s">
        <v>13</v>
      </c>
      <c r="J4" s="15"/>
    </row>
    <row r="5" spans="2:10" x14ac:dyDescent="0.15">
      <c r="I5" s="12" t="s">
        <v>6</v>
      </c>
      <c r="J5" s="16"/>
    </row>
    <row r="6" spans="2:10" x14ac:dyDescent="0.15">
      <c r="I6" s="12" t="s">
        <v>7</v>
      </c>
      <c r="J6" s="16"/>
    </row>
    <row r="7" spans="2:10" x14ac:dyDescent="0.15">
      <c r="I7" s="12" t="s">
        <v>8</v>
      </c>
      <c r="J7" s="16"/>
    </row>
    <row r="8" spans="2:10" x14ac:dyDescent="0.15">
      <c r="I8" s="12" t="s">
        <v>9</v>
      </c>
      <c r="J8" s="16"/>
    </row>
    <row r="9" spans="2:10" ht="15" thickBot="1" x14ac:dyDescent="0.2">
      <c r="I9" s="13" t="s">
        <v>10</v>
      </c>
      <c r="J9" s="19"/>
    </row>
    <row r="10" spans="2:10" x14ac:dyDescent="0.15">
      <c r="I10" s="11" t="s">
        <v>11</v>
      </c>
      <c r="J10" s="18"/>
    </row>
    <row r="11" spans="2:10" ht="15" thickBot="1" x14ac:dyDescent="0.2">
      <c r="I11" s="13" t="s">
        <v>12</v>
      </c>
      <c r="J11" s="1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QUESTION 1</vt:lpstr>
      <vt:lpstr>QUESTION 2</vt:lpstr>
      <vt:lpstr>QUESTION 3</vt:lpstr>
      <vt:lpstr>QUESTION 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jeann</dc:creator>
  <cp:lastModifiedBy>Utilisateur de Microsoft Office</cp:lastModifiedBy>
  <dcterms:created xsi:type="dcterms:W3CDTF">2020-02-19T22:08:10Z</dcterms:created>
  <dcterms:modified xsi:type="dcterms:W3CDTF">2020-03-21T20:50:38Z</dcterms:modified>
</cp:coreProperties>
</file>