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ATCR-TP2\"/>
    </mc:Choice>
  </mc:AlternateContent>
  <xr:revisionPtr revIDLastSave="0" documentId="13_ncr:1_{AC7C3434-399E-4672-9B83-42F32728F003}" xr6:coauthVersionLast="45" xr6:coauthVersionMax="45" xr10:uidLastSave="{00000000-0000-0000-0000-000000000000}"/>
  <bookViews>
    <workbookView xWindow="-120" yWindow="-120" windowWidth="20730" windowHeight="11160" activeTab="3" xr2:uid="{47FD59A7-3964-46FC-BE03-C6B259F3D8B0}"/>
  </bookViews>
  <sheets>
    <sheet name="QUESTION 1" sheetId="1" r:id="rId1"/>
    <sheet name="QUESTION 2" sheetId="2" r:id="rId2"/>
    <sheet name="QUESTION 3" sheetId="3" r:id="rId3"/>
    <sheet name="QUESTION 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4" l="1"/>
  <c r="J10" i="4"/>
  <c r="J5" i="4"/>
  <c r="N15" i="4"/>
  <c r="N12" i="4"/>
  <c r="N10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33" i="4"/>
  <c r="H33" i="4"/>
  <c r="F33" i="4"/>
  <c r="G24" i="4"/>
  <c r="G25" i="4"/>
  <c r="G26" i="4"/>
  <c r="G27" i="4"/>
  <c r="G28" i="4"/>
  <c r="G29" i="4"/>
  <c r="G30" i="4"/>
  <c r="G31" i="4"/>
  <c r="G32" i="4"/>
  <c r="G34" i="4"/>
  <c r="G35" i="4"/>
  <c r="G36" i="4"/>
  <c r="G37" i="4"/>
  <c r="G23" i="4"/>
  <c r="G39" i="4"/>
  <c r="G38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3" i="4"/>
  <c r="N14" i="4"/>
  <c r="F24" i="4"/>
  <c r="F25" i="4"/>
  <c r="F26" i="4"/>
  <c r="F27" i="4"/>
  <c r="F28" i="4"/>
  <c r="F29" i="4"/>
  <c r="F30" i="4"/>
  <c r="F31" i="4"/>
  <c r="F32" i="4"/>
  <c r="F34" i="4"/>
  <c r="F35" i="4"/>
  <c r="F36" i="4"/>
  <c r="F37" i="4"/>
  <c r="F23" i="4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N8" i="4"/>
  <c r="N11" i="4" s="1"/>
  <c r="J4" i="4"/>
  <c r="N34" i="4"/>
  <c r="N32" i="4"/>
  <c r="N31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O9" i="1"/>
  <c r="N32" i="3"/>
  <c r="N9" i="4" l="1"/>
  <c r="E7" i="3"/>
  <c r="E6" i="3" s="1"/>
  <c r="E5" i="3" s="1"/>
  <c r="E4" i="3" s="1"/>
  <c r="E3" i="3" s="1"/>
  <c r="N9" i="3" s="1"/>
  <c r="D6" i="3"/>
  <c r="D5" i="3" s="1"/>
  <c r="D4" i="3" s="1"/>
  <c r="D3" i="3" s="1"/>
  <c r="D7" i="3"/>
  <c r="N8" i="3"/>
  <c r="N31" i="3"/>
  <c r="J6" i="3" s="1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J6" i="2"/>
  <c r="O33" i="2"/>
  <c r="O32" i="2"/>
  <c r="O14" i="2"/>
  <c r="O8" i="2"/>
  <c r="O10" i="2" s="1"/>
  <c r="O11" i="2" s="1"/>
  <c r="E3" i="2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4" i="1"/>
  <c r="O14" i="1"/>
  <c r="G8" i="3" l="1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23" i="3"/>
  <c r="G43" i="3"/>
  <c r="G51" i="3"/>
  <c r="G59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" i="3"/>
  <c r="G11" i="3"/>
  <c r="G15" i="3"/>
  <c r="G19" i="3"/>
  <c r="G27" i="3"/>
  <c r="G31" i="3"/>
  <c r="G35" i="3"/>
  <c r="G39" i="3"/>
  <c r="G47" i="3"/>
  <c r="G55" i="3"/>
  <c r="G63" i="3"/>
  <c r="G3" i="3"/>
  <c r="G6" i="3"/>
  <c r="N10" i="3"/>
  <c r="N11" i="3" s="1"/>
  <c r="G5" i="3"/>
  <c r="G4" i="3"/>
  <c r="E4" i="2"/>
  <c r="O8" i="1"/>
  <c r="O10" i="1" s="1"/>
  <c r="O11" i="1" s="1"/>
  <c r="N12" i="3" l="1"/>
  <c r="N13" i="3" s="1"/>
  <c r="N15" i="3" s="1"/>
  <c r="N33" i="3" s="1"/>
  <c r="J7" i="3" s="1"/>
  <c r="E5" i="2"/>
  <c r="E3" i="1"/>
  <c r="J5" i="3" l="1"/>
  <c r="J10" i="3" s="1"/>
  <c r="J11" i="3" s="1"/>
  <c r="E6" i="2"/>
  <c r="E7" i="2" l="1"/>
  <c r="O9" i="2" s="1"/>
  <c r="G3" i="2" l="1"/>
  <c r="G4" i="2"/>
  <c r="G5" i="2"/>
  <c r="G6" i="2"/>
  <c r="E8" i="2"/>
  <c r="G7" i="2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3" i="1"/>
  <c r="G45" i="1"/>
  <c r="G53" i="1"/>
  <c r="G26" i="1"/>
  <c r="G38" i="1"/>
  <c r="G50" i="1"/>
  <c r="G62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57" i="1"/>
  <c r="G10" i="1"/>
  <c r="G18" i="1"/>
  <c r="G30" i="1"/>
  <c r="G42" i="1"/>
  <c r="G54" i="1"/>
  <c r="G5" i="1"/>
  <c r="G9" i="1"/>
  <c r="G13" i="1"/>
  <c r="G17" i="1"/>
  <c r="G21" i="1"/>
  <c r="G25" i="1"/>
  <c r="G29" i="1"/>
  <c r="G33" i="1"/>
  <c r="G37" i="1"/>
  <c r="G41" i="1"/>
  <c r="G49" i="1"/>
  <c r="G61" i="1"/>
  <c r="G6" i="1"/>
  <c r="G14" i="1"/>
  <c r="G22" i="1"/>
  <c r="G34" i="1"/>
  <c r="G46" i="1"/>
  <c r="G58" i="1"/>
  <c r="O12" i="1" l="1"/>
  <c r="G8" i="2"/>
  <c r="E9" i="2"/>
  <c r="O13" i="1"/>
  <c r="O15" i="1" s="1"/>
  <c r="E10" i="2" l="1"/>
  <c r="G9" i="2"/>
  <c r="L5" i="1"/>
  <c r="G10" i="2" l="1"/>
  <c r="E11" i="2"/>
  <c r="L10" i="1"/>
  <c r="L11" i="1"/>
  <c r="E12" i="2" l="1"/>
  <c r="G11" i="2"/>
  <c r="G12" i="2" l="1"/>
  <c r="E13" i="2"/>
  <c r="E14" i="2" l="1"/>
  <c r="G13" i="2"/>
  <c r="G14" i="2" l="1"/>
  <c r="E15" i="2"/>
  <c r="E16" i="2" l="1"/>
  <c r="G15" i="2"/>
  <c r="G16" i="2" l="1"/>
  <c r="E17" i="2"/>
  <c r="E18" i="2" l="1"/>
  <c r="G17" i="2"/>
  <c r="G18" i="2" l="1"/>
  <c r="E19" i="2"/>
  <c r="E20" i="2" l="1"/>
  <c r="G19" i="2"/>
  <c r="G20" i="2" l="1"/>
  <c r="E21" i="2"/>
  <c r="E22" i="2" l="1"/>
  <c r="G21" i="2"/>
  <c r="G22" i="2" l="1"/>
  <c r="E23" i="2"/>
  <c r="E24" i="2" l="1"/>
  <c r="G23" i="2"/>
  <c r="G24" i="2" l="1"/>
  <c r="E25" i="2"/>
  <c r="E26" i="2" l="1"/>
  <c r="G25" i="2"/>
  <c r="G26" i="2" l="1"/>
  <c r="E27" i="2"/>
  <c r="E28" i="2" l="1"/>
  <c r="G27" i="2"/>
  <c r="G28" i="2" l="1"/>
  <c r="E29" i="2"/>
  <c r="E30" i="2" l="1"/>
  <c r="G29" i="2"/>
  <c r="G30" i="2" l="1"/>
  <c r="E31" i="2"/>
  <c r="E32" i="2" l="1"/>
  <c r="G31" i="2"/>
  <c r="G32" i="2" l="1"/>
  <c r="E33" i="2"/>
  <c r="E34" i="2" l="1"/>
  <c r="G33" i="2"/>
  <c r="G34" i="2" l="1"/>
  <c r="E35" i="2"/>
  <c r="E36" i="2" l="1"/>
  <c r="G35" i="2"/>
  <c r="G36" i="2" l="1"/>
  <c r="E37" i="2"/>
  <c r="E38" i="2" l="1"/>
  <c r="G37" i="2"/>
  <c r="G38" i="2" l="1"/>
  <c r="E39" i="2"/>
  <c r="E40" i="2" l="1"/>
  <c r="G39" i="2"/>
  <c r="O12" i="2" l="1"/>
  <c r="O13" i="2" s="1"/>
  <c r="O15" i="2" s="1"/>
  <c r="O31" i="2" s="1"/>
  <c r="G40" i="2"/>
  <c r="E41" i="2"/>
  <c r="O34" i="2" l="1"/>
  <c r="J7" i="2" s="1"/>
  <c r="J5" i="2"/>
  <c r="J10" i="2" s="1"/>
  <c r="J11" i="2" s="1"/>
  <c r="E42" i="2"/>
  <c r="G41" i="2"/>
  <c r="G42" i="2" l="1"/>
  <c r="E43" i="2"/>
  <c r="E44" i="2" l="1"/>
  <c r="G43" i="2"/>
  <c r="G44" i="2" l="1"/>
  <c r="E45" i="2"/>
  <c r="E46" i="2" l="1"/>
  <c r="G45" i="2"/>
  <c r="G46" i="2" l="1"/>
  <c r="E47" i="2"/>
  <c r="E48" i="2" l="1"/>
  <c r="G47" i="2"/>
  <c r="G48" i="2" l="1"/>
  <c r="E49" i="2"/>
  <c r="E50" i="2" l="1"/>
  <c r="G49" i="2"/>
  <c r="G50" i="2" l="1"/>
  <c r="E51" i="2"/>
  <c r="E52" i="2" l="1"/>
  <c r="G51" i="2"/>
  <c r="G52" i="2" l="1"/>
  <c r="E53" i="2"/>
  <c r="E54" i="2" l="1"/>
  <c r="G53" i="2"/>
  <c r="G54" i="2" l="1"/>
  <c r="E55" i="2"/>
  <c r="E56" i="2" l="1"/>
  <c r="G55" i="2"/>
  <c r="G56" i="2" l="1"/>
  <c r="E57" i="2"/>
  <c r="E58" i="2" l="1"/>
  <c r="G57" i="2"/>
  <c r="G58" i="2" l="1"/>
  <c r="E59" i="2"/>
  <c r="E60" i="2" l="1"/>
  <c r="G59" i="2"/>
  <c r="G60" i="2" l="1"/>
  <c r="E61" i="2"/>
  <c r="E62" i="2" l="1"/>
  <c r="G62" i="2" s="1"/>
  <c r="G61" i="2"/>
  <c r="N13" i="4" l="1"/>
</calcChain>
</file>

<file path=xl/sharedStrings.xml><?xml version="1.0" encoding="utf-8"?>
<sst xmlns="http://schemas.openxmlformats.org/spreadsheetml/2006/main" count="178" uniqueCount="64">
  <si>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</si>
  <si>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</si>
  <si>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</si>
  <si>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</si>
  <si>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</si>
  <si>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</si>
  <si>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</si>
  <si>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</si>
  <si>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</si>
  <si>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</si>
  <si>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</si>
  <si>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</si>
  <si>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</si>
  <si>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</si>
  <si>
    <t>MGA (2019)</t>
  </si>
  <si>
    <t>PSV (2019)</t>
  </si>
  <si>
    <t>SRG célibataire (2019)</t>
  </si>
  <si>
    <t>Signification des couleurs</t>
  </si>
  <si>
    <t>Exclusion de certaines années de la période cotisable</t>
  </si>
  <si>
    <t>en raison d'allocations familiales (enfant moins de 7 ans)</t>
  </si>
  <si>
    <t>MGA moyen des 5 dernières années d'emploi</t>
  </si>
  <si>
    <t>Salaire ajusté</t>
  </si>
  <si>
    <t>Période cotisable (en années, 18 à 60 ans)</t>
  </si>
  <si>
    <t>Période cotisable après exclusions (en années)</t>
  </si>
  <si>
    <t>Nombre d'années pouvant être retranchées</t>
  </si>
  <si>
    <t xml:space="preserve">Retranchement de 15% des années de la période </t>
  </si>
  <si>
    <t>cotisable après exclusions</t>
  </si>
  <si>
    <t xml:space="preserve">Période cotisable initialement </t>
  </si>
  <si>
    <t>Années utilisées dans le calcul final</t>
  </si>
  <si>
    <t>Données utiles et résultats intermédiaires</t>
  </si>
  <si>
    <t xml:space="preserve">Rente de retraite de base </t>
  </si>
  <si>
    <t>Moyenne annuelle des salaires admissibles</t>
  </si>
  <si>
    <t>Rente de retraite à 60 ans</t>
  </si>
  <si>
    <t>Facteur d'ajustement actuariel (%)</t>
  </si>
  <si>
    <t>Elle aura droit à 60 ans: RRQ.</t>
  </si>
  <si>
    <t>Indexation de la rente de la RRQ</t>
  </si>
  <si>
    <t>Inflation par année</t>
  </si>
  <si>
    <t xml:space="preserve">Indexation de la PSV </t>
  </si>
  <si>
    <t xml:space="preserve">Indexation de la SRG célibataire </t>
  </si>
  <si>
    <t>Diminution de la SRG selon les autres revenus</t>
  </si>
  <si>
    <t>*Les premiers 3500$ du revenu de Virginie ne sont</t>
  </si>
  <si>
    <t>pas pris en compte pour la diminution de la SRG.</t>
  </si>
  <si>
    <t>Période cotisable (en années, 18 à 65 ans)</t>
  </si>
  <si>
    <t>Elle aura droit à la rente de la RRQ, la PSV et la SRG.</t>
  </si>
  <si>
    <t>(environ)</t>
  </si>
  <si>
    <t>Autres calculs (PSV et SRG)</t>
  </si>
  <si>
    <t>Moyenne des 5 meilleurs salaires de Philippe</t>
  </si>
  <si>
    <t>Autres données et calculs (RCR)</t>
  </si>
  <si>
    <t>Nombre d'années de service (années)</t>
  </si>
  <si>
    <t>Taux du régime à prestations déterminées</t>
  </si>
  <si>
    <t>Rente de retraite du RCR</t>
  </si>
  <si>
    <t xml:space="preserve">Elle aura droit à 65 ans: RRQ, PSV, SRG. Voir calcul </t>
  </si>
  <si>
    <t>question 2 pour confirmation.</t>
  </si>
  <si>
    <t>Eliot</t>
  </si>
  <si>
    <t xml:space="preserve">Âge </t>
  </si>
  <si>
    <t>Période de partage des gains admissibles entre Eliot et</t>
  </si>
  <si>
    <t>Philippe (1985 à 1999)</t>
  </si>
  <si>
    <t>Salaire moyen du couple</t>
  </si>
  <si>
    <t xml:space="preserve">Salaire plus grand que MGA, donc utiliser le chiffre </t>
  </si>
  <si>
    <t>dans la cellule H33 pour le calcul de 1989.</t>
  </si>
  <si>
    <t>Il aura droit à 60 ans: RRQ, RCR.</t>
  </si>
  <si>
    <t xml:space="preserve">Il aura droit à 65 ans: RRQ, RCR, PSV. </t>
  </si>
  <si>
    <t xml:space="preserve">Par contre, il n'aura pas droit à la SRG en raison de ses </t>
  </si>
  <si>
    <t>revenus trop élevé.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</si>
</sst>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71" formatCode="#,##0\ &quot;$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FF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0000"/>
      </right>
      <top/>
      <bottom style="thin">
        <color rgb="FF00B0F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0" borderId="12" xfId="1" applyFont="1" applyBorder="1"/>
    <xf numFmtId="165" fontId="2" fillId="0" borderId="13" xfId="1" applyNumberFormat="1" applyFont="1" applyBorder="1" applyAlignment="1">
      <alignment horizontal="center"/>
    </xf>
    <xf numFmtId="165" fontId="2" fillId="0" borderId="14" xfId="1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5" fontId="2" fillId="4" borderId="14" xfId="1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5" xfId="1" applyNumberFormat="1" applyFont="1" applyBorder="1"/>
    <xf numFmtId="0" fontId="3" fillId="0" borderId="0" xfId="0" applyFont="1" applyAlignment="1">
      <alignment horizontal="center"/>
    </xf>
    <xf numFmtId="165" fontId="2" fillId="0" borderId="6" xfId="1" applyNumberFormat="1" applyFont="1" applyBorder="1"/>
    <xf numFmtId="165" fontId="2" fillId="0" borderId="11" xfId="1" applyNumberFormat="1" applyFont="1" applyBorder="1"/>
    <xf numFmtId="165" fontId="2" fillId="0" borderId="6" xfId="1" applyNumberFormat="1" applyFont="1" applyBorder="1" applyAlignment="1">
      <alignment horizontal="center"/>
    </xf>
    <xf numFmtId="1" fontId="2" fillId="0" borderId="6" xfId="1" applyNumberFormat="1" applyFont="1" applyBorder="1"/>
    <xf numFmtId="165" fontId="4" fillId="4" borderId="5" xfId="1" applyNumberFormat="1" applyFont="1" applyFill="1" applyBorder="1"/>
    <xf numFmtId="165" fontId="4" fillId="4" borderId="6" xfId="1" applyNumberFormat="1" applyFont="1" applyFill="1" applyBorder="1"/>
    <xf numFmtId="165" fontId="2" fillId="4" borderId="6" xfId="1" applyNumberFormat="1" applyFont="1" applyFill="1" applyBorder="1" applyAlignment="1">
      <alignment horizontal="center"/>
    </xf>
    <xf numFmtId="165" fontId="2" fillId="0" borderId="0" xfId="0" applyNumberFormat="1" applyFont="1"/>
    <xf numFmtId="0" fontId="2" fillId="0" borderId="16" xfId="0" applyFont="1" applyBorder="1"/>
    <xf numFmtId="165" fontId="2" fillId="0" borderId="17" xfId="0" applyNumberFormat="1" applyFont="1" applyBorder="1"/>
    <xf numFmtId="165" fontId="2" fillId="0" borderId="14" xfId="0" applyNumberFormat="1" applyFont="1" applyBorder="1"/>
    <xf numFmtId="165" fontId="2" fillId="0" borderId="18" xfId="0" applyNumberFormat="1" applyFont="1" applyBorder="1"/>
    <xf numFmtId="0" fontId="2" fillId="0" borderId="6" xfId="1" applyNumberFormat="1" applyFont="1" applyBorder="1"/>
    <xf numFmtId="1" fontId="2" fillId="3" borderId="6" xfId="1" applyNumberFormat="1" applyFont="1" applyFill="1" applyBorder="1"/>
    <xf numFmtId="165" fontId="2" fillId="3" borderId="6" xfId="1" applyNumberFormat="1" applyFont="1" applyFill="1" applyBorder="1"/>
    <xf numFmtId="165" fontId="2" fillId="3" borderId="6" xfId="1" applyNumberFormat="1" applyFont="1" applyFill="1" applyBorder="1" applyAlignment="1">
      <alignment horizontal="center"/>
    </xf>
    <xf numFmtId="165" fontId="2" fillId="0" borderId="19" xfId="1" applyNumberFormat="1" applyFont="1" applyBorder="1"/>
    <xf numFmtId="165" fontId="2" fillId="0" borderId="20" xfId="1" applyNumberFormat="1" applyFont="1" applyBorder="1" applyAlignment="1">
      <alignment horizontal="center"/>
    </xf>
    <xf numFmtId="165" fontId="2" fillId="0" borderId="21" xfId="1" applyNumberFormat="1" applyFont="1" applyBorder="1" applyAlignment="1">
      <alignment horizontal="center"/>
    </xf>
    <xf numFmtId="165" fontId="2" fillId="4" borderId="21" xfId="1" applyNumberFormat="1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165" fontId="2" fillId="3" borderId="21" xfId="1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0" borderId="0" xfId="0" applyFont="1" applyBorder="1"/>
    <xf numFmtId="165" fontId="2" fillId="0" borderId="0" xfId="1" applyNumberFormat="1" applyFont="1" applyBorder="1"/>
    <xf numFmtId="0" fontId="2" fillId="0" borderId="25" xfId="0" applyFont="1" applyBorder="1"/>
    <xf numFmtId="165" fontId="2" fillId="0" borderId="26" xfId="1" applyNumberFormat="1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165" fontId="4" fillId="0" borderId="0" xfId="1" applyNumberFormat="1" applyFont="1" applyFill="1" applyBorder="1"/>
    <xf numFmtId="171" fontId="2" fillId="0" borderId="6" xfId="1" applyNumberFormat="1" applyFont="1" applyBorder="1"/>
    <xf numFmtId="165" fontId="2" fillId="2" borderId="6" xfId="1" applyNumberFormat="1" applyFont="1" applyFill="1" applyBorder="1"/>
    <xf numFmtId="0" fontId="2" fillId="0" borderId="0" xfId="0" applyFont="1" applyAlignment="1">
      <alignment horizontal="center"/>
    </xf>
    <xf numFmtId="10" fontId="2" fillId="0" borderId="6" xfId="2" applyNumberFormat="1" applyFont="1" applyBorder="1"/>
    <xf numFmtId="1" fontId="2" fillId="0" borderId="0" xfId="1" applyNumberFormat="1" applyFont="1" applyBorder="1"/>
    <xf numFmtId="0" fontId="2" fillId="0" borderId="0" xfId="1" applyNumberFormat="1" applyFont="1" applyBorder="1"/>
    <xf numFmtId="171" fontId="2" fillId="0" borderId="0" xfId="1" applyNumberFormat="1" applyFont="1" applyBorder="1"/>
    <xf numFmtId="165" fontId="2" fillId="0" borderId="32" xfId="1" applyNumberFormat="1" applyFont="1" applyBorder="1"/>
    <xf numFmtId="165" fontId="2" fillId="0" borderId="33" xfId="1" applyNumberFormat="1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171" fontId="2" fillId="0" borderId="34" xfId="1" applyNumberFormat="1" applyFont="1" applyBorder="1"/>
    <xf numFmtId="165" fontId="2" fillId="0" borderId="38" xfId="1" applyNumberFormat="1" applyFont="1" applyBorder="1" applyAlignment="1">
      <alignment horizontal="center"/>
    </xf>
    <xf numFmtId="165" fontId="2" fillId="3" borderId="38" xfId="1" applyNumberFormat="1" applyFont="1" applyFill="1" applyBorder="1" applyAlignment="1">
      <alignment horizontal="center"/>
    </xf>
    <xf numFmtId="165" fontId="2" fillId="4" borderId="38" xfId="1" applyNumberFormat="1" applyFont="1" applyFill="1" applyBorder="1" applyAlignment="1">
      <alignment horizontal="center"/>
    </xf>
    <xf numFmtId="165" fontId="2" fillId="0" borderId="38" xfId="1" applyNumberFormat="1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" fillId="0" borderId="39" xfId="0" applyFont="1" applyBorder="1"/>
    <xf numFmtId="165" fontId="2" fillId="0" borderId="41" xfId="0" applyNumberFormat="1" applyFont="1" applyBorder="1"/>
    <xf numFmtId="0" fontId="2" fillId="0" borderId="14" xfId="0" applyFont="1" applyBorder="1" applyAlignment="1">
      <alignment horizontal="center"/>
    </xf>
    <xf numFmtId="0" fontId="2" fillId="0" borderId="33" xfId="1" applyNumberFormat="1" applyFont="1" applyBorder="1"/>
    <xf numFmtId="10" fontId="2" fillId="0" borderId="33" xfId="1" applyNumberFormat="1" applyFont="1" applyBorder="1"/>
    <xf numFmtId="0" fontId="2" fillId="0" borderId="4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5" fontId="2" fillId="0" borderId="18" xfId="1" applyNumberFormat="1" applyFont="1" applyBorder="1" applyAlignment="1">
      <alignment horizontal="center"/>
    </xf>
    <xf numFmtId="165" fontId="2" fillId="0" borderId="44" xfId="1" applyNumberFormat="1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165" fontId="2" fillId="5" borderId="21" xfId="1" applyNumberFormat="1" applyFont="1" applyFill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5" borderId="49" xfId="0" applyFont="1" applyFill="1" applyBorder="1" applyAlignment="1">
      <alignment horizontal="center"/>
    </xf>
    <xf numFmtId="0" fontId="2" fillId="4" borderId="47" xfId="0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4" borderId="0" xfId="1" applyNumberFormat="1" applyFont="1" applyFill="1" applyBorder="1" applyAlignment="1">
      <alignment horizontal="center"/>
    </xf>
    <xf numFmtId="165" fontId="2" fillId="5" borderId="0" xfId="1" applyNumberFormat="1" applyFont="1" applyFill="1" applyBorder="1" applyAlignment="1">
      <alignment horizontal="center"/>
    </xf>
    <xf numFmtId="0" fontId="2" fillId="0" borderId="51" xfId="0" applyFont="1" applyBorder="1"/>
    <xf numFmtId="165" fontId="2" fillId="0" borderId="50" xfId="0" applyNumberFormat="1" applyFont="1" applyBorder="1"/>
    <xf numFmtId="165" fontId="2" fillId="0" borderId="42" xfId="0" applyNumberFormat="1" applyFont="1" applyBorder="1"/>
    <xf numFmtId="0" fontId="2" fillId="4" borderId="28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1" fontId="2" fillId="0" borderId="0" xfId="0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7A01-C9B7-4676-858F-079C6C4177D4}">
  <dimension ref="B1:P62"/>
  <sheetViews>
    <sheetView workbookViewId="0">
      <selection activeCell="K13" sqref="K13:K15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0.85546875" style="5"/>
    <col min="5" max="5" width="11.42578125" style="6" bestFit="1" customWidth="1"/>
    <col min="6" max="6" width="10.28515625" style="1" customWidth="1"/>
    <col min="7" max="7" width="12.140625" style="1" bestFit="1" customWidth="1"/>
    <col min="8" max="10" width="10.85546875" style="1"/>
    <col min="11" max="11" width="47.28515625" style="1" bestFit="1" customWidth="1"/>
    <col min="12" max="13" width="10.85546875" style="1"/>
    <col min="14" max="14" width="48" style="1" customWidth="1"/>
    <col min="15" max="16384" width="10.85546875" style="1"/>
  </cols>
  <sheetData>
    <row r="1" spans="2:16" ht="9.9499999999999993" customHeight="1" thickBot="1" x14ac:dyDescent="0.3">
      <c r="B1" s="3"/>
      <c r="E1" s="5"/>
    </row>
    <row r="2" spans="2:16" ht="15.75" thickBot="1" x14ac:dyDescent="0.3">
      <c r="B2" s="61" t="s">
        <v>0</v>
      </c>
      <c r="C2" s="51" t="s">
        <v>1</v>
      </c>
      <c r="D2" s="9" t="s">
        <v>2</v>
      </c>
      <c r="E2" s="10" t="s">
        <v>3</v>
      </c>
      <c r="G2" s="37" t="s">
        <v>21</v>
      </c>
      <c r="K2" s="1" t="s">
        <v>4</v>
      </c>
    </row>
    <row r="3" spans="2:16" ht="16.5" thickTop="1" thickBot="1" x14ac:dyDescent="0.3">
      <c r="B3" s="62">
        <v>2019</v>
      </c>
      <c r="C3" s="59">
        <v>59</v>
      </c>
      <c r="D3" s="46">
        <v>47465.4</v>
      </c>
      <c r="E3" s="27">
        <f>O4</f>
        <v>57400</v>
      </c>
      <c r="G3" s="38">
        <f>D3*($O$9/E3)</f>
        <v>44991.767880938263</v>
      </c>
      <c r="L3" s="14" t="s">
        <v>5</v>
      </c>
      <c r="N3" s="28" t="s">
        <v>29</v>
      </c>
      <c r="O3" s="28"/>
    </row>
    <row r="4" spans="2:16" x14ac:dyDescent="0.25">
      <c r="B4" s="63">
        <v>2018</v>
      </c>
      <c r="C4" s="60">
        <v>58</v>
      </c>
      <c r="D4" s="47">
        <v>46671</v>
      </c>
      <c r="E4" s="31">
        <f>E3/(1+$O$6)</f>
        <v>55863.746958637465</v>
      </c>
      <c r="G4" s="39">
        <f t="shared" ref="G4:G62" si="0">D4*($O$9/E4)</f>
        <v>45455.333690171778</v>
      </c>
      <c r="K4" s="11" t="s">
        <v>13</v>
      </c>
      <c r="L4" s="15">
        <v>0</v>
      </c>
      <c r="N4" s="11" t="s">
        <v>14</v>
      </c>
      <c r="O4" s="27">
        <v>57400</v>
      </c>
    </row>
    <row r="5" spans="2:16" x14ac:dyDescent="0.25">
      <c r="B5" s="63">
        <v>2017</v>
      </c>
      <c r="C5" s="60">
        <v>57</v>
      </c>
      <c r="D5" s="47">
        <v>46323.45</v>
      </c>
      <c r="E5" s="31">
        <f t="shared" ref="E5:E62" si="1">E4/(1+$O$6)</f>
        <v>54368.610178722593</v>
      </c>
      <c r="G5" s="39">
        <f t="shared" si="0"/>
        <v>46357.549528814736</v>
      </c>
      <c r="K5" s="12" t="s">
        <v>6</v>
      </c>
      <c r="L5" s="29">
        <f>O15</f>
        <v>7771.7016232223687</v>
      </c>
      <c r="N5" s="12" t="s">
        <v>15</v>
      </c>
      <c r="O5" s="29">
        <v>7217</v>
      </c>
    </row>
    <row r="6" spans="2:16" x14ac:dyDescent="0.25">
      <c r="B6" s="63">
        <v>2016</v>
      </c>
      <c r="C6" s="60">
        <v>56</v>
      </c>
      <c r="D6" s="47">
        <v>45538.98</v>
      </c>
      <c r="E6" s="31">
        <f t="shared" si="1"/>
        <v>52913.489225034151</v>
      </c>
      <c r="G6" s="39">
        <f t="shared" si="0"/>
        <v>46825.745873091299</v>
      </c>
      <c r="K6" s="12" t="s">
        <v>7</v>
      </c>
      <c r="L6" s="16">
        <v>0</v>
      </c>
      <c r="N6" s="12" t="s">
        <v>36</v>
      </c>
      <c r="O6" s="73">
        <v>2.75E-2</v>
      </c>
    </row>
    <row r="7" spans="2:16" x14ac:dyDescent="0.25">
      <c r="B7" s="63">
        <v>2015</v>
      </c>
      <c r="C7" s="60">
        <v>55</v>
      </c>
      <c r="D7" s="47">
        <v>44665.14</v>
      </c>
      <c r="E7" s="31">
        <f t="shared" si="1"/>
        <v>51497.313114388468</v>
      </c>
      <c r="G7" s="39">
        <f t="shared" si="0"/>
        <v>47190.21272850778</v>
      </c>
      <c r="K7" s="12" t="s">
        <v>8</v>
      </c>
      <c r="L7" s="16">
        <v>0</v>
      </c>
      <c r="N7" s="12" t="s">
        <v>16</v>
      </c>
      <c r="O7" s="29">
        <v>10779.84</v>
      </c>
    </row>
    <row r="8" spans="2:16" x14ac:dyDescent="0.25">
      <c r="B8" s="63">
        <v>2014</v>
      </c>
      <c r="C8" s="60">
        <v>54</v>
      </c>
      <c r="D8" s="47">
        <v>43811.159999999996</v>
      </c>
      <c r="E8" s="31">
        <f t="shared" si="1"/>
        <v>50119.039527385365</v>
      </c>
      <c r="G8" s="39">
        <f t="shared" si="0"/>
        <v>47560.873069925779</v>
      </c>
      <c r="K8" s="12" t="s">
        <v>9</v>
      </c>
      <c r="L8" s="16">
        <v>0</v>
      </c>
      <c r="N8" s="12" t="s">
        <v>22</v>
      </c>
      <c r="O8" s="32">
        <f>60-18</f>
        <v>42</v>
      </c>
      <c r="P8" s="1" t="s">
        <v>44</v>
      </c>
    </row>
    <row r="9" spans="2:16" ht="15.75" thickBot="1" x14ac:dyDescent="0.3">
      <c r="B9" s="63">
        <v>2013</v>
      </c>
      <c r="C9" s="60">
        <v>53</v>
      </c>
      <c r="D9" s="47">
        <v>42699</v>
      </c>
      <c r="E9" s="31">
        <f t="shared" si="1"/>
        <v>48777.654041250957</v>
      </c>
      <c r="G9" s="39">
        <f t="shared" si="0"/>
        <v>47628.247380144974</v>
      </c>
      <c r="K9" s="13" t="s">
        <v>10</v>
      </c>
      <c r="L9" s="18">
        <v>0</v>
      </c>
      <c r="N9" s="12" t="s">
        <v>20</v>
      </c>
      <c r="O9" s="29">
        <f>AVERAGE(E3:E7)</f>
        <v>54408.631895356535</v>
      </c>
    </row>
    <row r="10" spans="2:16" x14ac:dyDescent="0.25">
      <c r="B10" s="63">
        <v>2012</v>
      </c>
      <c r="C10" s="60">
        <v>52</v>
      </c>
      <c r="D10" s="47">
        <v>42291.87</v>
      </c>
      <c r="E10" s="31">
        <f t="shared" si="1"/>
        <v>47472.169383212604</v>
      </c>
      <c r="G10" s="39">
        <f t="shared" si="0"/>
        <v>48471.405812981044</v>
      </c>
      <c r="K10" s="11" t="s">
        <v>11</v>
      </c>
      <c r="L10" s="71">
        <f>L5</f>
        <v>7771.7016232223687</v>
      </c>
      <c r="N10" s="12" t="s">
        <v>23</v>
      </c>
      <c r="O10" s="41">
        <f>O8-7</f>
        <v>35</v>
      </c>
    </row>
    <row r="11" spans="2:16" ht="15.75" thickBot="1" x14ac:dyDescent="0.3">
      <c r="B11" s="63">
        <v>2011</v>
      </c>
      <c r="C11" s="60">
        <v>51</v>
      </c>
      <c r="D11" s="47">
        <v>41576.909999999996</v>
      </c>
      <c r="E11" s="31">
        <f t="shared" si="1"/>
        <v>46201.624703856542</v>
      </c>
      <c r="G11" s="39">
        <f t="shared" si="0"/>
        <v>48962.407838171595</v>
      </c>
      <c r="K11" s="13" t="s">
        <v>12</v>
      </c>
      <c r="L11" s="17">
        <f>L5/D3</f>
        <v>0.16373403833576392</v>
      </c>
      <c r="N11" s="12" t="s">
        <v>24</v>
      </c>
      <c r="O11" s="32">
        <f>O10*0.15</f>
        <v>5.25</v>
      </c>
    </row>
    <row r="12" spans="2:16" x14ac:dyDescent="0.25">
      <c r="B12" s="63">
        <v>2010</v>
      </c>
      <c r="C12" s="60">
        <v>50</v>
      </c>
      <c r="D12" s="47">
        <v>40812.300000000003</v>
      </c>
      <c r="E12" s="31">
        <f t="shared" si="1"/>
        <v>44965.084869933373</v>
      </c>
      <c r="G12" s="39">
        <f t="shared" si="0"/>
        <v>49383.681003294638</v>
      </c>
      <c r="N12" s="12" t="s">
        <v>31</v>
      </c>
      <c r="O12" s="70">
        <f>AVERAGE(G3:G24,G32:G39)</f>
        <v>46398.218646103698</v>
      </c>
    </row>
    <row r="13" spans="2:16" x14ac:dyDescent="0.25">
      <c r="B13" s="63">
        <v>2009</v>
      </c>
      <c r="C13" s="60">
        <v>49</v>
      </c>
      <c r="D13" s="47">
        <v>40137.06</v>
      </c>
      <c r="E13" s="31">
        <f t="shared" si="1"/>
        <v>43761.639776090873</v>
      </c>
      <c r="G13" s="39">
        <f t="shared" si="0"/>
        <v>49902.209653829217</v>
      </c>
      <c r="K13" s="1" t="s">
        <v>34</v>
      </c>
      <c r="N13" s="12" t="s">
        <v>30</v>
      </c>
      <c r="O13" s="70">
        <f>O12*0.25</f>
        <v>11599.554661525925</v>
      </c>
    </row>
    <row r="14" spans="2:16" x14ac:dyDescent="0.25">
      <c r="B14" s="63">
        <v>2008</v>
      </c>
      <c r="C14" s="60">
        <v>48</v>
      </c>
      <c r="D14" s="47">
        <v>39620.699999999997</v>
      </c>
      <c r="E14" s="31">
        <f t="shared" si="1"/>
        <v>42590.403675027614</v>
      </c>
      <c r="G14" s="39">
        <f t="shared" si="0"/>
        <v>50614.877900308013</v>
      </c>
      <c r="K14" s="1" t="s">
        <v>51</v>
      </c>
      <c r="N14" s="12" t="s">
        <v>33</v>
      </c>
      <c r="O14" s="41">
        <f>0.55*60</f>
        <v>33</v>
      </c>
    </row>
    <row r="15" spans="2:16" ht="15.75" thickBot="1" x14ac:dyDescent="0.3">
      <c r="B15" s="63">
        <v>2007</v>
      </c>
      <c r="C15" s="60">
        <v>47</v>
      </c>
      <c r="D15" s="47">
        <v>38766.720000000001</v>
      </c>
      <c r="E15" s="31">
        <f t="shared" si="1"/>
        <v>41450.514525574319</v>
      </c>
      <c r="G15" s="39">
        <f t="shared" si="0"/>
        <v>50885.838750420946</v>
      </c>
      <c r="K15" s="1" t="s">
        <v>52</v>
      </c>
      <c r="N15" s="13" t="s">
        <v>32</v>
      </c>
      <c r="O15" s="30">
        <f>O13*(1-O14/100)</f>
        <v>7771.7016232223687</v>
      </c>
    </row>
    <row r="16" spans="2:16" x14ac:dyDescent="0.25">
      <c r="B16" s="63">
        <v>2006</v>
      </c>
      <c r="C16" s="60">
        <v>46</v>
      </c>
      <c r="D16" s="47">
        <v>37882.949999999997</v>
      </c>
      <c r="E16" s="31">
        <f t="shared" si="1"/>
        <v>40341.133358223182</v>
      </c>
      <c r="G16" s="39">
        <f t="shared" si="0"/>
        <v>51093.246770174039</v>
      </c>
      <c r="N16" s="55"/>
      <c r="O16" s="69"/>
    </row>
    <row r="17" spans="2:15" x14ac:dyDescent="0.25">
      <c r="B17" s="63">
        <v>2005</v>
      </c>
      <c r="C17" s="60">
        <v>45</v>
      </c>
      <c r="D17" s="47">
        <v>37336.800000000003</v>
      </c>
      <c r="E17" s="31">
        <f t="shared" si="1"/>
        <v>39261.443657638127</v>
      </c>
      <c r="G17" s="39">
        <f t="shared" si="0"/>
        <v>51741.454671530919</v>
      </c>
      <c r="N17" s="55"/>
      <c r="O17" s="69"/>
    </row>
    <row r="18" spans="2:15" ht="15.75" thickBot="1" x14ac:dyDescent="0.3">
      <c r="B18" s="63">
        <v>2004</v>
      </c>
      <c r="C18" s="60">
        <v>44</v>
      </c>
      <c r="D18" s="47">
        <v>36403.379999999997</v>
      </c>
      <c r="E18" s="31">
        <f t="shared" si="1"/>
        <v>38210.650761691606</v>
      </c>
      <c r="G18" s="39">
        <f t="shared" si="0"/>
        <v>51835.236058123053</v>
      </c>
      <c r="N18" s="28" t="s">
        <v>17</v>
      </c>
      <c r="O18" s="28"/>
    </row>
    <row r="19" spans="2:15" x14ac:dyDescent="0.25">
      <c r="B19" s="63">
        <v>2003</v>
      </c>
      <c r="C19" s="60">
        <v>43</v>
      </c>
      <c r="D19" s="47">
        <v>34755</v>
      </c>
      <c r="E19" s="31">
        <f t="shared" si="1"/>
        <v>37187.981276585502</v>
      </c>
      <c r="G19" s="39">
        <f t="shared" si="0"/>
        <v>50849.00918549511</v>
      </c>
      <c r="N19" s="11" t="s">
        <v>18</v>
      </c>
      <c r="O19" s="33"/>
    </row>
    <row r="20" spans="2:15" x14ac:dyDescent="0.25">
      <c r="B20" s="63">
        <v>2002</v>
      </c>
      <c r="C20" s="60">
        <v>42</v>
      </c>
      <c r="D20" s="47">
        <v>34546.47</v>
      </c>
      <c r="E20" s="31">
        <f t="shared" si="1"/>
        <v>36192.682507625788</v>
      </c>
      <c r="G20" s="39">
        <f t="shared" si="0"/>
        <v>51933.872796467651</v>
      </c>
      <c r="N20" s="12" t="s">
        <v>19</v>
      </c>
      <c r="O20" s="34"/>
    </row>
    <row r="21" spans="2:15" x14ac:dyDescent="0.25">
      <c r="B21" s="63">
        <v>2001</v>
      </c>
      <c r="C21" s="60">
        <v>41</v>
      </c>
      <c r="D21" s="47">
        <v>33920.879999999997</v>
      </c>
      <c r="E21" s="31">
        <f t="shared" si="1"/>
        <v>35224.021905231908</v>
      </c>
      <c r="G21" s="39">
        <f t="shared" si="0"/>
        <v>52395.73943180043</v>
      </c>
      <c r="N21" s="12"/>
      <c r="O21" s="29"/>
    </row>
    <row r="22" spans="2:15" x14ac:dyDescent="0.25">
      <c r="B22" s="63">
        <v>2000</v>
      </c>
      <c r="C22" s="60">
        <v>40</v>
      </c>
      <c r="D22" s="47">
        <v>32769</v>
      </c>
      <c r="E22" s="31">
        <f t="shared" si="1"/>
        <v>34281.286525773146</v>
      </c>
      <c r="G22" s="39">
        <f t="shared" si="0"/>
        <v>52008.446568611631</v>
      </c>
      <c r="N22" s="12" t="s">
        <v>25</v>
      </c>
      <c r="O22" s="42"/>
    </row>
    <row r="23" spans="2:15" x14ac:dyDescent="0.25">
      <c r="B23" s="63">
        <v>1999</v>
      </c>
      <c r="C23" s="60">
        <v>39</v>
      </c>
      <c r="D23" s="47">
        <v>32351.94</v>
      </c>
      <c r="E23" s="31">
        <f t="shared" si="1"/>
        <v>33363.782506835174</v>
      </c>
      <c r="G23" s="39">
        <f t="shared" si="0"/>
        <v>52758.550209348919</v>
      </c>
      <c r="N23" s="12" t="s">
        <v>26</v>
      </c>
      <c r="O23" s="43"/>
    </row>
    <row r="24" spans="2:15" x14ac:dyDescent="0.25">
      <c r="B24" s="64">
        <v>1998</v>
      </c>
      <c r="C24" s="60">
        <v>38</v>
      </c>
      <c r="D24" s="47">
        <v>31155.375</v>
      </c>
      <c r="E24" s="31">
        <f t="shared" si="1"/>
        <v>32470.834556530579</v>
      </c>
      <c r="G24" s="39">
        <f t="shared" si="0"/>
        <v>52204.427545145074</v>
      </c>
      <c r="N24" s="12"/>
      <c r="O24" s="29"/>
    </row>
    <row r="25" spans="2:15" x14ac:dyDescent="0.25">
      <c r="B25" s="22">
        <v>1997</v>
      </c>
      <c r="C25" s="52">
        <v>37</v>
      </c>
      <c r="D25" s="48">
        <v>0</v>
      </c>
      <c r="E25" s="35">
        <f t="shared" si="1"/>
        <v>31601.785456477446</v>
      </c>
      <c r="G25" s="39">
        <f t="shared" si="0"/>
        <v>0</v>
      </c>
      <c r="N25" s="12" t="s">
        <v>27</v>
      </c>
      <c r="O25" s="45"/>
    </row>
    <row r="26" spans="2:15" x14ac:dyDescent="0.25">
      <c r="B26" s="22">
        <v>1996</v>
      </c>
      <c r="C26" s="52">
        <v>36</v>
      </c>
      <c r="D26" s="48">
        <v>1492</v>
      </c>
      <c r="E26" s="35">
        <f t="shared" si="1"/>
        <v>30755.995578080237</v>
      </c>
      <c r="G26" s="39">
        <f t="shared" si="0"/>
        <v>2639.4098861728016</v>
      </c>
      <c r="N26" s="12"/>
      <c r="O26" s="29"/>
    </row>
    <row r="27" spans="2:15" ht="15.75" thickBot="1" x14ac:dyDescent="0.3">
      <c r="B27" s="22">
        <v>1995</v>
      </c>
      <c r="C27" s="52">
        <v>35</v>
      </c>
      <c r="D27" s="48">
        <v>1302</v>
      </c>
      <c r="E27" s="35">
        <f t="shared" si="1"/>
        <v>29932.842411756919</v>
      </c>
      <c r="G27" s="39">
        <f t="shared" si="0"/>
        <v>2366.6325353695747</v>
      </c>
      <c r="N27" s="57" t="s">
        <v>28</v>
      </c>
      <c r="O27" s="58"/>
    </row>
    <row r="28" spans="2:15" x14ac:dyDescent="0.25">
      <c r="B28" s="22">
        <v>1994</v>
      </c>
      <c r="C28" s="52">
        <v>34</v>
      </c>
      <c r="D28" s="48">
        <v>0</v>
      </c>
      <c r="E28" s="35">
        <f t="shared" si="1"/>
        <v>29131.720108765858</v>
      </c>
      <c r="G28" s="39">
        <f t="shared" si="0"/>
        <v>0</v>
      </c>
    </row>
    <row r="29" spans="2:15" x14ac:dyDescent="0.25">
      <c r="B29" s="22">
        <v>1993</v>
      </c>
      <c r="C29" s="52">
        <v>33</v>
      </c>
      <c r="D29" s="48">
        <v>0</v>
      </c>
      <c r="E29" s="35">
        <f t="shared" si="1"/>
        <v>28352.039035295238</v>
      </c>
      <c r="G29" s="39">
        <f t="shared" si="0"/>
        <v>0</v>
      </c>
    </row>
    <row r="30" spans="2:15" x14ac:dyDescent="0.25">
      <c r="B30" s="22">
        <v>1992</v>
      </c>
      <c r="C30" s="52">
        <v>32</v>
      </c>
      <c r="D30" s="48">
        <v>0</v>
      </c>
      <c r="E30" s="35">
        <f t="shared" si="1"/>
        <v>27593.225338486849</v>
      </c>
      <c r="G30" s="39">
        <f t="shared" si="0"/>
        <v>0</v>
      </c>
    </row>
    <row r="31" spans="2:15" x14ac:dyDescent="0.25">
      <c r="B31" s="22">
        <v>1991</v>
      </c>
      <c r="C31" s="52">
        <v>31</v>
      </c>
      <c r="D31" s="48">
        <v>0</v>
      </c>
      <c r="E31" s="35">
        <f t="shared" si="1"/>
        <v>26854.72052407479</v>
      </c>
      <c r="G31" s="39">
        <f t="shared" si="0"/>
        <v>0</v>
      </c>
    </row>
    <row r="32" spans="2:15" x14ac:dyDescent="0.25">
      <c r="B32" s="66">
        <v>1990</v>
      </c>
      <c r="C32" s="65">
        <v>30</v>
      </c>
      <c r="D32" s="49">
        <v>24854.79</v>
      </c>
      <c r="E32" s="31">
        <f t="shared" si="1"/>
        <v>26135.981045328259</v>
      </c>
      <c r="G32" s="39">
        <f t="shared" si="0"/>
        <v>51741.509821308646</v>
      </c>
    </row>
    <row r="33" spans="2:7" x14ac:dyDescent="0.25">
      <c r="B33" s="67">
        <v>1989</v>
      </c>
      <c r="C33" s="65">
        <v>29</v>
      </c>
      <c r="D33" s="49">
        <v>24825</v>
      </c>
      <c r="E33" s="31">
        <f t="shared" si="1"/>
        <v>25436.47790299587</v>
      </c>
      <c r="G33" s="39">
        <f t="shared" si="0"/>
        <v>53100.680524764924</v>
      </c>
    </row>
    <row r="34" spans="2:7" x14ac:dyDescent="0.25">
      <c r="B34" s="67">
        <v>1988</v>
      </c>
      <c r="C34" s="65">
        <v>28</v>
      </c>
      <c r="D34" s="49">
        <v>22789.35</v>
      </c>
      <c r="E34" s="31">
        <f t="shared" si="1"/>
        <v>24755.696255957049</v>
      </c>
      <c r="G34" s="39">
        <f t="shared" si="0"/>
        <v>50086.951401581886</v>
      </c>
    </row>
    <row r="35" spans="2:7" x14ac:dyDescent="0.25">
      <c r="B35" s="67">
        <v>1987</v>
      </c>
      <c r="C35" s="65">
        <v>27</v>
      </c>
      <c r="D35" s="49">
        <v>22243.200000000001</v>
      </c>
      <c r="E35" s="31">
        <f t="shared" si="1"/>
        <v>24093.135042293965</v>
      </c>
      <c r="G35" s="39">
        <f t="shared" si="0"/>
        <v>50230.992307573368</v>
      </c>
    </row>
    <row r="36" spans="2:7" x14ac:dyDescent="0.25">
      <c r="B36" s="67">
        <v>1986</v>
      </c>
      <c r="C36" s="65">
        <v>26</v>
      </c>
      <c r="D36" s="49">
        <v>20853</v>
      </c>
      <c r="E36" s="31">
        <f t="shared" si="1"/>
        <v>23448.306610505075</v>
      </c>
      <c r="G36" s="39">
        <f t="shared" si="0"/>
        <v>48386.573058779664</v>
      </c>
    </row>
    <row r="37" spans="2:7" x14ac:dyDescent="0.25">
      <c r="B37" s="67">
        <v>1985</v>
      </c>
      <c r="C37" s="65">
        <v>25</v>
      </c>
      <c r="D37" s="49">
        <v>19860</v>
      </c>
      <c r="E37" s="31">
        <f t="shared" si="1"/>
        <v>22820.736360588879</v>
      </c>
      <c r="G37" s="39">
        <f t="shared" si="0"/>
        <v>47349.717921805815</v>
      </c>
    </row>
    <row r="38" spans="2:7" x14ac:dyDescent="0.25">
      <c r="B38" s="67">
        <v>1984</v>
      </c>
      <c r="C38" s="65">
        <v>24</v>
      </c>
      <c r="D38" s="49">
        <v>0</v>
      </c>
      <c r="E38" s="31">
        <f t="shared" si="1"/>
        <v>22209.962394733699</v>
      </c>
      <c r="G38" s="39">
        <f t="shared" si="0"/>
        <v>0</v>
      </c>
    </row>
    <row r="39" spans="2:7" x14ac:dyDescent="0.25">
      <c r="B39" s="68">
        <v>1983</v>
      </c>
      <c r="C39" s="65">
        <v>23</v>
      </c>
      <c r="D39" s="49">
        <v>0</v>
      </c>
      <c r="E39" s="31">
        <f t="shared" si="1"/>
        <v>21615.535177356396</v>
      </c>
      <c r="G39" s="39">
        <f t="shared" si="0"/>
        <v>0</v>
      </c>
    </row>
    <row r="40" spans="2:7" x14ac:dyDescent="0.25">
      <c r="B40" s="21">
        <v>1982</v>
      </c>
      <c r="C40" s="53">
        <v>22</v>
      </c>
      <c r="D40" s="50">
        <v>0</v>
      </c>
      <c r="E40" s="44">
        <f t="shared" si="1"/>
        <v>21037.017204239801</v>
      </c>
      <c r="G40" s="39">
        <f t="shared" si="0"/>
        <v>0</v>
      </c>
    </row>
    <row r="41" spans="2:7" x14ac:dyDescent="0.25">
      <c r="B41" s="21">
        <v>1981</v>
      </c>
      <c r="C41" s="53">
        <v>21</v>
      </c>
      <c r="D41" s="50">
        <v>0</v>
      </c>
      <c r="E41" s="44">
        <f t="shared" si="1"/>
        <v>20473.982680525351</v>
      </c>
      <c r="G41" s="39">
        <f t="shared" si="0"/>
        <v>0</v>
      </c>
    </row>
    <row r="42" spans="2:7" x14ac:dyDescent="0.25">
      <c r="B42" s="21">
        <v>1980</v>
      </c>
      <c r="C42" s="53">
        <v>20</v>
      </c>
      <c r="D42" s="50">
        <v>0</v>
      </c>
      <c r="E42" s="44">
        <f t="shared" si="1"/>
        <v>19926.017207323941</v>
      </c>
      <c r="G42" s="39">
        <f t="shared" si="0"/>
        <v>0</v>
      </c>
    </row>
    <row r="43" spans="2:7" x14ac:dyDescent="0.25">
      <c r="B43" s="21">
        <v>1979</v>
      </c>
      <c r="C43" s="53">
        <v>19</v>
      </c>
      <c r="D43" s="50">
        <v>0</v>
      </c>
      <c r="E43" s="44">
        <f t="shared" si="1"/>
        <v>19392.717476714297</v>
      </c>
      <c r="G43" s="39">
        <f t="shared" si="0"/>
        <v>0</v>
      </c>
    </row>
    <row r="44" spans="2:7" x14ac:dyDescent="0.25">
      <c r="B44" s="21">
        <v>1978</v>
      </c>
      <c r="C44" s="54">
        <v>18</v>
      </c>
      <c r="D44" s="50">
        <v>0</v>
      </c>
      <c r="E44" s="44">
        <f t="shared" si="1"/>
        <v>18873.690974904424</v>
      </c>
      <c r="G44" s="39">
        <f t="shared" si="0"/>
        <v>0</v>
      </c>
    </row>
    <row r="45" spans="2:7" x14ac:dyDescent="0.25">
      <c r="B45" s="2">
        <v>1977</v>
      </c>
      <c r="C45" s="4">
        <v>17</v>
      </c>
      <c r="D45" s="20">
        <v>0</v>
      </c>
      <c r="E45" s="31">
        <f t="shared" si="1"/>
        <v>18368.555693337639</v>
      </c>
      <c r="G45" s="39">
        <f t="shared" si="0"/>
        <v>0</v>
      </c>
    </row>
    <row r="46" spans="2:7" x14ac:dyDescent="0.25">
      <c r="B46" s="2">
        <v>1976</v>
      </c>
      <c r="C46" s="4">
        <v>16</v>
      </c>
      <c r="D46" s="20">
        <v>0</v>
      </c>
      <c r="E46" s="31">
        <f t="shared" si="1"/>
        <v>17876.939847530546</v>
      </c>
      <c r="G46" s="39">
        <f t="shared" si="0"/>
        <v>0</v>
      </c>
    </row>
    <row r="47" spans="2:7" x14ac:dyDescent="0.25">
      <c r="B47" s="2">
        <v>1975</v>
      </c>
      <c r="C47" s="4">
        <v>15</v>
      </c>
      <c r="D47" s="20">
        <v>0</v>
      </c>
      <c r="E47" s="31">
        <f t="shared" si="1"/>
        <v>17398.481603436052</v>
      </c>
      <c r="G47" s="39">
        <f t="shared" si="0"/>
        <v>0</v>
      </c>
    </row>
    <row r="48" spans="2:7" x14ac:dyDescent="0.25">
      <c r="B48" s="2">
        <v>1974</v>
      </c>
      <c r="C48" s="4">
        <v>14</v>
      </c>
      <c r="D48" s="20">
        <v>0</v>
      </c>
      <c r="E48" s="31">
        <f t="shared" si="1"/>
        <v>16932.828811129977</v>
      </c>
      <c r="G48" s="39">
        <f t="shared" si="0"/>
        <v>0</v>
      </c>
    </row>
    <row r="49" spans="2:7" x14ac:dyDescent="0.25">
      <c r="B49" s="2">
        <v>1973</v>
      </c>
      <c r="C49" s="4">
        <v>13</v>
      </c>
      <c r="D49" s="20">
        <v>0</v>
      </c>
      <c r="E49" s="31">
        <f t="shared" si="1"/>
        <v>16479.638745625281</v>
      </c>
      <c r="G49" s="39">
        <f t="shared" si="0"/>
        <v>0</v>
      </c>
    </row>
    <row r="50" spans="2:7" x14ac:dyDescent="0.25">
      <c r="B50" s="2">
        <v>1972</v>
      </c>
      <c r="C50" s="4">
        <v>12</v>
      </c>
      <c r="D50" s="20">
        <v>0</v>
      </c>
      <c r="E50" s="31">
        <f t="shared" si="1"/>
        <v>16038.577854623143</v>
      </c>
      <c r="G50" s="39">
        <f t="shared" si="0"/>
        <v>0</v>
      </c>
    </row>
    <row r="51" spans="2:7" x14ac:dyDescent="0.25">
      <c r="B51" s="2">
        <v>1971</v>
      </c>
      <c r="C51" s="4">
        <v>11</v>
      </c>
      <c r="D51" s="20">
        <v>0</v>
      </c>
      <c r="E51" s="31">
        <f t="shared" si="1"/>
        <v>15609.321513015224</v>
      </c>
      <c r="G51" s="39">
        <f t="shared" si="0"/>
        <v>0</v>
      </c>
    </row>
    <row r="52" spans="2:7" x14ac:dyDescent="0.25">
      <c r="B52" s="2">
        <v>1970</v>
      </c>
      <c r="C52" s="4">
        <v>10</v>
      </c>
      <c r="D52" s="20">
        <v>0</v>
      </c>
      <c r="E52" s="31">
        <f t="shared" si="1"/>
        <v>15191.55378395642</v>
      </c>
      <c r="G52" s="39">
        <f t="shared" si="0"/>
        <v>0</v>
      </c>
    </row>
    <row r="53" spans="2:7" x14ac:dyDescent="0.25">
      <c r="B53" s="2">
        <v>1969</v>
      </c>
      <c r="C53" s="4">
        <v>9</v>
      </c>
      <c r="D53" s="20">
        <v>0</v>
      </c>
      <c r="E53" s="31">
        <f t="shared" si="1"/>
        <v>14784.967186332282</v>
      </c>
      <c r="G53" s="39">
        <f t="shared" si="0"/>
        <v>0</v>
      </c>
    </row>
    <row r="54" spans="2:7" x14ac:dyDescent="0.25">
      <c r="B54" s="2">
        <v>1968</v>
      </c>
      <c r="C54" s="4">
        <v>8</v>
      </c>
      <c r="D54" s="20">
        <v>0</v>
      </c>
      <c r="E54" s="31">
        <f t="shared" si="1"/>
        <v>14389.262468449908</v>
      </c>
      <c r="G54" s="39">
        <f t="shared" si="0"/>
        <v>0</v>
      </c>
    </row>
    <row r="55" spans="2:7" x14ac:dyDescent="0.25">
      <c r="B55" s="2">
        <v>1967</v>
      </c>
      <c r="C55" s="4">
        <v>7</v>
      </c>
      <c r="D55" s="20">
        <v>0</v>
      </c>
      <c r="E55" s="31">
        <f t="shared" si="1"/>
        <v>14004.148387785797</v>
      </c>
      <c r="G55" s="39">
        <f t="shared" si="0"/>
        <v>0</v>
      </c>
    </row>
    <row r="56" spans="2:7" x14ac:dyDescent="0.25">
      <c r="B56" s="2">
        <v>1966</v>
      </c>
      <c r="C56" s="4">
        <v>6</v>
      </c>
      <c r="D56" s="20">
        <v>0</v>
      </c>
      <c r="E56" s="31">
        <f t="shared" si="1"/>
        <v>13629.341496628513</v>
      </c>
      <c r="G56" s="39">
        <f t="shared" si="0"/>
        <v>0</v>
      </c>
    </row>
    <row r="57" spans="2:7" x14ac:dyDescent="0.25">
      <c r="B57" s="2">
        <v>1965</v>
      </c>
      <c r="C57" s="4">
        <v>5</v>
      </c>
      <c r="D57" s="20">
        <v>0</v>
      </c>
      <c r="E57" s="31">
        <f t="shared" si="1"/>
        <v>13264.565933458405</v>
      </c>
      <c r="G57" s="39">
        <f t="shared" si="0"/>
        <v>0</v>
      </c>
    </row>
    <row r="58" spans="2:7" x14ac:dyDescent="0.25">
      <c r="B58" s="2">
        <v>1964</v>
      </c>
      <c r="C58" s="4">
        <v>4</v>
      </c>
      <c r="D58" s="20">
        <v>0</v>
      </c>
      <c r="E58" s="31">
        <f t="shared" si="1"/>
        <v>12909.553219910855</v>
      </c>
      <c r="G58" s="39">
        <f t="shared" si="0"/>
        <v>0</v>
      </c>
    </row>
    <row r="59" spans="2:7" x14ac:dyDescent="0.25">
      <c r="B59" s="2">
        <v>1963</v>
      </c>
      <c r="C59" s="4">
        <v>3</v>
      </c>
      <c r="D59" s="20">
        <v>0</v>
      </c>
      <c r="E59" s="31">
        <f t="shared" si="1"/>
        <v>12564.04206317358</v>
      </c>
      <c r="G59" s="39">
        <f t="shared" si="0"/>
        <v>0</v>
      </c>
    </row>
    <row r="60" spans="2:7" x14ac:dyDescent="0.25">
      <c r="B60" s="2">
        <v>1962</v>
      </c>
      <c r="C60" s="4">
        <v>2</v>
      </c>
      <c r="D60" s="20">
        <v>0</v>
      </c>
      <c r="E60" s="31">
        <f t="shared" si="1"/>
        <v>12227.778163672583</v>
      </c>
      <c r="G60" s="39">
        <f t="shared" si="0"/>
        <v>0</v>
      </c>
    </row>
    <row r="61" spans="2:7" x14ac:dyDescent="0.25">
      <c r="B61" s="2">
        <v>1961</v>
      </c>
      <c r="C61" s="4">
        <v>1</v>
      </c>
      <c r="D61" s="20">
        <v>0</v>
      </c>
      <c r="E61" s="31">
        <f t="shared" si="1"/>
        <v>11900.51402790519</v>
      </c>
      <c r="G61" s="39">
        <f t="shared" si="0"/>
        <v>0</v>
      </c>
    </row>
    <row r="62" spans="2:7" x14ac:dyDescent="0.25">
      <c r="B62" s="25">
        <v>1960</v>
      </c>
      <c r="C62" s="26">
        <v>0</v>
      </c>
      <c r="D62" s="20">
        <v>0</v>
      </c>
      <c r="E62" s="31">
        <f t="shared" si="1"/>
        <v>11582.008786282422</v>
      </c>
      <c r="G62" s="40">
        <f t="shared" si="0"/>
        <v>0</v>
      </c>
    </row>
  </sheetData>
  <mergeCells count="2">
    <mergeCell ref="N3:O3"/>
    <mergeCell ref="N18:O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D372-2F5B-444E-901D-D02956C9F1AC}">
  <dimension ref="B1:P62"/>
  <sheetViews>
    <sheetView topLeftCell="E22" workbookViewId="0">
      <selection activeCell="I35" sqref="I35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0.85546875" style="5"/>
    <col min="5" max="5" width="10.85546875" style="6"/>
    <col min="6" max="6" width="10.85546875" style="1"/>
    <col min="7" max="7" width="11.7109375" style="1" customWidth="1"/>
    <col min="8" max="8" width="10.85546875" style="1"/>
    <col min="9" max="9" width="47.28515625" style="1" bestFit="1" customWidth="1"/>
    <col min="10" max="10" width="11.42578125" style="1" bestFit="1" customWidth="1"/>
    <col min="11" max="11" width="10.85546875" style="1"/>
    <col min="12" max="12" width="10.85546875" style="1" customWidth="1"/>
    <col min="13" max="13" width="10.85546875" style="1"/>
    <col min="14" max="14" width="47.85546875" style="1" customWidth="1"/>
    <col min="15" max="16384" width="10.85546875" style="1"/>
  </cols>
  <sheetData>
    <row r="1" spans="2:16" ht="9.9499999999999993" customHeight="1" thickBot="1" x14ac:dyDescent="0.3">
      <c r="B1" s="3"/>
      <c r="E1" s="5"/>
    </row>
    <row r="2" spans="2:16" ht="15.75" thickBot="1" x14ac:dyDescent="0.3">
      <c r="B2" s="61" t="s">
        <v>0</v>
      </c>
      <c r="C2" s="51" t="s">
        <v>1</v>
      </c>
      <c r="D2" s="9" t="s">
        <v>2</v>
      </c>
      <c r="E2" s="10" t="s">
        <v>3</v>
      </c>
      <c r="G2" s="37" t="s">
        <v>21</v>
      </c>
      <c r="I2" s="1" t="s">
        <v>4</v>
      </c>
    </row>
    <row r="3" spans="2:16" ht="16.5" thickTop="1" thickBot="1" x14ac:dyDescent="0.3">
      <c r="B3" s="62">
        <v>2019</v>
      </c>
      <c r="C3" s="59">
        <v>59</v>
      </c>
      <c r="D3" s="46">
        <v>47465.4</v>
      </c>
      <c r="E3" s="27">
        <f>O4</f>
        <v>57400</v>
      </c>
      <c r="G3" s="38">
        <f>D3*($O$9/E3)</f>
        <v>44991.767880938263</v>
      </c>
      <c r="J3" s="14" t="s">
        <v>5</v>
      </c>
      <c r="N3" s="28" t="s">
        <v>29</v>
      </c>
      <c r="O3" s="28"/>
    </row>
    <row r="4" spans="2:16" x14ac:dyDescent="0.25">
      <c r="B4" s="63">
        <v>2018</v>
      </c>
      <c r="C4" s="60">
        <v>58</v>
      </c>
      <c r="D4" s="47">
        <v>46671</v>
      </c>
      <c r="E4" s="31">
        <f>E3/(1+$O$6)</f>
        <v>55863.746958637465</v>
      </c>
      <c r="G4" s="39">
        <f t="shared" ref="G4:G62" si="0">D4*($O$9/E4)</f>
        <v>45455.333690171778</v>
      </c>
      <c r="I4" s="11" t="s">
        <v>13</v>
      </c>
      <c r="J4" s="15">
        <v>0</v>
      </c>
      <c r="N4" s="11" t="s">
        <v>14</v>
      </c>
      <c r="O4" s="27">
        <v>57400</v>
      </c>
    </row>
    <row r="5" spans="2:16" x14ac:dyDescent="0.25">
      <c r="B5" s="63">
        <v>2017</v>
      </c>
      <c r="C5" s="60">
        <v>57</v>
      </c>
      <c r="D5" s="47">
        <v>46323.45</v>
      </c>
      <c r="E5" s="31">
        <f t="shared" ref="E5:E62" si="1">E4/(1+$O$6)</f>
        <v>54368.610178722593</v>
      </c>
      <c r="G5" s="39">
        <f t="shared" si="0"/>
        <v>46357.549528814736</v>
      </c>
      <c r="I5" s="12" t="s">
        <v>6</v>
      </c>
      <c r="J5" s="29">
        <f>O31</f>
        <v>8900.7227069707606</v>
      </c>
      <c r="N5" s="12" t="s">
        <v>15</v>
      </c>
      <c r="O5" s="29">
        <v>7217</v>
      </c>
    </row>
    <row r="6" spans="2:16" x14ac:dyDescent="0.25">
      <c r="B6" s="63">
        <v>2016</v>
      </c>
      <c r="C6" s="60">
        <v>56</v>
      </c>
      <c r="D6" s="47">
        <v>45538.98</v>
      </c>
      <c r="E6" s="31">
        <f t="shared" si="1"/>
        <v>52913.489225034151</v>
      </c>
      <c r="G6" s="39">
        <f t="shared" si="0"/>
        <v>46825.745873091299</v>
      </c>
      <c r="I6" s="12" t="s">
        <v>7</v>
      </c>
      <c r="J6" s="29">
        <f>O32</f>
        <v>8492.7372614038886</v>
      </c>
      <c r="N6" s="12" t="s">
        <v>36</v>
      </c>
      <c r="O6" s="73">
        <v>2.75E-2</v>
      </c>
    </row>
    <row r="7" spans="2:16" x14ac:dyDescent="0.25">
      <c r="B7" s="63">
        <v>2015</v>
      </c>
      <c r="C7" s="60">
        <v>55</v>
      </c>
      <c r="D7" s="47">
        <v>44665.14</v>
      </c>
      <c r="E7" s="31">
        <f t="shared" si="1"/>
        <v>51497.313114388468</v>
      </c>
      <c r="G7" s="39">
        <f t="shared" si="0"/>
        <v>47190.21272850778</v>
      </c>
      <c r="I7" s="12" t="s">
        <v>8</v>
      </c>
      <c r="J7" s="29">
        <f>O34</f>
        <v>9985.0132952567692</v>
      </c>
      <c r="N7" s="12" t="s">
        <v>16</v>
      </c>
      <c r="O7" s="29">
        <v>10779.84</v>
      </c>
    </row>
    <row r="8" spans="2:16" x14ac:dyDescent="0.25">
      <c r="B8" s="63">
        <v>2014</v>
      </c>
      <c r="C8" s="60">
        <v>54</v>
      </c>
      <c r="D8" s="47">
        <v>43811.159999999996</v>
      </c>
      <c r="E8" s="31">
        <f t="shared" si="1"/>
        <v>50119.039527385365</v>
      </c>
      <c r="G8" s="39">
        <f t="shared" si="0"/>
        <v>47560.873069925779</v>
      </c>
      <c r="I8" s="12" t="s">
        <v>9</v>
      </c>
      <c r="J8" s="16">
        <v>0</v>
      </c>
      <c r="N8" s="12" t="s">
        <v>22</v>
      </c>
      <c r="O8" s="32">
        <f>60-18</f>
        <v>42</v>
      </c>
      <c r="P8" s="1" t="s">
        <v>44</v>
      </c>
    </row>
    <row r="9" spans="2:16" ht="15.75" thickBot="1" x14ac:dyDescent="0.3">
      <c r="B9" s="63">
        <v>2013</v>
      </c>
      <c r="C9" s="60">
        <v>53</v>
      </c>
      <c r="D9" s="47">
        <v>42699</v>
      </c>
      <c r="E9" s="31">
        <f t="shared" si="1"/>
        <v>48777.654041250957</v>
      </c>
      <c r="G9" s="39">
        <f t="shared" si="0"/>
        <v>47628.247380144974</v>
      </c>
      <c r="I9" s="13" t="s">
        <v>10</v>
      </c>
      <c r="J9" s="18">
        <v>0</v>
      </c>
      <c r="N9" s="12" t="s">
        <v>20</v>
      </c>
      <c r="O9" s="29">
        <f>AVERAGE(E3:E7)</f>
        <v>54408.631895356535</v>
      </c>
    </row>
    <row r="10" spans="2:16" x14ac:dyDescent="0.25">
      <c r="B10" s="63">
        <v>2012</v>
      </c>
      <c r="C10" s="60">
        <v>52</v>
      </c>
      <c r="D10" s="47">
        <v>42291.87</v>
      </c>
      <c r="E10" s="31">
        <f t="shared" si="1"/>
        <v>47472.169383212604</v>
      </c>
      <c r="G10" s="39">
        <f t="shared" si="0"/>
        <v>48471.405812981044</v>
      </c>
      <c r="I10" s="11" t="s">
        <v>11</v>
      </c>
      <c r="J10" s="71">
        <f>SUM(J5:J7)</f>
        <v>27378.473263631418</v>
      </c>
      <c r="N10" s="12" t="s">
        <v>23</v>
      </c>
      <c r="O10" s="41">
        <f>O8-7</f>
        <v>35</v>
      </c>
    </row>
    <row r="11" spans="2:16" ht="15.75" thickBot="1" x14ac:dyDescent="0.3">
      <c r="B11" s="63">
        <v>2011</v>
      </c>
      <c r="C11" s="60">
        <v>51</v>
      </c>
      <c r="D11" s="47">
        <v>41576.909999999996</v>
      </c>
      <c r="E11" s="31">
        <f t="shared" si="1"/>
        <v>46201.624703856542</v>
      </c>
      <c r="G11" s="39">
        <f t="shared" si="0"/>
        <v>48962.407838171595</v>
      </c>
      <c r="I11" s="13" t="s">
        <v>12</v>
      </c>
      <c r="J11" s="17">
        <f>J10/D3</f>
        <v>0.57680907068372789</v>
      </c>
      <c r="N11" s="12" t="s">
        <v>24</v>
      </c>
      <c r="O11" s="32">
        <f>O10*0.15</f>
        <v>5.25</v>
      </c>
    </row>
    <row r="12" spans="2:16" x14ac:dyDescent="0.25">
      <c r="B12" s="63">
        <v>2010</v>
      </c>
      <c r="C12" s="60">
        <v>50</v>
      </c>
      <c r="D12" s="47">
        <v>40812.300000000003</v>
      </c>
      <c r="E12" s="31">
        <f t="shared" si="1"/>
        <v>44965.084869933373</v>
      </c>
      <c r="G12" s="39">
        <f t="shared" si="0"/>
        <v>49383.681003294638</v>
      </c>
      <c r="N12" s="12" t="s">
        <v>31</v>
      </c>
      <c r="O12" s="70">
        <f>AVERAGE(G3:G24,G32:G39)</f>
        <v>46398.218646103698</v>
      </c>
    </row>
    <row r="13" spans="2:16" x14ac:dyDescent="0.25">
      <c r="B13" s="63">
        <v>2009</v>
      </c>
      <c r="C13" s="60">
        <v>49</v>
      </c>
      <c r="D13" s="47">
        <v>40137.06</v>
      </c>
      <c r="E13" s="31">
        <f t="shared" si="1"/>
        <v>43761.639776090873</v>
      </c>
      <c r="G13" s="39">
        <f t="shared" si="0"/>
        <v>49902.209653829217</v>
      </c>
      <c r="N13" s="12" t="s">
        <v>30</v>
      </c>
      <c r="O13" s="70">
        <f>O12*0.25</f>
        <v>11599.554661525925</v>
      </c>
    </row>
    <row r="14" spans="2:16" x14ac:dyDescent="0.25">
      <c r="B14" s="63">
        <v>2008</v>
      </c>
      <c r="C14" s="60">
        <v>48</v>
      </c>
      <c r="D14" s="47">
        <v>39620.699999999997</v>
      </c>
      <c r="E14" s="31">
        <f t="shared" si="1"/>
        <v>42590.403675027614</v>
      </c>
      <c r="G14" s="39">
        <f t="shared" si="0"/>
        <v>50614.877900308013</v>
      </c>
      <c r="N14" s="12" t="s">
        <v>33</v>
      </c>
      <c r="O14" s="41">
        <f>0.55*60</f>
        <v>33</v>
      </c>
    </row>
    <row r="15" spans="2:16" ht="15.75" thickBot="1" x14ac:dyDescent="0.3">
      <c r="B15" s="63">
        <v>2007</v>
      </c>
      <c r="C15" s="60">
        <v>47</v>
      </c>
      <c r="D15" s="47">
        <v>38766.720000000001</v>
      </c>
      <c r="E15" s="31">
        <f t="shared" si="1"/>
        <v>41450.514525574319</v>
      </c>
      <c r="G15" s="39">
        <f t="shared" si="0"/>
        <v>50885.838750420946</v>
      </c>
      <c r="N15" s="13" t="s">
        <v>32</v>
      </c>
      <c r="O15" s="30">
        <f>O13*(1-O14/100)</f>
        <v>7771.7016232223687</v>
      </c>
    </row>
    <row r="16" spans="2:16" x14ac:dyDescent="0.25">
      <c r="B16" s="63">
        <v>2006</v>
      </c>
      <c r="C16" s="60">
        <v>46</v>
      </c>
      <c r="D16" s="47">
        <v>37882.949999999997</v>
      </c>
      <c r="E16" s="31">
        <f t="shared" si="1"/>
        <v>40341.133358223182</v>
      </c>
      <c r="G16" s="39">
        <f t="shared" si="0"/>
        <v>51093.246770174039</v>
      </c>
      <c r="N16" s="55"/>
      <c r="O16" s="69"/>
    </row>
    <row r="17" spans="2:15" x14ac:dyDescent="0.25">
      <c r="B17" s="63">
        <v>2005</v>
      </c>
      <c r="C17" s="60">
        <v>45</v>
      </c>
      <c r="D17" s="47">
        <v>37336.800000000003</v>
      </c>
      <c r="E17" s="31">
        <f t="shared" si="1"/>
        <v>39261.443657638127</v>
      </c>
      <c r="G17" s="39">
        <f t="shared" si="0"/>
        <v>51741.454671530919</v>
      </c>
      <c r="N17" s="55"/>
      <c r="O17" s="69"/>
    </row>
    <row r="18" spans="2:15" ht="15.75" thickBot="1" x14ac:dyDescent="0.3">
      <c r="B18" s="63">
        <v>2004</v>
      </c>
      <c r="C18" s="60">
        <v>44</v>
      </c>
      <c r="D18" s="47">
        <v>36403.379999999997</v>
      </c>
      <c r="E18" s="31">
        <f t="shared" si="1"/>
        <v>38210.650761691606</v>
      </c>
      <c r="G18" s="39">
        <f t="shared" si="0"/>
        <v>51835.236058123053</v>
      </c>
      <c r="N18" s="28" t="s">
        <v>17</v>
      </c>
      <c r="O18" s="28"/>
    </row>
    <row r="19" spans="2:15" x14ac:dyDescent="0.25">
      <c r="B19" s="63">
        <v>2003</v>
      </c>
      <c r="C19" s="60">
        <v>43</v>
      </c>
      <c r="D19" s="47">
        <v>34755</v>
      </c>
      <c r="E19" s="31">
        <f t="shared" si="1"/>
        <v>37187.981276585502</v>
      </c>
      <c r="G19" s="39">
        <f t="shared" si="0"/>
        <v>50849.00918549511</v>
      </c>
      <c r="N19" s="11" t="s">
        <v>18</v>
      </c>
      <c r="O19" s="33"/>
    </row>
    <row r="20" spans="2:15" x14ac:dyDescent="0.25">
      <c r="B20" s="63">
        <v>2002</v>
      </c>
      <c r="C20" s="60">
        <v>42</v>
      </c>
      <c r="D20" s="47">
        <v>34546.47</v>
      </c>
      <c r="E20" s="31">
        <f t="shared" si="1"/>
        <v>36192.682507625788</v>
      </c>
      <c r="G20" s="39">
        <f t="shared" si="0"/>
        <v>51933.872796467651</v>
      </c>
      <c r="N20" s="12" t="s">
        <v>19</v>
      </c>
      <c r="O20" s="34"/>
    </row>
    <row r="21" spans="2:15" x14ac:dyDescent="0.25">
      <c r="B21" s="63">
        <v>2001</v>
      </c>
      <c r="C21" s="60">
        <v>41</v>
      </c>
      <c r="D21" s="47">
        <v>33920.879999999997</v>
      </c>
      <c r="E21" s="31">
        <f t="shared" si="1"/>
        <v>35224.021905231908</v>
      </c>
      <c r="G21" s="39">
        <f t="shared" si="0"/>
        <v>52395.73943180043</v>
      </c>
      <c r="N21" s="12"/>
      <c r="O21" s="29"/>
    </row>
    <row r="22" spans="2:15" x14ac:dyDescent="0.25">
      <c r="B22" s="63">
        <v>2000</v>
      </c>
      <c r="C22" s="60">
        <v>40</v>
      </c>
      <c r="D22" s="47">
        <v>32769</v>
      </c>
      <c r="E22" s="31">
        <f t="shared" si="1"/>
        <v>34281.286525773146</v>
      </c>
      <c r="G22" s="39">
        <f t="shared" si="0"/>
        <v>52008.446568611631</v>
      </c>
      <c r="N22" s="12" t="s">
        <v>25</v>
      </c>
      <c r="O22" s="42"/>
    </row>
    <row r="23" spans="2:15" x14ac:dyDescent="0.25">
      <c r="B23" s="63">
        <v>1999</v>
      </c>
      <c r="C23" s="60">
        <v>39</v>
      </c>
      <c r="D23" s="47">
        <v>32351.94</v>
      </c>
      <c r="E23" s="31">
        <f t="shared" si="1"/>
        <v>33363.782506835174</v>
      </c>
      <c r="G23" s="39">
        <f t="shared" si="0"/>
        <v>52758.550209348919</v>
      </c>
      <c r="N23" s="12" t="s">
        <v>26</v>
      </c>
      <c r="O23" s="43"/>
    </row>
    <row r="24" spans="2:15" x14ac:dyDescent="0.25">
      <c r="B24" s="64">
        <v>1998</v>
      </c>
      <c r="C24" s="60">
        <v>38</v>
      </c>
      <c r="D24" s="47">
        <v>31155.375</v>
      </c>
      <c r="E24" s="31">
        <f t="shared" si="1"/>
        <v>32470.834556530579</v>
      </c>
      <c r="G24" s="39">
        <f t="shared" si="0"/>
        <v>52204.427545145074</v>
      </c>
      <c r="N24" s="12"/>
      <c r="O24" s="29"/>
    </row>
    <row r="25" spans="2:15" x14ac:dyDescent="0.25">
      <c r="B25" s="22">
        <v>1997</v>
      </c>
      <c r="C25" s="52">
        <v>37</v>
      </c>
      <c r="D25" s="48">
        <v>0</v>
      </c>
      <c r="E25" s="35">
        <f t="shared" si="1"/>
        <v>31601.785456477446</v>
      </c>
      <c r="G25" s="39">
        <f t="shared" si="0"/>
        <v>0</v>
      </c>
      <c r="N25" s="12" t="s">
        <v>27</v>
      </c>
      <c r="O25" s="45"/>
    </row>
    <row r="26" spans="2:15" x14ac:dyDescent="0.25">
      <c r="B26" s="22">
        <v>1996</v>
      </c>
      <c r="C26" s="52">
        <v>36</v>
      </c>
      <c r="D26" s="48">
        <v>1492</v>
      </c>
      <c r="E26" s="35">
        <f t="shared" si="1"/>
        <v>30755.995578080237</v>
      </c>
      <c r="G26" s="39">
        <f t="shared" si="0"/>
        <v>2639.4098861728016</v>
      </c>
      <c r="N26" s="12"/>
      <c r="O26" s="29"/>
    </row>
    <row r="27" spans="2:15" ht="15.75" thickBot="1" x14ac:dyDescent="0.3">
      <c r="B27" s="22">
        <v>1995</v>
      </c>
      <c r="C27" s="52">
        <v>35</v>
      </c>
      <c r="D27" s="48">
        <v>1302</v>
      </c>
      <c r="E27" s="35">
        <f t="shared" si="1"/>
        <v>29932.842411756919</v>
      </c>
      <c r="G27" s="39">
        <f t="shared" si="0"/>
        <v>2366.6325353695747</v>
      </c>
      <c r="N27" s="57" t="s">
        <v>28</v>
      </c>
      <c r="O27" s="58"/>
    </row>
    <row r="28" spans="2:15" x14ac:dyDescent="0.25">
      <c r="B28" s="22">
        <v>1994</v>
      </c>
      <c r="C28" s="52">
        <v>34</v>
      </c>
      <c r="D28" s="48">
        <v>0</v>
      </c>
      <c r="E28" s="35">
        <f t="shared" si="1"/>
        <v>29131.720108765858</v>
      </c>
      <c r="G28" s="39">
        <f t="shared" si="0"/>
        <v>0</v>
      </c>
      <c r="N28" s="55"/>
      <c r="O28" s="56"/>
    </row>
    <row r="29" spans="2:15" x14ac:dyDescent="0.25">
      <c r="B29" s="22">
        <v>1993</v>
      </c>
      <c r="C29" s="52">
        <v>33</v>
      </c>
      <c r="D29" s="48">
        <v>0</v>
      </c>
      <c r="E29" s="35">
        <f t="shared" si="1"/>
        <v>28352.039035295238</v>
      </c>
      <c r="G29" s="39">
        <f t="shared" si="0"/>
        <v>0</v>
      </c>
    </row>
    <row r="30" spans="2:15" ht="15.75" thickBot="1" x14ac:dyDescent="0.3">
      <c r="B30" s="22">
        <v>1992</v>
      </c>
      <c r="C30" s="52">
        <v>32</v>
      </c>
      <c r="D30" s="48">
        <v>0</v>
      </c>
      <c r="E30" s="35">
        <f t="shared" si="1"/>
        <v>27593.225338486849</v>
      </c>
      <c r="G30" s="39">
        <f t="shared" si="0"/>
        <v>0</v>
      </c>
      <c r="N30" s="28" t="s">
        <v>45</v>
      </c>
      <c r="O30" s="72"/>
    </row>
    <row r="31" spans="2:15" x14ac:dyDescent="0.25">
      <c r="B31" s="22">
        <v>1991</v>
      </c>
      <c r="C31" s="52">
        <v>31</v>
      </c>
      <c r="D31" s="48">
        <v>0</v>
      </c>
      <c r="E31" s="35">
        <f t="shared" si="1"/>
        <v>26854.72052407479</v>
      </c>
      <c r="G31" s="39">
        <f t="shared" si="0"/>
        <v>0</v>
      </c>
      <c r="N31" s="79" t="s">
        <v>35</v>
      </c>
      <c r="O31" s="77">
        <f>O15*(1+O6)^5</f>
        <v>8900.7227069707606</v>
      </c>
    </row>
    <row r="32" spans="2:15" x14ac:dyDescent="0.25">
      <c r="B32" s="66">
        <v>1990</v>
      </c>
      <c r="C32" s="65">
        <v>30</v>
      </c>
      <c r="D32" s="49">
        <v>24854.79</v>
      </c>
      <c r="E32" s="31">
        <f t="shared" si="1"/>
        <v>26135.981045328259</v>
      </c>
      <c r="G32" s="39">
        <f t="shared" si="0"/>
        <v>51741.509821308646</v>
      </c>
      <c r="N32" s="80" t="s">
        <v>37</v>
      </c>
      <c r="O32" s="78">
        <f>O5*(1+O6)^6</f>
        <v>8492.7372614038886</v>
      </c>
    </row>
    <row r="33" spans="2:15" x14ac:dyDescent="0.25">
      <c r="B33" s="67">
        <v>1989</v>
      </c>
      <c r="C33" s="65">
        <v>29</v>
      </c>
      <c r="D33" s="49">
        <v>24825</v>
      </c>
      <c r="E33" s="31">
        <f t="shared" si="1"/>
        <v>25436.47790299587</v>
      </c>
      <c r="G33" s="39">
        <f t="shared" si="0"/>
        <v>53100.680524764924</v>
      </c>
      <c r="N33" s="80" t="s">
        <v>38</v>
      </c>
      <c r="O33" s="78">
        <f>O7*(1+O6)^6</f>
        <v>12685.37464874215</v>
      </c>
    </row>
    <row r="34" spans="2:15" ht="15.75" thickBot="1" x14ac:dyDescent="0.3">
      <c r="B34" s="67">
        <v>1988</v>
      </c>
      <c r="C34" s="65">
        <v>28</v>
      </c>
      <c r="D34" s="49">
        <v>22789.35</v>
      </c>
      <c r="E34" s="31">
        <f t="shared" si="1"/>
        <v>24755.696255957049</v>
      </c>
      <c r="G34" s="39">
        <f t="shared" si="0"/>
        <v>50086.951401581886</v>
      </c>
      <c r="N34" s="81" t="s">
        <v>39</v>
      </c>
      <c r="O34" s="82">
        <f>O33-((O31-3500)/2)</f>
        <v>9985.0132952567692</v>
      </c>
    </row>
    <row r="35" spans="2:15" x14ac:dyDescent="0.25">
      <c r="B35" s="67">
        <v>1987</v>
      </c>
      <c r="C35" s="65">
        <v>27</v>
      </c>
      <c r="D35" s="49">
        <v>22243.200000000001</v>
      </c>
      <c r="E35" s="31">
        <f t="shared" si="1"/>
        <v>24093.135042293965</v>
      </c>
      <c r="G35" s="39">
        <f t="shared" si="0"/>
        <v>50230.992307573368</v>
      </c>
      <c r="N35" s="55" t="s">
        <v>40</v>
      </c>
      <c r="O35" s="56"/>
    </row>
    <row r="36" spans="2:15" x14ac:dyDescent="0.25">
      <c r="B36" s="67">
        <v>1986</v>
      </c>
      <c r="C36" s="65">
        <v>26</v>
      </c>
      <c r="D36" s="49">
        <v>20853</v>
      </c>
      <c r="E36" s="31">
        <f t="shared" si="1"/>
        <v>23448.306610505075</v>
      </c>
      <c r="G36" s="39">
        <f t="shared" si="0"/>
        <v>48386.573058779664</v>
      </c>
      <c r="N36" s="55" t="s">
        <v>41</v>
      </c>
      <c r="O36" s="75"/>
    </row>
    <row r="37" spans="2:15" x14ac:dyDescent="0.25">
      <c r="B37" s="67">
        <v>1985</v>
      </c>
      <c r="C37" s="65">
        <v>25</v>
      </c>
      <c r="D37" s="49">
        <v>19860</v>
      </c>
      <c r="E37" s="31">
        <f t="shared" si="1"/>
        <v>22820.736360588879</v>
      </c>
      <c r="G37" s="39">
        <f t="shared" si="0"/>
        <v>47349.717921805815</v>
      </c>
      <c r="N37" s="55"/>
      <c r="O37" s="74"/>
    </row>
    <row r="38" spans="2:15" x14ac:dyDescent="0.25">
      <c r="B38" s="67">
        <v>1984</v>
      </c>
      <c r="C38" s="65">
        <v>24</v>
      </c>
      <c r="D38" s="49">
        <v>0</v>
      </c>
      <c r="E38" s="31">
        <f t="shared" si="1"/>
        <v>22209.962394733699</v>
      </c>
      <c r="G38" s="39">
        <f t="shared" si="0"/>
        <v>0</v>
      </c>
      <c r="N38" s="55"/>
      <c r="O38" s="76"/>
    </row>
    <row r="39" spans="2:15" x14ac:dyDescent="0.25">
      <c r="B39" s="68">
        <v>1983</v>
      </c>
      <c r="C39" s="65">
        <v>23</v>
      </c>
      <c r="D39" s="49">
        <v>0</v>
      </c>
      <c r="E39" s="31">
        <f t="shared" si="1"/>
        <v>21615.535177356396</v>
      </c>
      <c r="G39" s="39">
        <f t="shared" si="0"/>
        <v>0</v>
      </c>
      <c r="N39" s="55"/>
      <c r="O39" s="76"/>
    </row>
    <row r="40" spans="2:15" x14ac:dyDescent="0.25">
      <c r="B40" s="21">
        <v>1982</v>
      </c>
      <c r="C40" s="53">
        <v>22</v>
      </c>
      <c r="D40" s="50">
        <v>0</v>
      </c>
      <c r="E40" s="44">
        <f t="shared" si="1"/>
        <v>21037.017204239801</v>
      </c>
      <c r="G40" s="39">
        <f t="shared" si="0"/>
        <v>0</v>
      </c>
      <c r="N40" s="55"/>
      <c r="O40" s="75"/>
    </row>
    <row r="41" spans="2:15" x14ac:dyDescent="0.25">
      <c r="B41" s="21">
        <v>1981</v>
      </c>
      <c r="C41" s="53">
        <v>21</v>
      </c>
      <c r="D41" s="50">
        <v>0</v>
      </c>
      <c r="E41" s="44">
        <f t="shared" si="1"/>
        <v>20473.982680525351</v>
      </c>
      <c r="G41" s="39">
        <f t="shared" si="0"/>
        <v>0</v>
      </c>
      <c r="N41" s="55"/>
      <c r="O41" s="56"/>
    </row>
    <row r="42" spans="2:15" x14ac:dyDescent="0.25">
      <c r="B42" s="21">
        <v>1980</v>
      </c>
      <c r="C42" s="53">
        <v>20</v>
      </c>
      <c r="D42" s="50">
        <v>0</v>
      </c>
      <c r="E42" s="44">
        <f t="shared" si="1"/>
        <v>19926.017207323941</v>
      </c>
      <c r="G42" s="39">
        <f t="shared" si="0"/>
        <v>0</v>
      </c>
    </row>
    <row r="43" spans="2:15" x14ac:dyDescent="0.25">
      <c r="B43" s="21">
        <v>1979</v>
      </c>
      <c r="C43" s="53">
        <v>19</v>
      </c>
      <c r="D43" s="50">
        <v>0</v>
      </c>
      <c r="E43" s="44">
        <f t="shared" si="1"/>
        <v>19392.717476714297</v>
      </c>
      <c r="G43" s="39">
        <f t="shared" si="0"/>
        <v>0</v>
      </c>
    </row>
    <row r="44" spans="2:15" x14ac:dyDescent="0.25">
      <c r="B44" s="21">
        <v>1978</v>
      </c>
      <c r="C44" s="54">
        <v>18</v>
      </c>
      <c r="D44" s="50">
        <v>0</v>
      </c>
      <c r="E44" s="44">
        <f t="shared" si="1"/>
        <v>18873.690974904424</v>
      </c>
      <c r="G44" s="39">
        <f t="shared" si="0"/>
        <v>0</v>
      </c>
    </row>
    <row r="45" spans="2:15" x14ac:dyDescent="0.25">
      <c r="B45" s="2">
        <v>1977</v>
      </c>
      <c r="C45" s="4">
        <v>17</v>
      </c>
      <c r="D45" s="20">
        <v>0</v>
      </c>
      <c r="E45" s="31">
        <f t="shared" si="1"/>
        <v>18368.555693337639</v>
      </c>
      <c r="G45" s="39">
        <f t="shared" si="0"/>
        <v>0</v>
      </c>
    </row>
    <row r="46" spans="2:15" x14ac:dyDescent="0.25">
      <c r="B46" s="2">
        <v>1976</v>
      </c>
      <c r="C46" s="4">
        <v>16</v>
      </c>
      <c r="D46" s="20">
        <v>0</v>
      </c>
      <c r="E46" s="31">
        <f t="shared" si="1"/>
        <v>17876.939847530546</v>
      </c>
      <c r="G46" s="39">
        <f t="shared" si="0"/>
        <v>0</v>
      </c>
    </row>
    <row r="47" spans="2:15" x14ac:dyDescent="0.25">
      <c r="B47" s="2">
        <v>1975</v>
      </c>
      <c r="C47" s="4">
        <v>15</v>
      </c>
      <c r="D47" s="20">
        <v>0</v>
      </c>
      <c r="E47" s="31">
        <f t="shared" si="1"/>
        <v>17398.481603436052</v>
      </c>
      <c r="G47" s="39">
        <f t="shared" si="0"/>
        <v>0</v>
      </c>
    </row>
    <row r="48" spans="2:15" x14ac:dyDescent="0.25">
      <c r="B48" s="2">
        <v>1974</v>
      </c>
      <c r="C48" s="4">
        <v>14</v>
      </c>
      <c r="D48" s="20">
        <v>0</v>
      </c>
      <c r="E48" s="31">
        <f t="shared" si="1"/>
        <v>16932.828811129977</v>
      </c>
      <c r="G48" s="39">
        <f t="shared" si="0"/>
        <v>0</v>
      </c>
    </row>
    <row r="49" spans="2:7" x14ac:dyDescent="0.25">
      <c r="B49" s="2">
        <v>1973</v>
      </c>
      <c r="C49" s="4">
        <v>13</v>
      </c>
      <c r="D49" s="20">
        <v>0</v>
      </c>
      <c r="E49" s="31">
        <f t="shared" si="1"/>
        <v>16479.638745625281</v>
      </c>
      <c r="G49" s="39">
        <f t="shared" si="0"/>
        <v>0</v>
      </c>
    </row>
    <row r="50" spans="2:7" x14ac:dyDescent="0.25">
      <c r="B50" s="2">
        <v>1972</v>
      </c>
      <c r="C50" s="4">
        <v>12</v>
      </c>
      <c r="D50" s="20">
        <v>0</v>
      </c>
      <c r="E50" s="31">
        <f t="shared" si="1"/>
        <v>16038.577854623143</v>
      </c>
      <c r="G50" s="39">
        <f t="shared" si="0"/>
        <v>0</v>
      </c>
    </row>
    <row r="51" spans="2:7" x14ac:dyDescent="0.25">
      <c r="B51" s="2">
        <v>1971</v>
      </c>
      <c r="C51" s="4">
        <v>11</v>
      </c>
      <c r="D51" s="20">
        <v>0</v>
      </c>
      <c r="E51" s="31">
        <f t="shared" si="1"/>
        <v>15609.321513015224</v>
      </c>
      <c r="G51" s="39">
        <f t="shared" si="0"/>
        <v>0</v>
      </c>
    </row>
    <row r="52" spans="2:7" x14ac:dyDescent="0.25">
      <c r="B52" s="2">
        <v>1970</v>
      </c>
      <c r="C52" s="4">
        <v>10</v>
      </c>
      <c r="D52" s="20">
        <v>0</v>
      </c>
      <c r="E52" s="31">
        <f t="shared" si="1"/>
        <v>15191.55378395642</v>
      </c>
      <c r="G52" s="39">
        <f t="shared" si="0"/>
        <v>0</v>
      </c>
    </row>
    <row r="53" spans="2:7" x14ac:dyDescent="0.25">
      <c r="B53" s="2">
        <v>1969</v>
      </c>
      <c r="C53" s="4">
        <v>9</v>
      </c>
      <c r="D53" s="20">
        <v>0</v>
      </c>
      <c r="E53" s="31">
        <f t="shared" si="1"/>
        <v>14784.967186332282</v>
      </c>
      <c r="G53" s="39">
        <f t="shared" si="0"/>
        <v>0</v>
      </c>
    </row>
    <row r="54" spans="2:7" x14ac:dyDescent="0.25">
      <c r="B54" s="2">
        <v>1968</v>
      </c>
      <c r="C54" s="4">
        <v>8</v>
      </c>
      <c r="D54" s="20">
        <v>0</v>
      </c>
      <c r="E54" s="31">
        <f t="shared" si="1"/>
        <v>14389.262468449908</v>
      </c>
      <c r="G54" s="39">
        <f t="shared" si="0"/>
        <v>0</v>
      </c>
    </row>
    <row r="55" spans="2:7" x14ac:dyDescent="0.25">
      <c r="B55" s="2">
        <v>1967</v>
      </c>
      <c r="C55" s="4">
        <v>7</v>
      </c>
      <c r="D55" s="20">
        <v>0</v>
      </c>
      <c r="E55" s="31">
        <f t="shared" si="1"/>
        <v>14004.148387785797</v>
      </c>
      <c r="G55" s="39">
        <f t="shared" si="0"/>
        <v>0</v>
      </c>
    </row>
    <row r="56" spans="2:7" x14ac:dyDescent="0.25">
      <c r="B56" s="2">
        <v>1966</v>
      </c>
      <c r="C56" s="4">
        <v>6</v>
      </c>
      <c r="D56" s="20">
        <v>0</v>
      </c>
      <c r="E56" s="31">
        <f t="shared" si="1"/>
        <v>13629.341496628513</v>
      </c>
      <c r="G56" s="39">
        <f t="shared" si="0"/>
        <v>0</v>
      </c>
    </row>
    <row r="57" spans="2:7" x14ac:dyDescent="0.25">
      <c r="B57" s="2">
        <v>1965</v>
      </c>
      <c r="C57" s="4">
        <v>5</v>
      </c>
      <c r="D57" s="20">
        <v>0</v>
      </c>
      <c r="E57" s="31">
        <f t="shared" si="1"/>
        <v>13264.565933458405</v>
      </c>
      <c r="G57" s="39">
        <f t="shared" si="0"/>
        <v>0</v>
      </c>
    </row>
    <row r="58" spans="2:7" x14ac:dyDescent="0.25">
      <c r="B58" s="2">
        <v>1964</v>
      </c>
      <c r="C58" s="4">
        <v>4</v>
      </c>
      <c r="D58" s="20">
        <v>0</v>
      </c>
      <c r="E58" s="31">
        <f t="shared" si="1"/>
        <v>12909.553219910855</v>
      </c>
      <c r="G58" s="39">
        <f t="shared" si="0"/>
        <v>0</v>
      </c>
    </row>
    <row r="59" spans="2:7" x14ac:dyDescent="0.25">
      <c r="B59" s="2">
        <v>1963</v>
      </c>
      <c r="C59" s="4">
        <v>3</v>
      </c>
      <c r="D59" s="20">
        <v>0</v>
      </c>
      <c r="E59" s="31">
        <f t="shared" si="1"/>
        <v>12564.04206317358</v>
      </c>
      <c r="G59" s="39">
        <f t="shared" si="0"/>
        <v>0</v>
      </c>
    </row>
    <row r="60" spans="2:7" x14ac:dyDescent="0.25">
      <c r="B60" s="2">
        <v>1962</v>
      </c>
      <c r="C60" s="4">
        <v>2</v>
      </c>
      <c r="D60" s="20">
        <v>0</v>
      </c>
      <c r="E60" s="31">
        <f t="shared" si="1"/>
        <v>12227.778163672583</v>
      </c>
      <c r="G60" s="39">
        <f t="shared" si="0"/>
        <v>0</v>
      </c>
    </row>
    <row r="61" spans="2:7" x14ac:dyDescent="0.25">
      <c r="B61" s="2">
        <v>1961</v>
      </c>
      <c r="C61" s="4">
        <v>1</v>
      </c>
      <c r="D61" s="20">
        <v>0</v>
      </c>
      <c r="E61" s="31">
        <f t="shared" si="1"/>
        <v>11900.51402790519</v>
      </c>
      <c r="G61" s="39">
        <f t="shared" si="0"/>
        <v>0</v>
      </c>
    </row>
    <row r="62" spans="2:7" x14ac:dyDescent="0.25">
      <c r="B62" s="25">
        <v>1960</v>
      </c>
      <c r="C62" s="26">
        <v>0</v>
      </c>
      <c r="D62" s="20">
        <v>0</v>
      </c>
      <c r="E62" s="31">
        <f t="shared" si="1"/>
        <v>11582.008786282422</v>
      </c>
      <c r="G62" s="40">
        <f t="shared" si="0"/>
        <v>0</v>
      </c>
    </row>
  </sheetData>
  <mergeCells count="3">
    <mergeCell ref="N3:O3"/>
    <mergeCell ref="N30:O30"/>
    <mergeCell ref="N18:O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058D-9527-44EF-BE25-5C09CA35E4DB}">
  <dimension ref="B1:O67"/>
  <sheetViews>
    <sheetView topLeftCell="F13" workbookViewId="0">
      <selection activeCell="I13" sqref="I13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1" style="5" customWidth="1"/>
    <col min="5" max="5" width="11" style="6" customWidth="1"/>
    <col min="6" max="6" width="10.85546875" style="1"/>
    <col min="7" max="7" width="12.140625" style="1" bestFit="1" customWidth="1"/>
    <col min="8" max="8" width="10.85546875" style="1"/>
    <col min="9" max="9" width="47.28515625" style="1" bestFit="1" customWidth="1"/>
    <col min="10" max="10" width="11.42578125" style="1" bestFit="1" customWidth="1"/>
    <col min="11" max="12" width="10.85546875" style="1"/>
    <col min="13" max="13" width="48" style="1" customWidth="1"/>
    <col min="14" max="16384" width="10.85546875" style="1"/>
  </cols>
  <sheetData>
    <row r="1" spans="2:15" ht="9.9499999999999993" customHeight="1" thickBot="1" x14ac:dyDescent="0.3">
      <c r="B1" s="3"/>
      <c r="E1" s="5"/>
    </row>
    <row r="2" spans="2:15" ht="15.75" thickBot="1" x14ac:dyDescent="0.3">
      <c r="B2" s="61" t="s">
        <v>0</v>
      </c>
      <c r="C2" s="51" t="s">
        <v>1</v>
      </c>
      <c r="D2" s="9" t="s">
        <v>2</v>
      </c>
      <c r="E2" s="10" t="s">
        <v>3</v>
      </c>
      <c r="G2" s="91" t="s">
        <v>21</v>
      </c>
      <c r="I2" s="1" t="s">
        <v>4</v>
      </c>
    </row>
    <row r="3" spans="2:15" ht="16.5" thickTop="1" thickBot="1" x14ac:dyDescent="0.3">
      <c r="B3" s="62">
        <v>2024</v>
      </c>
      <c r="C3" s="59">
        <v>64</v>
      </c>
      <c r="D3" s="87">
        <f t="shared" ref="D3:D6" si="0">D4*(1+$N$6)</f>
        <v>54360.857384573552</v>
      </c>
      <c r="E3" s="31">
        <f t="shared" ref="E3:E6" si="1">E4*(1+$N$6)</f>
        <v>65738.689948352316</v>
      </c>
      <c r="G3" s="92">
        <f>D3*($N$9/E3)</f>
        <v>51527.872455631288</v>
      </c>
      <c r="J3" s="14" t="s">
        <v>5</v>
      </c>
      <c r="M3" s="28" t="s">
        <v>29</v>
      </c>
      <c r="N3" s="28"/>
    </row>
    <row r="4" spans="2:15" x14ac:dyDescent="0.25">
      <c r="B4" s="63">
        <v>2023</v>
      </c>
      <c r="C4" s="60">
        <v>63</v>
      </c>
      <c r="D4" s="87">
        <f t="shared" si="0"/>
        <v>52905.943926592263</v>
      </c>
      <c r="E4" s="31">
        <f t="shared" si="1"/>
        <v>63979.260290367209</v>
      </c>
      <c r="G4" s="92">
        <f t="shared" ref="G4:G66" si="2">D4*($N$9/E4)</f>
        <v>51527.872455631288</v>
      </c>
      <c r="I4" s="11" t="s">
        <v>13</v>
      </c>
      <c r="J4" s="15">
        <v>0</v>
      </c>
      <c r="M4" s="11" t="s">
        <v>14</v>
      </c>
      <c r="N4" s="27">
        <v>57400</v>
      </c>
    </row>
    <row r="5" spans="2:15" x14ac:dyDescent="0.25">
      <c r="B5" s="63">
        <v>2022</v>
      </c>
      <c r="C5" s="60">
        <v>62</v>
      </c>
      <c r="D5" s="87">
        <f t="shared" si="0"/>
        <v>51489.969758240644</v>
      </c>
      <c r="E5" s="31">
        <f t="shared" si="1"/>
        <v>62266.919990625014</v>
      </c>
      <c r="G5" s="92">
        <f t="shared" si="2"/>
        <v>51527.872455631295</v>
      </c>
      <c r="I5" s="12" t="s">
        <v>6</v>
      </c>
      <c r="J5" s="29">
        <f>N15</f>
        <v>13616.166566756545</v>
      </c>
      <c r="M5" s="12" t="s">
        <v>15</v>
      </c>
      <c r="N5" s="29">
        <v>7217</v>
      </c>
    </row>
    <row r="6" spans="2:15" x14ac:dyDescent="0.25">
      <c r="B6" s="63">
        <v>2021</v>
      </c>
      <c r="C6" s="60">
        <v>61</v>
      </c>
      <c r="D6" s="87">
        <f t="shared" si="0"/>
        <v>50111.892708750012</v>
      </c>
      <c r="E6" s="31">
        <f t="shared" si="1"/>
        <v>60600.40875000001</v>
      </c>
      <c r="G6" s="92">
        <f t="shared" si="2"/>
        <v>51527.872455631295</v>
      </c>
      <c r="I6" s="12" t="s">
        <v>7</v>
      </c>
      <c r="J6" s="29">
        <f>N31</f>
        <v>8492.7372614038886</v>
      </c>
      <c r="M6" s="12" t="s">
        <v>36</v>
      </c>
      <c r="N6" s="73">
        <v>2.75E-2</v>
      </c>
    </row>
    <row r="7" spans="2:15" x14ac:dyDescent="0.25">
      <c r="B7" s="63">
        <v>2020</v>
      </c>
      <c r="C7" s="60">
        <v>60</v>
      </c>
      <c r="D7" s="87">
        <f>D8*(1+$N$6)</f>
        <v>48770.698500000006</v>
      </c>
      <c r="E7" s="31">
        <f>E8*(1+$N$6)</f>
        <v>58978.500000000007</v>
      </c>
      <c r="G7" s="92">
        <f t="shared" si="2"/>
        <v>51527.872455631295</v>
      </c>
      <c r="I7" s="12" t="s">
        <v>8</v>
      </c>
      <c r="J7" s="29">
        <f>N33</f>
        <v>7627.291365363878</v>
      </c>
      <c r="M7" s="12" t="s">
        <v>16</v>
      </c>
      <c r="N7" s="29">
        <v>10779.84</v>
      </c>
    </row>
    <row r="8" spans="2:15" x14ac:dyDescent="0.25">
      <c r="B8" s="63">
        <v>2019</v>
      </c>
      <c r="C8" s="60">
        <v>59</v>
      </c>
      <c r="D8" s="47">
        <v>47465.4</v>
      </c>
      <c r="E8" s="83">
        <v>57400</v>
      </c>
      <c r="G8" s="92">
        <f t="shared" si="2"/>
        <v>51527.872455631288</v>
      </c>
      <c r="I8" s="12" t="s">
        <v>9</v>
      </c>
      <c r="J8" s="16">
        <v>0</v>
      </c>
      <c r="M8" s="12" t="s">
        <v>42</v>
      </c>
      <c r="N8" s="32">
        <f>65-18</f>
        <v>47</v>
      </c>
      <c r="O8" s="1" t="s">
        <v>44</v>
      </c>
    </row>
    <row r="9" spans="2:15" ht="15.75" thickBot="1" x14ac:dyDescent="0.3">
      <c r="B9" s="63">
        <v>2018</v>
      </c>
      <c r="C9" s="60">
        <v>58</v>
      </c>
      <c r="D9" s="47">
        <v>46671</v>
      </c>
      <c r="E9" s="83">
        <f>E8/(1.0275)</f>
        <v>55863.746958637465</v>
      </c>
      <c r="G9" s="92">
        <f t="shared" si="2"/>
        <v>52058.782020158455</v>
      </c>
      <c r="I9" s="13" t="s">
        <v>10</v>
      </c>
      <c r="J9" s="18">
        <v>0</v>
      </c>
      <c r="M9" s="12" t="s">
        <v>20</v>
      </c>
      <c r="N9" s="29">
        <f>AVERAGE(E3:E7)</f>
        <v>62312.755795868907</v>
      </c>
    </row>
    <row r="10" spans="2:15" x14ac:dyDescent="0.25">
      <c r="B10" s="63">
        <v>2017</v>
      </c>
      <c r="C10" s="60">
        <v>57</v>
      </c>
      <c r="D10" s="47">
        <v>46323.45</v>
      </c>
      <c r="E10" s="83">
        <f t="shared" ref="E10:E67" si="3">E9/(1.0275)</f>
        <v>54368.610178722593</v>
      </c>
      <c r="G10" s="92">
        <f t="shared" si="2"/>
        <v>53092.065770734102</v>
      </c>
      <c r="I10" s="11" t="s">
        <v>11</v>
      </c>
      <c r="J10" s="71">
        <f>SUM(J5:J7)</f>
        <v>29736.195193524312</v>
      </c>
      <c r="M10" s="12" t="s">
        <v>23</v>
      </c>
      <c r="N10" s="32">
        <f>N8-7</f>
        <v>40</v>
      </c>
    </row>
    <row r="11" spans="2:15" ht="15.75" thickBot="1" x14ac:dyDescent="0.3">
      <c r="B11" s="63">
        <v>2016</v>
      </c>
      <c r="C11" s="60">
        <v>56</v>
      </c>
      <c r="D11" s="47">
        <v>45538.98</v>
      </c>
      <c r="E11" s="83">
        <f t="shared" si="3"/>
        <v>52913.489225034151</v>
      </c>
      <c r="G11" s="92">
        <f t="shared" si="2"/>
        <v>53628.278563614738</v>
      </c>
      <c r="I11" s="13" t="s">
        <v>12</v>
      </c>
      <c r="J11" s="17">
        <f>J10/D3</f>
        <v>0.54701483060057121</v>
      </c>
      <c r="M11" s="12" t="s">
        <v>24</v>
      </c>
      <c r="N11" s="32">
        <f>N10*0.15</f>
        <v>6</v>
      </c>
    </row>
    <row r="12" spans="2:15" x14ac:dyDescent="0.25">
      <c r="B12" s="63">
        <v>2015</v>
      </c>
      <c r="C12" s="60">
        <v>55</v>
      </c>
      <c r="D12" s="47">
        <v>44665.14</v>
      </c>
      <c r="E12" s="83">
        <f t="shared" si="3"/>
        <v>51497.313114388468</v>
      </c>
      <c r="G12" s="92">
        <f t="shared" si="2"/>
        <v>54045.692737912206</v>
      </c>
      <c r="M12" s="12" t="s">
        <v>31</v>
      </c>
      <c r="N12" s="70">
        <f>AVERAGE(G3:G29,G37:G43)</f>
        <v>54464.666267026179</v>
      </c>
    </row>
    <row r="13" spans="2:15" x14ac:dyDescent="0.25">
      <c r="B13" s="63">
        <v>2014</v>
      </c>
      <c r="C13" s="60">
        <v>54</v>
      </c>
      <c r="D13" s="47">
        <v>43811.159999999996</v>
      </c>
      <c r="E13" s="83">
        <f t="shared" si="3"/>
        <v>50119.039527385365</v>
      </c>
      <c r="G13" s="92">
        <f t="shared" si="2"/>
        <v>54470.200146633957</v>
      </c>
      <c r="I13" s="1" t="s">
        <v>43</v>
      </c>
      <c r="M13" s="12" t="s">
        <v>30</v>
      </c>
      <c r="N13" s="70">
        <f>N12*0.25</f>
        <v>13616.166566756545</v>
      </c>
    </row>
    <row r="14" spans="2:15" x14ac:dyDescent="0.25">
      <c r="B14" s="63">
        <v>2013</v>
      </c>
      <c r="C14" s="60">
        <v>53</v>
      </c>
      <c r="D14" s="47">
        <v>42699</v>
      </c>
      <c r="E14" s="83">
        <f t="shared" si="3"/>
        <v>48777.654041250957</v>
      </c>
      <c r="G14" s="92">
        <f t="shared" si="2"/>
        <v>54547.362148201624</v>
      </c>
      <c r="M14" s="12" t="s">
        <v>33</v>
      </c>
      <c r="N14" s="41">
        <v>0</v>
      </c>
    </row>
    <row r="15" spans="2:15" ht="15.75" thickBot="1" x14ac:dyDescent="0.3">
      <c r="B15" s="63">
        <v>2012</v>
      </c>
      <c r="C15" s="60">
        <v>52</v>
      </c>
      <c r="D15" s="47">
        <v>42291.87</v>
      </c>
      <c r="E15" s="83">
        <f t="shared" si="3"/>
        <v>47472.169383212604</v>
      </c>
      <c r="G15" s="92">
        <f t="shared" si="2"/>
        <v>55513.009026138025</v>
      </c>
      <c r="M15" s="13" t="s">
        <v>32</v>
      </c>
      <c r="N15" s="30">
        <f>N13*(1-N14/100)</f>
        <v>13616.166566756545</v>
      </c>
    </row>
    <row r="16" spans="2:15" x14ac:dyDescent="0.25">
      <c r="B16" s="63">
        <v>2011</v>
      </c>
      <c r="C16" s="60">
        <v>51</v>
      </c>
      <c r="D16" s="47">
        <v>41576.909999999996</v>
      </c>
      <c r="E16" s="83">
        <f t="shared" si="3"/>
        <v>46201.624703856542</v>
      </c>
      <c r="G16" s="92">
        <f t="shared" si="2"/>
        <v>56075.340557462318</v>
      </c>
      <c r="M16" s="55"/>
      <c r="N16" s="69"/>
    </row>
    <row r="17" spans="2:14" x14ac:dyDescent="0.25">
      <c r="B17" s="63">
        <v>2010</v>
      </c>
      <c r="C17" s="60">
        <v>50</v>
      </c>
      <c r="D17" s="47">
        <v>40812.300000000003</v>
      </c>
      <c r="E17" s="83">
        <f t="shared" si="3"/>
        <v>44965.084869933373</v>
      </c>
      <c r="G17" s="92">
        <f t="shared" si="2"/>
        <v>56557.813484040445</v>
      </c>
      <c r="M17" s="55"/>
      <c r="N17" s="69"/>
    </row>
    <row r="18" spans="2:14" ht="15.75" thickBot="1" x14ac:dyDescent="0.3">
      <c r="B18" s="63">
        <v>2009</v>
      </c>
      <c r="C18" s="60">
        <v>49</v>
      </c>
      <c r="D18" s="47">
        <v>40137.06</v>
      </c>
      <c r="E18" s="83">
        <f t="shared" si="3"/>
        <v>43761.639776090873</v>
      </c>
      <c r="G18" s="92">
        <f t="shared" si="2"/>
        <v>57151.670525622867</v>
      </c>
      <c r="M18" s="28" t="s">
        <v>17</v>
      </c>
      <c r="N18" s="28"/>
    </row>
    <row r="19" spans="2:14" x14ac:dyDescent="0.25">
      <c r="B19" s="63">
        <v>2008</v>
      </c>
      <c r="C19" s="60">
        <v>48</v>
      </c>
      <c r="D19" s="47">
        <v>39620.699999999997</v>
      </c>
      <c r="E19" s="83">
        <f t="shared" si="3"/>
        <v>42590.403675027614</v>
      </c>
      <c r="G19" s="92">
        <f t="shared" si="2"/>
        <v>57967.870471464419</v>
      </c>
      <c r="M19" s="11" t="s">
        <v>18</v>
      </c>
      <c r="N19" s="33"/>
    </row>
    <row r="20" spans="2:14" x14ac:dyDescent="0.25">
      <c r="B20" s="63">
        <v>2007</v>
      </c>
      <c r="C20" s="60">
        <v>47</v>
      </c>
      <c r="D20" s="47">
        <v>38766.720000000001</v>
      </c>
      <c r="E20" s="83">
        <f t="shared" si="3"/>
        <v>41450.514525574319</v>
      </c>
      <c r="G20" s="92">
        <f t="shared" si="2"/>
        <v>58278.194710379335</v>
      </c>
      <c r="M20" s="12" t="s">
        <v>19</v>
      </c>
      <c r="N20" s="34"/>
    </row>
    <row r="21" spans="2:14" x14ac:dyDescent="0.25">
      <c r="B21" s="63">
        <v>2006</v>
      </c>
      <c r="C21" s="60">
        <v>46</v>
      </c>
      <c r="D21" s="47">
        <v>37882.949999999997</v>
      </c>
      <c r="E21" s="83">
        <f t="shared" si="3"/>
        <v>40341.133358223182</v>
      </c>
      <c r="G21" s="92">
        <f t="shared" si="2"/>
        <v>58515.733586744311</v>
      </c>
      <c r="M21" s="12"/>
      <c r="N21" s="29"/>
    </row>
    <row r="22" spans="2:14" x14ac:dyDescent="0.25">
      <c r="B22" s="63">
        <v>2005</v>
      </c>
      <c r="C22" s="60">
        <v>45</v>
      </c>
      <c r="D22" s="47">
        <v>37336.800000000003</v>
      </c>
      <c r="E22" s="83">
        <f t="shared" si="3"/>
        <v>39261.443657638127</v>
      </c>
      <c r="G22" s="92">
        <f t="shared" si="2"/>
        <v>59258.108817569606</v>
      </c>
      <c r="M22" s="12" t="s">
        <v>25</v>
      </c>
      <c r="N22" s="42"/>
    </row>
    <row r="23" spans="2:14" x14ac:dyDescent="0.25">
      <c r="B23" s="63">
        <v>2004</v>
      </c>
      <c r="C23" s="60">
        <v>44</v>
      </c>
      <c r="D23" s="47">
        <v>36403.379999999997</v>
      </c>
      <c r="E23" s="83">
        <f t="shared" si="3"/>
        <v>38210.650761691606</v>
      </c>
      <c r="G23" s="92">
        <f t="shared" si="2"/>
        <v>59365.514139801453</v>
      </c>
      <c r="M23" s="12" t="s">
        <v>26</v>
      </c>
      <c r="N23" s="43"/>
    </row>
    <row r="24" spans="2:14" x14ac:dyDescent="0.25">
      <c r="B24" s="63">
        <v>2003</v>
      </c>
      <c r="C24" s="60">
        <v>43</v>
      </c>
      <c r="D24" s="47">
        <v>34755</v>
      </c>
      <c r="E24" s="83">
        <f t="shared" si="3"/>
        <v>37187.981276585502</v>
      </c>
      <c r="G24" s="92">
        <f t="shared" si="2"/>
        <v>58236.01479139689</v>
      </c>
      <c r="M24" s="12"/>
      <c r="N24" s="29"/>
    </row>
    <row r="25" spans="2:14" x14ac:dyDescent="0.25">
      <c r="B25" s="63">
        <v>2002</v>
      </c>
      <c r="C25" s="60">
        <v>42</v>
      </c>
      <c r="D25" s="47">
        <v>34546.47</v>
      </c>
      <c r="E25" s="83">
        <f t="shared" si="3"/>
        <v>36192.682507625788</v>
      </c>
      <c r="G25" s="92">
        <f t="shared" si="2"/>
        <v>59478.480166971349</v>
      </c>
      <c r="M25" s="12" t="s">
        <v>27</v>
      </c>
      <c r="N25" s="45"/>
    </row>
    <row r="26" spans="2:14" x14ac:dyDescent="0.25">
      <c r="B26" s="63">
        <v>2001</v>
      </c>
      <c r="C26" s="60">
        <v>41</v>
      </c>
      <c r="D26" s="47">
        <v>33920.879999999997</v>
      </c>
      <c r="E26" s="83">
        <f t="shared" si="3"/>
        <v>35224.021905231908</v>
      </c>
      <c r="G26" s="92">
        <f t="shared" si="2"/>
        <v>60007.443712923086</v>
      </c>
      <c r="M26" s="12"/>
      <c r="N26" s="29"/>
    </row>
    <row r="27" spans="2:14" ht="15.75" thickBot="1" x14ac:dyDescent="0.3">
      <c r="B27" s="63">
        <v>2000</v>
      </c>
      <c r="C27" s="60">
        <v>40</v>
      </c>
      <c r="D27" s="47">
        <v>32769</v>
      </c>
      <c r="E27" s="83">
        <f t="shared" si="3"/>
        <v>34281.286525773146</v>
      </c>
      <c r="G27" s="92">
        <f t="shared" si="2"/>
        <v>59563.88752037294</v>
      </c>
      <c r="M27" s="57" t="s">
        <v>28</v>
      </c>
      <c r="N27" s="58"/>
    </row>
    <row r="28" spans="2:14" x14ac:dyDescent="0.25">
      <c r="B28" s="63">
        <v>1999</v>
      </c>
      <c r="C28" s="60">
        <v>39</v>
      </c>
      <c r="D28" s="47">
        <v>32351.94</v>
      </c>
      <c r="E28" s="83">
        <f t="shared" si="3"/>
        <v>33363.782506835174</v>
      </c>
      <c r="G28" s="92">
        <f t="shared" si="2"/>
        <v>60422.961225382693</v>
      </c>
      <c r="M28" s="55"/>
      <c r="N28" s="56"/>
    </row>
    <row r="29" spans="2:14" x14ac:dyDescent="0.25">
      <c r="B29" s="64">
        <v>1998</v>
      </c>
      <c r="C29" s="60">
        <v>38</v>
      </c>
      <c r="D29" s="47">
        <v>31155.375</v>
      </c>
      <c r="E29" s="83">
        <f t="shared" si="3"/>
        <v>32470.834556530579</v>
      </c>
      <c r="G29" s="92">
        <f t="shared" si="2"/>
        <v>59788.339308737188</v>
      </c>
    </row>
    <row r="30" spans="2:14" ht="15.75" thickBot="1" x14ac:dyDescent="0.3">
      <c r="B30" s="22">
        <v>1997</v>
      </c>
      <c r="C30" s="52">
        <v>37</v>
      </c>
      <c r="D30" s="48">
        <v>0</v>
      </c>
      <c r="E30" s="85">
        <f t="shared" si="3"/>
        <v>31601.785456477446</v>
      </c>
      <c r="G30" s="92">
        <f t="shared" si="2"/>
        <v>0</v>
      </c>
      <c r="M30" s="28" t="s">
        <v>45</v>
      </c>
      <c r="N30" s="72"/>
    </row>
    <row r="31" spans="2:14" x14ac:dyDescent="0.25">
      <c r="B31" s="22">
        <v>1996</v>
      </c>
      <c r="C31" s="52">
        <v>36</v>
      </c>
      <c r="D31" s="48">
        <v>1492</v>
      </c>
      <c r="E31" s="85">
        <f t="shared" si="3"/>
        <v>30755.995578080237</v>
      </c>
      <c r="G31" s="92">
        <f t="shared" si="2"/>
        <v>3022.8457866503422</v>
      </c>
      <c r="M31" s="79" t="s">
        <v>37</v>
      </c>
      <c r="N31" s="77">
        <f>N5*(1+N6)^6</f>
        <v>8492.7372614038886</v>
      </c>
    </row>
    <row r="32" spans="2:14" x14ac:dyDescent="0.25">
      <c r="B32" s="22">
        <v>1995</v>
      </c>
      <c r="C32" s="52">
        <v>35</v>
      </c>
      <c r="D32" s="48">
        <v>1302</v>
      </c>
      <c r="E32" s="85">
        <f t="shared" si="3"/>
        <v>29932.842411756919</v>
      </c>
      <c r="G32" s="92">
        <f t="shared" si="2"/>
        <v>2710.4411579153898</v>
      </c>
      <c r="M32" s="80" t="s">
        <v>38</v>
      </c>
      <c r="N32" s="78">
        <f>N7*(1+N6)^6</f>
        <v>12685.37464874215</v>
      </c>
    </row>
    <row r="33" spans="2:14" ht="15.75" thickBot="1" x14ac:dyDescent="0.3">
      <c r="B33" s="22">
        <v>1994</v>
      </c>
      <c r="C33" s="52">
        <v>34</v>
      </c>
      <c r="D33" s="48">
        <v>0</v>
      </c>
      <c r="E33" s="85">
        <f t="shared" si="3"/>
        <v>29131.720108765858</v>
      </c>
      <c r="G33" s="92">
        <f t="shared" si="2"/>
        <v>0</v>
      </c>
      <c r="M33" s="81" t="s">
        <v>39</v>
      </c>
      <c r="N33" s="82">
        <f>N32-((N15-3500)/2)</f>
        <v>7627.291365363878</v>
      </c>
    </row>
    <row r="34" spans="2:14" x14ac:dyDescent="0.25">
      <c r="B34" s="22">
        <v>1993</v>
      </c>
      <c r="C34" s="52">
        <v>33</v>
      </c>
      <c r="D34" s="48">
        <v>0</v>
      </c>
      <c r="E34" s="85">
        <f t="shared" si="3"/>
        <v>28352.039035295238</v>
      </c>
      <c r="G34" s="92">
        <f t="shared" si="2"/>
        <v>0</v>
      </c>
      <c r="M34" s="55" t="s">
        <v>40</v>
      </c>
      <c r="N34" s="56"/>
    </row>
    <row r="35" spans="2:14" x14ac:dyDescent="0.25">
      <c r="B35" s="22">
        <v>1992</v>
      </c>
      <c r="C35" s="52">
        <v>32</v>
      </c>
      <c r="D35" s="48">
        <v>0</v>
      </c>
      <c r="E35" s="85">
        <f t="shared" si="3"/>
        <v>27593.225338486849</v>
      </c>
      <c r="G35" s="92">
        <f t="shared" si="2"/>
        <v>0</v>
      </c>
      <c r="M35" s="55" t="s">
        <v>41</v>
      </c>
      <c r="N35" s="75"/>
    </row>
    <row r="36" spans="2:14" x14ac:dyDescent="0.25">
      <c r="B36" s="22">
        <v>1991</v>
      </c>
      <c r="C36" s="52">
        <v>31</v>
      </c>
      <c r="D36" s="48">
        <v>0</v>
      </c>
      <c r="E36" s="85">
        <f t="shared" si="3"/>
        <v>26854.72052407479</v>
      </c>
      <c r="G36" s="92">
        <f t="shared" si="2"/>
        <v>0</v>
      </c>
    </row>
    <row r="37" spans="2:14" x14ac:dyDescent="0.25">
      <c r="B37" s="62">
        <v>1990</v>
      </c>
      <c r="C37" s="60">
        <v>30</v>
      </c>
      <c r="D37" s="47">
        <v>24854.79</v>
      </c>
      <c r="E37" s="83">
        <f t="shared" si="3"/>
        <v>26135.981045328259</v>
      </c>
      <c r="G37" s="92">
        <f t="shared" si="2"/>
        <v>59258.171979139981</v>
      </c>
    </row>
    <row r="38" spans="2:14" x14ac:dyDescent="0.25">
      <c r="B38" s="63">
        <v>1989</v>
      </c>
      <c r="C38" s="60">
        <v>29</v>
      </c>
      <c r="D38" s="47">
        <v>24825</v>
      </c>
      <c r="E38" s="83">
        <f t="shared" si="3"/>
        <v>25436.47790299587</v>
      </c>
      <c r="G38" s="92">
        <f t="shared" si="2"/>
        <v>60814.793955819347</v>
      </c>
    </row>
    <row r="39" spans="2:14" x14ac:dyDescent="0.25">
      <c r="B39" s="63">
        <v>1988</v>
      </c>
      <c r="C39" s="60">
        <v>28</v>
      </c>
      <c r="D39" s="47">
        <v>22789.35</v>
      </c>
      <c r="E39" s="83">
        <f t="shared" si="3"/>
        <v>24755.696255957049</v>
      </c>
      <c r="G39" s="92">
        <f t="shared" si="2"/>
        <v>57363.250324856825</v>
      </c>
    </row>
    <row r="40" spans="2:14" x14ac:dyDescent="0.25">
      <c r="B40" s="63">
        <v>1987</v>
      </c>
      <c r="C40" s="60">
        <v>27</v>
      </c>
      <c r="D40" s="47">
        <v>22243.200000000001</v>
      </c>
      <c r="E40" s="83">
        <f t="shared" si="3"/>
        <v>24093.135042293965</v>
      </c>
      <c r="G40" s="92">
        <f t="shared" si="2"/>
        <v>57528.216534941384</v>
      </c>
    </row>
    <row r="41" spans="2:14" x14ac:dyDescent="0.25">
      <c r="B41" s="63">
        <v>1986</v>
      </c>
      <c r="C41" s="60">
        <v>26</v>
      </c>
      <c r="D41" s="47">
        <v>20853</v>
      </c>
      <c r="E41" s="83">
        <f t="shared" si="3"/>
        <v>23448.306610505075</v>
      </c>
      <c r="G41" s="92">
        <f t="shared" si="2"/>
        <v>55415.852334049006</v>
      </c>
    </row>
    <row r="42" spans="2:14" x14ac:dyDescent="0.25">
      <c r="B42" s="63">
        <v>1985</v>
      </c>
      <c r="C42" s="60">
        <v>25</v>
      </c>
      <c r="D42" s="47">
        <v>19860</v>
      </c>
      <c r="E42" s="83">
        <f t="shared" si="3"/>
        <v>22820.736360588879</v>
      </c>
      <c r="G42" s="92">
        <f t="shared" si="2"/>
        <v>54228.369784033675</v>
      </c>
    </row>
    <row r="43" spans="2:14" x14ac:dyDescent="0.25">
      <c r="B43" s="68">
        <v>1984</v>
      </c>
      <c r="C43" s="65">
        <v>24</v>
      </c>
      <c r="D43" s="49">
        <v>0</v>
      </c>
      <c r="E43" s="86">
        <f t="shared" si="3"/>
        <v>22209.962394733699</v>
      </c>
      <c r="G43" s="92">
        <f t="shared" si="2"/>
        <v>0</v>
      </c>
    </row>
    <row r="44" spans="2:14" x14ac:dyDescent="0.25">
      <c r="B44" s="21">
        <v>1983</v>
      </c>
      <c r="C44" s="53">
        <v>23</v>
      </c>
      <c r="D44" s="50">
        <v>0</v>
      </c>
      <c r="E44" s="84">
        <f t="shared" si="3"/>
        <v>21615.535177356396</v>
      </c>
      <c r="G44" s="92">
        <f t="shared" si="2"/>
        <v>0</v>
      </c>
    </row>
    <row r="45" spans="2:14" x14ac:dyDescent="0.25">
      <c r="B45" s="21">
        <v>1982</v>
      </c>
      <c r="C45" s="53">
        <v>22</v>
      </c>
      <c r="D45" s="50">
        <v>0</v>
      </c>
      <c r="E45" s="84">
        <f t="shared" si="3"/>
        <v>21037.017204239801</v>
      </c>
      <c r="G45" s="92">
        <f t="shared" si="2"/>
        <v>0</v>
      </c>
    </row>
    <row r="46" spans="2:14" x14ac:dyDescent="0.25">
      <c r="B46" s="21">
        <v>1981</v>
      </c>
      <c r="C46" s="53">
        <v>21</v>
      </c>
      <c r="D46" s="50">
        <v>0</v>
      </c>
      <c r="E46" s="84">
        <f t="shared" si="3"/>
        <v>20473.982680525351</v>
      </c>
      <c r="G46" s="92">
        <f t="shared" si="2"/>
        <v>0</v>
      </c>
    </row>
    <row r="47" spans="2:14" x14ac:dyDescent="0.25">
      <c r="B47" s="21">
        <v>1980</v>
      </c>
      <c r="C47" s="53">
        <v>20</v>
      </c>
      <c r="D47" s="50">
        <v>0</v>
      </c>
      <c r="E47" s="84">
        <f t="shared" si="3"/>
        <v>19926.017207323941</v>
      </c>
      <c r="G47" s="92">
        <f t="shared" si="2"/>
        <v>0</v>
      </c>
    </row>
    <row r="48" spans="2:14" x14ac:dyDescent="0.25">
      <c r="B48" s="21">
        <v>1979</v>
      </c>
      <c r="C48" s="53">
        <v>19</v>
      </c>
      <c r="D48" s="50">
        <v>0</v>
      </c>
      <c r="E48" s="84">
        <f t="shared" si="3"/>
        <v>19392.717476714297</v>
      </c>
      <c r="G48" s="92">
        <f t="shared" si="2"/>
        <v>0</v>
      </c>
    </row>
    <row r="49" spans="2:7" x14ac:dyDescent="0.25">
      <c r="B49" s="21">
        <v>1978</v>
      </c>
      <c r="C49" s="54">
        <v>18</v>
      </c>
      <c r="D49" s="50">
        <v>0</v>
      </c>
      <c r="E49" s="84">
        <f t="shared" si="3"/>
        <v>18873.690974904424</v>
      </c>
      <c r="G49" s="92">
        <f t="shared" si="2"/>
        <v>0</v>
      </c>
    </row>
    <row r="50" spans="2:7" x14ac:dyDescent="0.25">
      <c r="B50" s="2">
        <v>1977</v>
      </c>
      <c r="C50" s="4">
        <v>17</v>
      </c>
      <c r="D50" s="20">
        <v>0</v>
      </c>
      <c r="E50" s="83">
        <f t="shared" si="3"/>
        <v>18368.555693337639</v>
      </c>
      <c r="G50" s="92">
        <f t="shared" si="2"/>
        <v>0</v>
      </c>
    </row>
    <row r="51" spans="2:7" x14ac:dyDescent="0.25">
      <c r="B51" s="2">
        <v>1976</v>
      </c>
      <c r="C51" s="4">
        <v>16</v>
      </c>
      <c r="D51" s="20">
        <v>0</v>
      </c>
      <c r="E51" s="83">
        <f t="shared" si="3"/>
        <v>17876.939847530546</v>
      </c>
      <c r="G51" s="92">
        <f t="shared" si="2"/>
        <v>0</v>
      </c>
    </row>
    <row r="52" spans="2:7" x14ac:dyDescent="0.25">
      <c r="B52" s="2">
        <v>1975</v>
      </c>
      <c r="C52" s="4">
        <v>15</v>
      </c>
      <c r="D52" s="20">
        <v>0</v>
      </c>
      <c r="E52" s="83">
        <f t="shared" si="3"/>
        <v>17398.481603436052</v>
      </c>
      <c r="G52" s="92">
        <f t="shared" si="2"/>
        <v>0</v>
      </c>
    </row>
    <row r="53" spans="2:7" x14ac:dyDescent="0.25">
      <c r="B53" s="2">
        <v>1974</v>
      </c>
      <c r="C53" s="4">
        <v>14</v>
      </c>
      <c r="D53" s="20">
        <v>0</v>
      </c>
      <c r="E53" s="83">
        <f t="shared" si="3"/>
        <v>16932.828811129977</v>
      </c>
      <c r="G53" s="92">
        <f t="shared" si="2"/>
        <v>0</v>
      </c>
    </row>
    <row r="54" spans="2:7" x14ac:dyDescent="0.25">
      <c r="B54" s="2">
        <v>1973</v>
      </c>
      <c r="C54" s="4">
        <v>13</v>
      </c>
      <c r="D54" s="20">
        <v>0</v>
      </c>
      <c r="E54" s="83">
        <f t="shared" si="3"/>
        <v>16479.638745625281</v>
      </c>
      <c r="G54" s="92">
        <f t="shared" si="2"/>
        <v>0</v>
      </c>
    </row>
    <row r="55" spans="2:7" x14ac:dyDescent="0.25">
      <c r="B55" s="2">
        <v>1972</v>
      </c>
      <c r="C55" s="4">
        <v>12</v>
      </c>
      <c r="D55" s="20">
        <v>0</v>
      </c>
      <c r="E55" s="83">
        <f t="shared" si="3"/>
        <v>16038.577854623143</v>
      </c>
      <c r="G55" s="92">
        <f t="shared" si="2"/>
        <v>0</v>
      </c>
    </row>
    <row r="56" spans="2:7" x14ac:dyDescent="0.25">
      <c r="B56" s="2">
        <v>1971</v>
      </c>
      <c r="C56" s="4">
        <v>11</v>
      </c>
      <c r="D56" s="20">
        <v>0</v>
      </c>
      <c r="E56" s="83">
        <f t="shared" si="3"/>
        <v>15609.321513015224</v>
      </c>
      <c r="G56" s="92">
        <f t="shared" si="2"/>
        <v>0</v>
      </c>
    </row>
    <row r="57" spans="2:7" x14ac:dyDescent="0.25">
      <c r="B57" s="2">
        <v>1970</v>
      </c>
      <c r="C57" s="4">
        <v>10</v>
      </c>
      <c r="D57" s="20">
        <v>0</v>
      </c>
      <c r="E57" s="83">
        <f t="shared" si="3"/>
        <v>15191.55378395642</v>
      </c>
      <c r="G57" s="92">
        <f t="shared" si="2"/>
        <v>0</v>
      </c>
    </row>
    <row r="58" spans="2:7" x14ac:dyDescent="0.25">
      <c r="B58" s="2">
        <v>1969</v>
      </c>
      <c r="C58" s="4">
        <v>9</v>
      </c>
      <c r="D58" s="20">
        <v>0</v>
      </c>
      <c r="E58" s="83">
        <f t="shared" si="3"/>
        <v>14784.967186332282</v>
      </c>
      <c r="G58" s="92">
        <f t="shared" si="2"/>
        <v>0</v>
      </c>
    </row>
    <row r="59" spans="2:7" x14ac:dyDescent="0.25">
      <c r="B59" s="2">
        <v>1968</v>
      </c>
      <c r="C59" s="4">
        <v>8</v>
      </c>
      <c r="D59" s="20">
        <v>0</v>
      </c>
      <c r="E59" s="83">
        <f t="shared" si="3"/>
        <v>14389.262468449908</v>
      </c>
      <c r="G59" s="92">
        <f t="shared" si="2"/>
        <v>0</v>
      </c>
    </row>
    <row r="60" spans="2:7" x14ac:dyDescent="0.25">
      <c r="B60" s="2">
        <v>1967</v>
      </c>
      <c r="C60" s="4">
        <v>7</v>
      </c>
      <c r="D60" s="20">
        <v>0</v>
      </c>
      <c r="E60" s="83">
        <f t="shared" si="3"/>
        <v>14004.148387785797</v>
      </c>
      <c r="G60" s="92">
        <f t="shared" si="2"/>
        <v>0</v>
      </c>
    </row>
    <row r="61" spans="2:7" x14ac:dyDescent="0.25">
      <c r="B61" s="2">
        <v>1966</v>
      </c>
      <c r="C61" s="4">
        <v>6</v>
      </c>
      <c r="D61" s="20">
        <v>0</v>
      </c>
      <c r="E61" s="83">
        <f t="shared" si="3"/>
        <v>13629.341496628513</v>
      </c>
      <c r="G61" s="92">
        <f t="shared" si="2"/>
        <v>0</v>
      </c>
    </row>
    <row r="62" spans="2:7" x14ac:dyDescent="0.25">
      <c r="B62" s="2">
        <v>1965</v>
      </c>
      <c r="C62" s="4">
        <v>5</v>
      </c>
      <c r="D62" s="20">
        <v>0</v>
      </c>
      <c r="E62" s="83">
        <f t="shared" si="3"/>
        <v>13264.565933458405</v>
      </c>
      <c r="G62" s="92">
        <f t="shared" si="2"/>
        <v>0</v>
      </c>
    </row>
    <row r="63" spans="2:7" x14ac:dyDescent="0.25">
      <c r="B63" s="2">
        <v>1964</v>
      </c>
      <c r="C63" s="4">
        <v>4</v>
      </c>
      <c r="D63" s="20">
        <v>0</v>
      </c>
      <c r="E63" s="83">
        <f t="shared" si="3"/>
        <v>12909.553219910855</v>
      </c>
      <c r="G63" s="92">
        <f t="shared" si="2"/>
        <v>0</v>
      </c>
    </row>
    <row r="64" spans="2:7" x14ac:dyDescent="0.25">
      <c r="B64" s="2">
        <v>1963</v>
      </c>
      <c r="C64" s="4">
        <v>3</v>
      </c>
      <c r="D64" s="20">
        <v>0</v>
      </c>
      <c r="E64" s="83">
        <f t="shared" si="3"/>
        <v>12564.04206317358</v>
      </c>
      <c r="G64" s="92">
        <f t="shared" si="2"/>
        <v>0</v>
      </c>
    </row>
    <row r="65" spans="2:7" x14ac:dyDescent="0.25">
      <c r="B65" s="2">
        <v>1962</v>
      </c>
      <c r="C65" s="4">
        <v>2</v>
      </c>
      <c r="D65" s="20">
        <v>0</v>
      </c>
      <c r="E65" s="83">
        <f t="shared" si="3"/>
        <v>12227.778163672583</v>
      </c>
      <c r="G65" s="92">
        <f t="shared" si="2"/>
        <v>0</v>
      </c>
    </row>
    <row r="66" spans="2:7" x14ac:dyDescent="0.25">
      <c r="B66" s="2">
        <v>1961</v>
      </c>
      <c r="C66" s="4">
        <v>1</v>
      </c>
      <c r="D66" s="20">
        <v>0</v>
      </c>
      <c r="E66" s="83">
        <f t="shared" si="3"/>
        <v>11900.51402790519</v>
      </c>
      <c r="G66" s="92">
        <f t="shared" si="2"/>
        <v>0</v>
      </c>
    </row>
    <row r="67" spans="2:7" x14ac:dyDescent="0.25">
      <c r="B67" s="25">
        <v>1960</v>
      </c>
      <c r="C67" s="26">
        <v>0</v>
      </c>
      <c r="D67" s="20">
        <v>0</v>
      </c>
      <c r="E67" s="83">
        <f t="shared" si="3"/>
        <v>11582.008786282422</v>
      </c>
    </row>
  </sheetData>
  <mergeCells count="3">
    <mergeCell ref="M3:N3"/>
    <mergeCell ref="M18:N18"/>
    <mergeCell ref="M30:N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BBD0-3540-47FD-9C64-4AC625E42B0E}">
  <dimension ref="B1:T62"/>
  <sheetViews>
    <sheetView tabSelected="1" workbookViewId="0">
      <selection activeCell="I54" sqref="I54"/>
    </sheetView>
  </sheetViews>
  <sheetFormatPr baseColWidth="10" defaultColWidth="10.85546875" defaultRowHeight="15" x14ac:dyDescent="0.25"/>
  <cols>
    <col min="1" max="1" width="2.5703125" style="1" customWidth="1"/>
    <col min="2" max="2" width="10.85546875" style="2"/>
    <col min="3" max="3" width="11.5703125" style="4" bestFit="1" customWidth="1"/>
    <col min="4" max="4" width="10.85546875" style="5"/>
    <col min="5" max="5" width="10.85546875" style="6"/>
    <col min="6" max="6" width="12.5703125" style="1" customWidth="1"/>
    <col min="7" max="7" width="12.7109375" style="1" customWidth="1"/>
    <col min="8" max="8" width="10.85546875" style="1"/>
    <col min="9" max="9" width="47.28515625" style="1" bestFit="1" customWidth="1"/>
    <col min="10" max="10" width="11.42578125" style="1" bestFit="1" customWidth="1"/>
    <col min="11" max="12" width="10.85546875" style="1"/>
    <col min="13" max="13" width="48.85546875" style="1" customWidth="1"/>
    <col min="14" max="16384" width="10.85546875" style="1"/>
  </cols>
  <sheetData>
    <row r="1" spans="2:20" ht="9.9499999999999993" customHeight="1" thickBot="1" x14ac:dyDescent="0.3">
      <c r="B1" s="3"/>
      <c r="E1" s="5"/>
    </row>
    <row r="2" spans="2:20" ht="15.75" thickBot="1" x14ac:dyDescent="0.3">
      <c r="B2" s="61" t="s">
        <v>0</v>
      </c>
      <c r="C2" s="51" t="s">
        <v>1</v>
      </c>
      <c r="D2" s="9" t="s">
        <v>2</v>
      </c>
      <c r="E2" s="9" t="s">
        <v>3</v>
      </c>
      <c r="F2" s="91" t="s">
        <v>57</v>
      </c>
      <c r="G2" s="112" t="s">
        <v>21</v>
      </c>
      <c r="I2" s="1" t="s">
        <v>4</v>
      </c>
      <c r="P2" s="7" t="s">
        <v>0</v>
      </c>
      <c r="Q2" s="8" t="s">
        <v>54</v>
      </c>
      <c r="R2" s="9" t="s">
        <v>2</v>
      </c>
      <c r="S2" s="10" t="s">
        <v>3</v>
      </c>
      <c r="T2" s="1" t="s">
        <v>53</v>
      </c>
    </row>
    <row r="3" spans="2:20" ht="16.5" thickTop="1" thickBot="1" x14ac:dyDescent="0.3">
      <c r="B3" s="103">
        <v>2019</v>
      </c>
      <c r="C3" s="59">
        <v>59</v>
      </c>
      <c r="D3" s="46">
        <v>48761</v>
      </c>
      <c r="E3" s="109">
        <v>57400</v>
      </c>
      <c r="F3" s="88"/>
      <c r="G3" s="113">
        <f>D3*($N$9/E3)</f>
        <v>46219.848429433448</v>
      </c>
      <c r="J3" s="14" t="s">
        <v>5</v>
      </c>
      <c r="M3" s="28" t="s">
        <v>29</v>
      </c>
      <c r="N3" s="28"/>
      <c r="P3" s="2">
        <v>2019</v>
      </c>
      <c r="Q3" s="4">
        <v>59</v>
      </c>
      <c r="R3" s="19">
        <v>49248</v>
      </c>
      <c r="S3" s="86">
        <v>57400</v>
      </c>
    </row>
    <row r="4" spans="2:20" x14ac:dyDescent="0.25">
      <c r="B4" s="104">
        <v>2018</v>
      </c>
      <c r="C4" s="60">
        <v>58</v>
      </c>
      <c r="D4" s="47">
        <v>47945</v>
      </c>
      <c r="E4" s="109">
        <f>E3/(1.0275)</f>
        <v>55863.746958637465</v>
      </c>
      <c r="F4" s="89"/>
      <c r="G4" s="113">
        <f t="shared" ref="G4:G22" si="0">D4*($N$9/E4)</f>
        <v>46696.149081341428</v>
      </c>
      <c r="I4" s="11" t="s">
        <v>13</v>
      </c>
      <c r="J4" s="27">
        <f>N34</f>
        <v>26871.263999999999</v>
      </c>
      <c r="M4" s="11" t="s">
        <v>14</v>
      </c>
      <c r="N4" s="27">
        <v>57400</v>
      </c>
      <c r="P4" s="2">
        <v>2018</v>
      </c>
      <c r="Q4" s="4">
        <v>58</v>
      </c>
      <c r="R4" s="20">
        <v>48424</v>
      </c>
      <c r="S4" s="86">
        <f>S3/(1.0275)</f>
        <v>55863.746958637465</v>
      </c>
    </row>
    <row r="5" spans="2:20" x14ac:dyDescent="0.25">
      <c r="B5" s="104">
        <v>2017</v>
      </c>
      <c r="C5" s="60">
        <v>57</v>
      </c>
      <c r="D5" s="47">
        <v>47588</v>
      </c>
      <c r="E5" s="109">
        <f t="shared" ref="E5:E62" si="1">E4/(1.0275)</f>
        <v>54368.610178722593</v>
      </c>
      <c r="F5" s="89"/>
      <c r="G5" s="113">
        <f t="shared" si="0"/>
        <v>47623.030386925755</v>
      </c>
      <c r="I5" s="12" t="s">
        <v>6</v>
      </c>
      <c r="J5" s="29">
        <f>N15</f>
        <v>8294.3124315418499</v>
      </c>
      <c r="M5" s="12" t="s">
        <v>15</v>
      </c>
      <c r="N5" s="29">
        <v>7217</v>
      </c>
      <c r="P5" s="2">
        <v>2017</v>
      </c>
      <c r="Q5" s="4">
        <v>57</v>
      </c>
      <c r="R5" s="20">
        <v>48064</v>
      </c>
      <c r="S5" s="86">
        <f t="shared" ref="S5:S62" si="2">S4/(1.0275)</f>
        <v>54368.610178722593</v>
      </c>
    </row>
    <row r="6" spans="2:20" x14ac:dyDescent="0.25">
      <c r="B6" s="104">
        <v>2016</v>
      </c>
      <c r="C6" s="60">
        <v>56</v>
      </c>
      <c r="D6" s="47">
        <v>46782</v>
      </c>
      <c r="E6" s="109">
        <f t="shared" si="1"/>
        <v>52913.489225034151</v>
      </c>
      <c r="F6" s="89"/>
      <c r="G6" s="113">
        <f t="shared" si="0"/>
        <v>48103.88909534111</v>
      </c>
      <c r="I6" s="12" t="s">
        <v>7</v>
      </c>
      <c r="J6" s="16">
        <v>0</v>
      </c>
      <c r="M6" s="12" t="s">
        <v>36</v>
      </c>
      <c r="N6" s="73">
        <v>2.75E-2</v>
      </c>
      <c r="P6" s="2">
        <v>2016</v>
      </c>
      <c r="Q6" s="4">
        <v>56</v>
      </c>
      <c r="R6" s="20">
        <v>47250</v>
      </c>
      <c r="S6" s="86">
        <f t="shared" si="2"/>
        <v>52913.489225034151</v>
      </c>
    </row>
    <row r="7" spans="2:20" x14ac:dyDescent="0.25">
      <c r="B7" s="104">
        <v>2015</v>
      </c>
      <c r="C7" s="60">
        <v>55</v>
      </c>
      <c r="D7" s="47">
        <v>45884</v>
      </c>
      <c r="E7" s="109">
        <f t="shared" si="1"/>
        <v>51497.313114388468</v>
      </c>
      <c r="F7" s="89"/>
      <c r="G7" s="113">
        <f t="shared" si="0"/>
        <v>48477.979042153478</v>
      </c>
      <c r="I7" s="12" t="s">
        <v>8</v>
      </c>
      <c r="J7" s="16">
        <v>0</v>
      </c>
      <c r="M7" s="12" t="s">
        <v>16</v>
      </c>
      <c r="N7" s="29">
        <v>10779.84</v>
      </c>
      <c r="P7" s="2">
        <v>2015</v>
      </c>
      <c r="Q7" s="4">
        <v>55</v>
      </c>
      <c r="R7" s="20">
        <v>46343</v>
      </c>
      <c r="S7" s="86">
        <f t="shared" si="2"/>
        <v>51497.313114388468</v>
      </c>
    </row>
    <row r="8" spans="2:20" x14ac:dyDescent="0.25">
      <c r="B8" s="104">
        <v>2014</v>
      </c>
      <c r="C8" s="60">
        <v>54</v>
      </c>
      <c r="D8" s="47">
        <v>45007</v>
      </c>
      <c r="E8" s="109">
        <f t="shared" si="1"/>
        <v>50119.039527385365</v>
      </c>
      <c r="F8" s="89"/>
      <c r="G8" s="113">
        <f t="shared" si="0"/>
        <v>48859.062719593581</v>
      </c>
      <c r="I8" s="12" t="s">
        <v>9</v>
      </c>
      <c r="J8" s="16">
        <v>0</v>
      </c>
      <c r="M8" s="12" t="s">
        <v>22</v>
      </c>
      <c r="N8" s="32">
        <f>60-18</f>
        <v>42</v>
      </c>
      <c r="O8" s="1" t="s">
        <v>44</v>
      </c>
      <c r="P8" s="2">
        <v>2014</v>
      </c>
      <c r="Q8" s="4">
        <v>54</v>
      </c>
      <c r="R8" s="20">
        <v>45457</v>
      </c>
      <c r="S8" s="86">
        <f t="shared" si="2"/>
        <v>50119.039527385365</v>
      </c>
    </row>
    <row r="9" spans="2:20" ht="15.75" thickBot="1" x14ac:dyDescent="0.3">
      <c r="B9" s="104">
        <v>2013</v>
      </c>
      <c r="C9" s="60">
        <v>53</v>
      </c>
      <c r="D9" s="47">
        <v>43864</v>
      </c>
      <c r="E9" s="109">
        <f t="shared" si="1"/>
        <v>48777.654041250957</v>
      </c>
      <c r="F9" s="89"/>
      <c r="G9" s="113">
        <f t="shared" si="0"/>
        <v>48927.737021538662</v>
      </c>
      <c r="I9" s="13" t="s">
        <v>10</v>
      </c>
      <c r="J9" s="18">
        <v>0</v>
      </c>
      <c r="M9" s="12" t="s">
        <v>20</v>
      </c>
      <c r="N9" s="29">
        <f>AVERAGE(E3:E7)</f>
        <v>54408.631895356535</v>
      </c>
      <c r="P9" s="2">
        <v>2013</v>
      </c>
      <c r="Q9" s="4">
        <v>53</v>
      </c>
      <c r="R9" s="20">
        <v>44303</v>
      </c>
      <c r="S9" s="86">
        <f t="shared" si="2"/>
        <v>48777.654041250957</v>
      </c>
    </row>
    <row r="10" spans="2:20" x14ac:dyDescent="0.25">
      <c r="B10" s="104">
        <v>2012</v>
      </c>
      <c r="C10" s="60">
        <v>52</v>
      </c>
      <c r="D10" s="47">
        <v>43446</v>
      </c>
      <c r="E10" s="109">
        <f t="shared" si="1"/>
        <v>47472.169383212604</v>
      </c>
      <c r="F10" s="89"/>
      <c r="G10" s="113">
        <f t="shared" si="0"/>
        <v>49794.173134240089</v>
      </c>
      <c r="I10" s="11" t="s">
        <v>11</v>
      </c>
      <c r="J10" s="71">
        <f>SUM(J4:J5)</f>
        <v>35165.576431541849</v>
      </c>
      <c r="M10" s="12" t="s">
        <v>23</v>
      </c>
      <c r="N10" s="32">
        <f>N8</f>
        <v>42</v>
      </c>
      <c r="P10" s="2">
        <v>2012</v>
      </c>
      <c r="Q10" s="4">
        <v>52</v>
      </c>
      <c r="R10" s="20">
        <v>43881</v>
      </c>
      <c r="S10" s="86">
        <f t="shared" si="2"/>
        <v>47472.169383212604</v>
      </c>
    </row>
    <row r="11" spans="2:20" ht="15.75" thickBot="1" x14ac:dyDescent="0.3">
      <c r="B11" s="104">
        <v>2011</v>
      </c>
      <c r="C11" s="60">
        <v>51</v>
      </c>
      <c r="D11" s="47">
        <v>42712</v>
      </c>
      <c r="E11" s="109">
        <f t="shared" si="1"/>
        <v>46201.624703856542</v>
      </c>
      <c r="F11" s="89"/>
      <c r="G11" s="113">
        <f t="shared" si="0"/>
        <v>50299.129097953301</v>
      </c>
      <c r="I11" s="13" t="s">
        <v>12</v>
      </c>
      <c r="J11" s="17">
        <f>J10/D3</f>
        <v>0.72118242922708409</v>
      </c>
      <c r="M11" s="12" t="s">
        <v>24</v>
      </c>
      <c r="N11" s="32">
        <f>N10*0.15</f>
        <v>6.3</v>
      </c>
      <c r="P11" s="2">
        <v>2011</v>
      </c>
      <c r="Q11" s="4">
        <v>51</v>
      </c>
      <c r="R11" s="20">
        <v>43139</v>
      </c>
      <c r="S11" s="86">
        <f t="shared" si="2"/>
        <v>46201.624703856542</v>
      </c>
    </row>
    <row r="12" spans="2:20" x14ac:dyDescent="0.25">
      <c r="B12" s="104">
        <v>2010</v>
      </c>
      <c r="C12" s="60">
        <v>50</v>
      </c>
      <c r="D12" s="47">
        <v>41926</v>
      </c>
      <c r="E12" s="109">
        <f t="shared" si="1"/>
        <v>44965.084869933373</v>
      </c>
      <c r="F12" s="89"/>
      <c r="G12" s="113">
        <f t="shared" si="0"/>
        <v>50731.279779481454</v>
      </c>
      <c r="M12" s="12" t="s">
        <v>31</v>
      </c>
      <c r="N12" s="70">
        <f>AVERAGE(G3:G38)</f>
        <v>49518.283173384189</v>
      </c>
      <c r="P12" s="2">
        <v>2010</v>
      </c>
      <c r="Q12" s="4">
        <v>50</v>
      </c>
      <c r="R12" s="20">
        <v>42345</v>
      </c>
      <c r="S12" s="86">
        <f t="shared" si="2"/>
        <v>44965.084869933373</v>
      </c>
    </row>
    <row r="13" spans="2:20" x14ac:dyDescent="0.25">
      <c r="B13" s="104">
        <v>2009</v>
      </c>
      <c r="C13" s="60">
        <v>49</v>
      </c>
      <c r="D13" s="47">
        <v>41232</v>
      </c>
      <c r="E13" s="109">
        <f t="shared" si="1"/>
        <v>43761.639776090873</v>
      </c>
      <c r="F13" s="89"/>
      <c r="G13" s="113">
        <f t="shared" si="0"/>
        <v>51263.543180459317</v>
      </c>
      <c r="I13" s="1" t="s">
        <v>60</v>
      </c>
      <c r="M13" s="12" t="s">
        <v>30</v>
      </c>
      <c r="N13" s="70">
        <f>N12*0.25</f>
        <v>12379.570793346047</v>
      </c>
      <c r="P13" s="2">
        <v>2009</v>
      </c>
      <c r="Q13" s="4">
        <v>49</v>
      </c>
      <c r="R13" s="20">
        <v>41645</v>
      </c>
      <c r="S13" s="86">
        <f t="shared" si="2"/>
        <v>43761.639776090873</v>
      </c>
    </row>
    <row r="14" spans="2:20" x14ac:dyDescent="0.25">
      <c r="B14" s="104">
        <v>2008</v>
      </c>
      <c r="C14" s="60">
        <v>48</v>
      </c>
      <c r="D14" s="47">
        <v>40702</v>
      </c>
      <c r="E14" s="109">
        <f t="shared" si="1"/>
        <v>42590.403675027614</v>
      </c>
      <c r="F14" s="89"/>
      <c r="G14" s="113">
        <f t="shared" si="0"/>
        <v>51996.223193894533</v>
      </c>
      <c r="I14" s="1" t="s">
        <v>61</v>
      </c>
      <c r="M14" s="12" t="s">
        <v>33</v>
      </c>
      <c r="N14" s="41">
        <f>0.55*60</f>
        <v>33</v>
      </c>
      <c r="P14" s="2">
        <v>2008</v>
      </c>
      <c r="Q14" s="4">
        <v>48</v>
      </c>
      <c r="R14" s="20">
        <v>41109</v>
      </c>
      <c r="S14" s="86">
        <f t="shared" si="2"/>
        <v>42590.403675027614</v>
      </c>
    </row>
    <row r="15" spans="2:20" ht="15.75" thickBot="1" x14ac:dyDescent="0.3">
      <c r="B15" s="104">
        <v>2007</v>
      </c>
      <c r="C15" s="60">
        <v>47</v>
      </c>
      <c r="D15" s="47">
        <v>39825</v>
      </c>
      <c r="E15" s="109">
        <f t="shared" si="1"/>
        <v>41450.514525574319</v>
      </c>
      <c r="F15" s="89"/>
      <c r="G15" s="113">
        <f t="shared" si="0"/>
        <v>52274.954606309591</v>
      </c>
      <c r="M15" s="13" t="s">
        <v>32</v>
      </c>
      <c r="N15" s="30">
        <f>N13*(1-N14/100)</f>
        <v>8294.3124315418499</v>
      </c>
      <c r="P15" s="2">
        <v>2007</v>
      </c>
      <c r="Q15" s="4">
        <v>47</v>
      </c>
      <c r="R15" s="20">
        <v>40223</v>
      </c>
      <c r="S15" s="86">
        <f t="shared" si="2"/>
        <v>41450.514525574319</v>
      </c>
    </row>
    <row r="16" spans="2:20" x14ac:dyDescent="0.25">
      <c r="B16" s="104">
        <v>2006</v>
      </c>
      <c r="C16" s="60">
        <v>46</v>
      </c>
      <c r="D16" s="47">
        <v>38917</v>
      </c>
      <c r="E16" s="109">
        <f t="shared" si="1"/>
        <v>40341.133358223182</v>
      </c>
      <c r="F16" s="89"/>
      <c r="G16" s="113">
        <f t="shared" si="0"/>
        <v>52487.883983556276</v>
      </c>
      <c r="I16" s="1" t="s">
        <v>62</v>
      </c>
      <c r="M16" s="55"/>
      <c r="N16" s="69"/>
      <c r="P16" s="2">
        <v>2006</v>
      </c>
      <c r="Q16" s="4">
        <v>46</v>
      </c>
      <c r="R16" s="20">
        <v>39306</v>
      </c>
      <c r="S16" s="86">
        <f t="shared" si="2"/>
        <v>40341.133358223182</v>
      </c>
    </row>
    <row r="17" spans="2:19" x14ac:dyDescent="0.25">
      <c r="B17" s="104">
        <v>2005</v>
      </c>
      <c r="C17" s="60">
        <v>45</v>
      </c>
      <c r="D17" s="47">
        <v>38356</v>
      </c>
      <c r="E17" s="109">
        <f t="shared" si="1"/>
        <v>39261.443657638127</v>
      </c>
      <c r="F17" s="89"/>
      <c r="G17" s="113">
        <f t="shared" si="0"/>
        <v>53153.865231654549</v>
      </c>
      <c r="I17" s="1" t="s">
        <v>63</v>
      </c>
      <c r="J17" s="117"/>
      <c r="M17" s="55"/>
      <c r="N17" s="69"/>
      <c r="P17" s="2">
        <v>2005</v>
      </c>
      <c r="Q17" s="4">
        <v>45</v>
      </c>
      <c r="R17" s="20">
        <v>38739</v>
      </c>
      <c r="S17" s="86">
        <f t="shared" si="2"/>
        <v>39261.443657638127</v>
      </c>
    </row>
    <row r="18" spans="2:19" ht="15.75" thickBot="1" x14ac:dyDescent="0.3">
      <c r="B18" s="104">
        <v>2004</v>
      </c>
      <c r="C18" s="60">
        <v>44</v>
      </c>
      <c r="D18" s="47">
        <v>37397</v>
      </c>
      <c r="E18" s="109">
        <f t="shared" si="1"/>
        <v>38210.650761691606</v>
      </c>
      <c r="F18" s="89"/>
      <c r="G18" s="113">
        <f t="shared" si="0"/>
        <v>53250.064221114306</v>
      </c>
      <c r="M18" s="28" t="s">
        <v>17</v>
      </c>
      <c r="N18" s="28"/>
      <c r="P18" s="2">
        <v>2004</v>
      </c>
      <c r="Q18" s="4">
        <v>44</v>
      </c>
      <c r="R18" s="20">
        <v>37771</v>
      </c>
      <c r="S18" s="86">
        <f t="shared" si="2"/>
        <v>38210.650761691606</v>
      </c>
    </row>
    <row r="19" spans="2:19" x14ac:dyDescent="0.25">
      <c r="B19" s="104">
        <v>2003</v>
      </c>
      <c r="C19" s="60">
        <v>43</v>
      </c>
      <c r="D19" s="47">
        <v>35704</v>
      </c>
      <c r="E19" s="109">
        <f t="shared" si="1"/>
        <v>37187.981276585502</v>
      </c>
      <c r="F19" s="89"/>
      <c r="G19" s="113">
        <f t="shared" si="0"/>
        <v>52237.462925015607</v>
      </c>
      <c r="M19" s="11" t="s">
        <v>55</v>
      </c>
      <c r="N19" s="33"/>
      <c r="P19" s="2">
        <v>2003</v>
      </c>
      <c r="Q19" s="4">
        <v>43</v>
      </c>
      <c r="R19" s="20">
        <v>36061</v>
      </c>
      <c r="S19" s="86">
        <f t="shared" si="2"/>
        <v>37187.981276585502</v>
      </c>
    </row>
    <row r="20" spans="2:19" x14ac:dyDescent="0.25">
      <c r="B20" s="104">
        <v>2002</v>
      </c>
      <c r="C20" s="60">
        <v>42</v>
      </c>
      <c r="D20" s="47">
        <v>35489</v>
      </c>
      <c r="E20" s="109">
        <f t="shared" si="1"/>
        <v>36192.682507625788</v>
      </c>
      <c r="F20" s="89"/>
      <c r="G20" s="113">
        <f t="shared" si="0"/>
        <v>53350.78263202696</v>
      </c>
      <c r="J20" s="36"/>
      <c r="M20" s="12" t="s">
        <v>56</v>
      </c>
      <c r="N20" s="34"/>
      <c r="P20" s="2">
        <v>2002</v>
      </c>
      <c r="Q20" s="4">
        <v>42</v>
      </c>
      <c r="R20" s="20">
        <v>35844</v>
      </c>
      <c r="S20" s="86">
        <f t="shared" si="2"/>
        <v>36192.682507625788</v>
      </c>
    </row>
    <row r="21" spans="2:19" x14ac:dyDescent="0.25">
      <c r="B21" s="104">
        <v>2001</v>
      </c>
      <c r="C21" s="60">
        <v>41</v>
      </c>
      <c r="D21" s="47">
        <v>34847</v>
      </c>
      <c r="E21" s="109">
        <f t="shared" si="1"/>
        <v>35224.021905231908</v>
      </c>
      <c r="F21" s="89"/>
      <c r="G21" s="113">
        <f t="shared" si="0"/>
        <v>53826.266652868369</v>
      </c>
      <c r="M21" s="12"/>
      <c r="N21" s="29"/>
      <c r="P21" s="2">
        <v>2001</v>
      </c>
      <c r="Q21" s="4">
        <v>41</v>
      </c>
      <c r="R21" s="20">
        <v>35195</v>
      </c>
      <c r="S21" s="86">
        <f t="shared" si="2"/>
        <v>35224.021905231908</v>
      </c>
    </row>
    <row r="22" spans="2:19" x14ac:dyDescent="0.25">
      <c r="B22" s="104">
        <v>2000</v>
      </c>
      <c r="C22" s="60">
        <v>40</v>
      </c>
      <c r="D22" s="47">
        <v>33663</v>
      </c>
      <c r="E22" s="109">
        <f t="shared" si="1"/>
        <v>34281.286525773146</v>
      </c>
      <c r="F22" s="89"/>
      <c r="G22" s="113">
        <f t="shared" si="0"/>
        <v>53427.334884774427</v>
      </c>
      <c r="M22" s="12" t="s">
        <v>25</v>
      </c>
      <c r="N22" s="42"/>
      <c r="P22" s="2">
        <v>2000</v>
      </c>
      <c r="Q22" s="4">
        <v>40</v>
      </c>
      <c r="R22" s="20">
        <v>34000</v>
      </c>
      <c r="S22" s="86">
        <f t="shared" si="2"/>
        <v>34281.286525773146</v>
      </c>
    </row>
    <row r="23" spans="2:19" x14ac:dyDescent="0.25">
      <c r="B23" s="108">
        <v>1999</v>
      </c>
      <c r="C23" s="115">
        <v>39</v>
      </c>
      <c r="D23" s="48">
        <v>33235</v>
      </c>
      <c r="E23" s="110">
        <f t="shared" si="1"/>
        <v>33363.782506835174</v>
      </c>
      <c r="F23" s="92">
        <f>AVERAGE(D23,R23)</f>
        <v>33401</v>
      </c>
      <c r="G23" s="113">
        <f>F23*($N$9/E23)</f>
        <v>54469.325040243748</v>
      </c>
      <c r="M23" s="12" t="s">
        <v>26</v>
      </c>
      <c r="N23" s="43"/>
      <c r="P23" s="22">
        <v>1999</v>
      </c>
      <c r="Q23" s="23">
        <v>39</v>
      </c>
      <c r="R23" s="24">
        <v>33567</v>
      </c>
      <c r="S23" s="85">
        <f t="shared" si="2"/>
        <v>33363.782506835174</v>
      </c>
    </row>
    <row r="24" spans="2:19" x14ac:dyDescent="0.25">
      <c r="B24" s="108">
        <v>1998</v>
      </c>
      <c r="C24" s="115">
        <v>38</v>
      </c>
      <c r="D24" s="48">
        <v>32006</v>
      </c>
      <c r="E24" s="110">
        <f t="shared" si="1"/>
        <v>32470.834556530579</v>
      </c>
      <c r="F24" s="92">
        <f t="shared" ref="F24:F37" si="3">AVERAGE(D24,R24)</f>
        <v>32166</v>
      </c>
      <c r="G24" s="113">
        <f t="shared" ref="G24:G37" si="4">F24*($N$9/E24)</f>
        <v>53897.846404260468</v>
      </c>
      <c r="M24" s="12"/>
      <c r="N24" s="29"/>
      <c r="P24" s="22">
        <v>1998</v>
      </c>
      <c r="Q24" s="23">
        <v>38</v>
      </c>
      <c r="R24" s="24">
        <v>32326</v>
      </c>
      <c r="S24" s="85">
        <f t="shared" si="2"/>
        <v>32470.834556530579</v>
      </c>
    </row>
    <row r="25" spans="2:19" x14ac:dyDescent="0.25">
      <c r="B25" s="108">
        <v>1997</v>
      </c>
      <c r="C25" s="115">
        <v>37</v>
      </c>
      <c r="D25" s="48">
        <v>31317</v>
      </c>
      <c r="E25" s="110">
        <f t="shared" si="1"/>
        <v>31601.785456477446</v>
      </c>
      <c r="F25" s="92">
        <f t="shared" si="3"/>
        <v>31473.5</v>
      </c>
      <c r="G25" s="113">
        <f t="shared" si="4"/>
        <v>54187.763483075782</v>
      </c>
      <c r="M25" s="12" t="s">
        <v>27</v>
      </c>
      <c r="N25" s="45"/>
      <c r="P25" s="22">
        <v>1997</v>
      </c>
      <c r="Q25" s="23">
        <v>37</v>
      </c>
      <c r="R25" s="24">
        <v>31630</v>
      </c>
      <c r="S25" s="85">
        <f t="shared" si="2"/>
        <v>31601.785456477446</v>
      </c>
    </row>
    <row r="26" spans="2:19" x14ac:dyDescent="0.25">
      <c r="B26" s="108">
        <v>1996</v>
      </c>
      <c r="C26" s="115">
        <v>36</v>
      </c>
      <c r="D26" s="48">
        <v>30603</v>
      </c>
      <c r="E26" s="110">
        <f t="shared" si="1"/>
        <v>30755.995578080237</v>
      </c>
      <c r="F26" s="92">
        <f t="shared" si="3"/>
        <v>30756</v>
      </c>
      <c r="G26" s="113">
        <f t="shared" si="4"/>
        <v>54408.639717916012</v>
      </c>
      <c r="M26" s="12"/>
      <c r="N26" s="29"/>
      <c r="P26" s="22">
        <v>1996</v>
      </c>
      <c r="Q26" s="23">
        <v>36</v>
      </c>
      <c r="R26" s="24">
        <v>30909</v>
      </c>
      <c r="S26" s="85">
        <f t="shared" si="2"/>
        <v>30755.995578080237</v>
      </c>
    </row>
    <row r="27" spans="2:19" ht="15.75" thickBot="1" x14ac:dyDescent="0.3">
      <c r="B27" s="108">
        <v>1995</v>
      </c>
      <c r="C27" s="115">
        <v>35</v>
      </c>
      <c r="D27" s="48">
        <v>29073</v>
      </c>
      <c r="E27" s="110">
        <f t="shared" si="1"/>
        <v>29932.842411756919</v>
      </c>
      <c r="F27" s="92">
        <f t="shared" si="3"/>
        <v>29218.5</v>
      </c>
      <c r="G27" s="113">
        <f t="shared" si="4"/>
        <v>53110.178751686573</v>
      </c>
      <c r="M27" s="57" t="s">
        <v>28</v>
      </c>
      <c r="N27" s="58"/>
      <c r="P27" s="22">
        <v>1995</v>
      </c>
      <c r="Q27" s="23">
        <v>35</v>
      </c>
      <c r="R27" s="24">
        <v>29364</v>
      </c>
      <c r="S27" s="85">
        <f t="shared" si="2"/>
        <v>29932.842411756919</v>
      </c>
    </row>
    <row r="28" spans="2:19" x14ac:dyDescent="0.25">
      <c r="B28" s="108">
        <v>1994</v>
      </c>
      <c r="C28" s="115">
        <v>34</v>
      </c>
      <c r="D28" s="48">
        <v>28257</v>
      </c>
      <c r="E28" s="110">
        <f t="shared" si="1"/>
        <v>29131.720108765858</v>
      </c>
      <c r="F28" s="92">
        <f t="shared" si="3"/>
        <v>28398</v>
      </c>
      <c r="G28" s="113">
        <f t="shared" si="4"/>
        <v>53038.28001901642</v>
      </c>
      <c r="P28" s="22">
        <v>1994</v>
      </c>
      <c r="Q28" s="23">
        <v>34</v>
      </c>
      <c r="R28" s="24">
        <v>28539</v>
      </c>
      <c r="S28" s="85">
        <f t="shared" si="2"/>
        <v>29131.720108765858</v>
      </c>
    </row>
    <row r="29" spans="2:19" x14ac:dyDescent="0.25">
      <c r="B29" s="108">
        <v>1993</v>
      </c>
      <c r="C29" s="115">
        <v>33</v>
      </c>
      <c r="D29" s="48">
        <v>27543</v>
      </c>
      <c r="E29" s="110">
        <f t="shared" si="1"/>
        <v>28352.039035295238</v>
      </c>
      <c r="F29" s="92">
        <f t="shared" si="3"/>
        <v>27680.5</v>
      </c>
      <c r="G29" s="113">
        <f t="shared" si="4"/>
        <v>53119.923166885324</v>
      </c>
      <c r="M29" s="28"/>
      <c r="N29" s="72"/>
      <c r="P29" s="22">
        <v>1993</v>
      </c>
      <c r="Q29" s="23">
        <v>33</v>
      </c>
      <c r="R29" s="24">
        <v>27818</v>
      </c>
      <c r="S29" s="85">
        <f t="shared" si="2"/>
        <v>28352.039035295238</v>
      </c>
    </row>
    <row r="30" spans="2:19" ht="15.75" thickBot="1" x14ac:dyDescent="0.3">
      <c r="B30" s="108">
        <v>1992</v>
      </c>
      <c r="C30" s="115">
        <v>32</v>
      </c>
      <c r="D30" s="48">
        <v>26859</v>
      </c>
      <c r="E30" s="110">
        <f t="shared" si="1"/>
        <v>27593.225338486849</v>
      </c>
      <c r="F30" s="92">
        <f t="shared" si="3"/>
        <v>26993.5</v>
      </c>
      <c r="G30" s="113">
        <f t="shared" si="4"/>
        <v>53226.086731470365</v>
      </c>
      <c r="M30" s="28" t="s">
        <v>47</v>
      </c>
      <c r="N30" s="72"/>
      <c r="P30" s="22">
        <v>1992</v>
      </c>
      <c r="Q30" s="23">
        <v>32</v>
      </c>
      <c r="R30" s="24">
        <v>27128</v>
      </c>
      <c r="S30" s="85">
        <f t="shared" si="2"/>
        <v>27593.225338486849</v>
      </c>
    </row>
    <row r="31" spans="2:19" x14ac:dyDescent="0.25">
      <c r="B31" s="108">
        <v>1991</v>
      </c>
      <c r="C31" s="115">
        <v>31</v>
      </c>
      <c r="D31" s="48">
        <v>26421</v>
      </c>
      <c r="E31" s="110">
        <f t="shared" si="1"/>
        <v>26854.72052407479</v>
      </c>
      <c r="F31" s="92">
        <f t="shared" si="3"/>
        <v>26553</v>
      </c>
      <c r="G31" s="113">
        <f t="shared" si="4"/>
        <v>53797.335236545936</v>
      </c>
      <c r="M31" s="79" t="s">
        <v>46</v>
      </c>
      <c r="N31" s="77">
        <f>AVERAGE(D3:D7)</f>
        <v>47392</v>
      </c>
      <c r="P31" s="22">
        <v>1991</v>
      </c>
      <c r="Q31" s="23">
        <v>31</v>
      </c>
      <c r="R31" s="24">
        <v>26685</v>
      </c>
      <c r="S31" s="85">
        <f t="shared" si="2"/>
        <v>26854.72052407479</v>
      </c>
    </row>
    <row r="32" spans="2:19" x14ac:dyDescent="0.25">
      <c r="B32" s="108">
        <v>1990</v>
      </c>
      <c r="C32" s="115">
        <v>30</v>
      </c>
      <c r="D32" s="48">
        <v>25533</v>
      </c>
      <c r="E32" s="110">
        <f t="shared" si="1"/>
        <v>26135.981045328259</v>
      </c>
      <c r="F32" s="92">
        <f t="shared" si="3"/>
        <v>25660.5</v>
      </c>
      <c r="G32" s="113">
        <f t="shared" si="4"/>
        <v>53418.798258592833</v>
      </c>
      <c r="M32" s="80" t="s">
        <v>48</v>
      </c>
      <c r="N32" s="94">
        <f>60-18</f>
        <v>42</v>
      </c>
      <c r="P32" s="22">
        <v>1990</v>
      </c>
      <c r="Q32" s="23">
        <v>30</v>
      </c>
      <c r="R32" s="24">
        <v>25788</v>
      </c>
      <c r="S32" s="85">
        <f t="shared" si="2"/>
        <v>26135.981045328259</v>
      </c>
    </row>
    <row r="33" spans="2:19" x14ac:dyDescent="0.25">
      <c r="B33" s="108">
        <v>1989</v>
      </c>
      <c r="C33" s="115">
        <v>29</v>
      </c>
      <c r="D33" s="48">
        <v>25503</v>
      </c>
      <c r="E33" s="110">
        <f t="shared" si="1"/>
        <v>25436.47790299587</v>
      </c>
      <c r="F33" s="92">
        <f>AVERAGE(D33,R33)</f>
        <v>25630.5</v>
      </c>
      <c r="G33" s="113">
        <f>H33*($N$9/E33)</f>
        <v>54408.631895356535</v>
      </c>
      <c r="H33" s="36">
        <f>E33</f>
        <v>25436.47790299587</v>
      </c>
      <c r="I33" s="1" t="s">
        <v>58</v>
      </c>
      <c r="M33" s="80" t="s">
        <v>49</v>
      </c>
      <c r="N33" s="95">
        <v>1.35E-2</v>
      </c>
      <c r="P33" s="22">
        <v>1989</v>
      </c>
      <c r="Q33" s="23">
        <v>29</v>
      </c>
      <c r="R33" s="24">
        <v>25758</v>
      </c>
      <c r="S33" s="85">
        <f t="shared" si="2"/>
        <v>25436.47790299587</v>
      </c>
    </row>
    <row r="34" spans="2:19" ht="15.75" thickBot="1" x14ac:dyDescent="0.3">
      <c r="B34" s="108">
        <v>1988</v>
      </c>
      <c r="C34" s="115">
        <v>28</v>
      </c>
      <c r="D34" s="48">
        <v>23411</v>
      </c>
      <c r="E34" s="110">
        <f t="shared" si="1"/>
        <v>24755.696255957049</v>
      </c>
      <c r="F34" s="92">
        <f t="shared" si="3"/>
        <v>23528</v>
      </c>
      <c r="G34" s="113">
        <f t="shared" si="4"/>
        <v>51710.373160112889</v>
      </c>
      <c r="I34" s="1" t="s">
        <v>59</v>
      </c>
      <c r="M34" s="81" t="s">
        <v>50</v>
      </c>
      <c r="N34" s="82">
        <f>N31*N32*N33</f>
        <v>26871.263999999999</v>
      </c>
      <c r="P34" s="22">
        <v>1988</v>
      </c>
      <c r="Q34" s="23">
        <v>28</v>
      </c>
      <c r="R34" s="24">
        <v>23645</v>
      </c>
      <c r="S34" s="85">
        <f t="shared" si="2"/>
        <v>24755.696255957049</v>
      </c>
    </row>
    <row r="35" spans="2:19" x14ac:dyDescent="0.25">
      <c r="B35" s="108">
        <v>1987</v>
      </c>
      <c r="C35" s="115">
        <v>27</v>
      </c>
      <c r="D35" s="48">
        <v>22850</v>
      </c>
      <c r="E35" s="110">
        <f t="shared" si="1"/>
        <v>24093.135042293965</v>
      </c>
      <c r="F35" s="92">
        <f t="shared" si="3"/>
        <v>22964.5</v>
      </c>
      <c r="G35" s="113">
        <f t="shared" si="4"/>
        <v>51859.877303952155</v>
      </c>
      <c r="M35" s="55"/>
      <c r="N35" s="56"/>
      <c r="P35" s="22">
        <v>1987</v>
      </c>
      <c r="Q35" s="23">
        <v>27</v>
      </c>
      <c r="R35" s="24">
        <v>23079</v>
      </c>
      <c r="S35" s="85">
        <f t="shared" si="2"/>
        <v>24093.135042293965</v>
      </c>
    </row>
    <row r="36" spans="2:19" x14ac:dyDescent="0.25">
      <c r="B36" s="108">
        <v>1986</v>
      </c>
      <c r="C36" s="115">
        <v>26</v>
      </c>
      <c r="D36" s="48">
        <v>21422</v>
      </c>
      <c r="E36" s="110">
        <f t="shared" si="1"/>
        <v>23448.306610505075</v>
      </c>
      <c r="F36" s="92">
        <f t="shared" si="3"/>
        <v>21529</v>
      </c>
      <c r="G36" s="113">
        <f t="shared" si="4"/>
        <v>49955.139854335939</v>
      </c>
      <c r="M36" s="55"/>
      <c r="N36" s="75"/>
      <c r="P36" s="22">
        <v>1986</v>
      </c>
      <c r="Q36" s="23">
        <v>26</v>
      </c>
      <c r="R36" s="24">
        <v>21636</v>
      </c>
      <c r="S36" s="85">
        <f t="shared" si="2"/>
        <v>23448.306610505075</v>
      </c>
    </row>
    <row r="37" spans="2:19" x14ac:dyDescent="0.25">
      <c r="B37" s="108">
        <v>1985</v>
      </c>
      <c r="C37" s="115">
        <v>25</v>
      </c>
      <c r="D37" s="48">
        <v>21013</v>
      </c>
      <c r="E37" s="110">
        <f t="shared" si="1"/>
        <v>22820.736360588879</v>
      </c>
      <c r="F37" s="92">
        <f t="shared" si="3"/>
        <v>10506.5</v>
      </c>
      <c r="G37" s="113">
        <f t="shared" si="4"/>
        <v>25049.335918703564</v>
      </c>
      <c r="P37" s="22">
        <v>1985</v>
      </c>
      <c r="Q37" s="23">
        <v>25</v>
      </c>
      <c r="R37" s="24">
        <v>0</v>
      </c>
      <c r="S37" s="85">
        <f t="shared" si="2"/>
        <v>22820.736360588879</v>
      </c>
    </row>
    <row r="38" spans="2:19" x14ac:dyDescent="0.25">
      <c r="B38" s="105">
        <v>1984</v>
      </c>
      <c r="C38" s="116">
        <v>24</v>
      </c>
      <c r="D38" s="49">
        <v>0</v>
      </c>
      <c r="E38" s="109">
        <f t="shared" si="1"/>
        <v>22209.962394733699</v>
      </c>
      <c r="F38" s="89"/>
      <c r="G38" s="113">
        <f>D38</f>
        <v>0</v>
      </c>
      <c r="P38" s="2">
        <v>1984</v>
      </c>
      <c r="Q38" s="4">
        <v>24</v>
      </c>
      <c r="R38" s="20">
        <v>0</v>
      </c>
      <c r="S38" s="86">
        <f t="shared" si="2"/>
        <v>22209.962394733699</v>
      </c>
    </row>
    <row r="39" spans="2:19" x14ac:dyDescent="0.25">
      <c r="B39" s="106">
        <v>1983</v>
      </c>
      <c r="C39" s="100">
        <v>23</v>
      </c>
      <c r="D39" s="102">
        <v>0</v>
      </c>
      <c r="E39" s="111">
        <f t="shared" si="1"/>
        <v>21615.535177356396</v>
      </c>
      <c r="F39" s="89"/>
      <c r="G39" s="113">
        <f>D39</f>
        <v>0</v>
      </c>
      <c r="P39" s="2">
        <v>1983</v>
      </c>
      <c r="Q39" s="4">
        <v>23</v>
      </c>
      <c r="R39" s="20">
        <v>0</v>
      </c>
      <c r="S39" s="86">
        <f t="shared" si="2"/>
        <v>21615.535177356396</v>
      </c>
    </row>
    <row r="40" spans="2:19" x14ac:dyDescent="0.25">
      <c r="B40" s="106">
        <v>1982</v>
      </c>
      <c r="C40" s="100">
        <v>22</v>
      </c>
      <c r="D40" s="102">
        <v>0</v>
      </c>
      <c r="E40" s="111">
        <f t="shared" si="1"/>
        <v>21037.017204239801</v>
      </c>
      <c r="F40" s="89"/>
      <c r="G40" s="113">
        <f t="shared" ref="G40:G62" si="5">D40</f>
        <v>0</v>
      </c>
      <c r="P40" s="2">
        <v>1982</v>
      </c>
      <c r="Q40" s="4">
        <v>22</v>
      </c>
      <c r="R40" s="20">
        <v>0</v>
      </c>
      <c r="S40" s="86">
        <f t="shared" si="2"/>
        <v>21037.017204239801</v>
      </c>
    </row>
    <row r="41" spans="2:19" x14ac:dyDescent="0.25">
      <c r="B41" s="106">
        <v>1981</v>
      </c>
      <c r="C41" s="100">
        <v>21</v>
      </c>
      <c r="D41" s="102">
        <v>0</v>
      </c>
      <c r="E41" s="111">
        <f t="shared" si="1"/>
        <v>20473.982680525351</v>
      </c>
      <c r="F41" s="89"/>
      <c r="G41" s="113">
        <f t="shared" si="5"/>
        <v>0</v>
      </c>
      <c r="P41" s="2">
        <v>1981</v>
      </c>
      <c r="Q41" s="4">
        <v>21</v>
      </c>
      <c r="R41" s="20">
        <v>0</v>
      </c>
      <c r="S41" s="86">
        <f t="shared" si="2"/>
        <v>20473.982680525351</v>
      </c>
    </row>
    <row r="42" spans="2:19" x14ac:dyDescent="0.25">
      <c r="B42" s="106">
        <v>1980</v>
      </c>
      <c r="C42" s="100">
        <v>20</v>
      </c>
      <c r="D42" s="102">
        <v>0</v>
      </c>
      <c r="E42" s="111">
        <f t="shared" si="1"/>
        <v>19926.017207323941</v>
      </c>
      <c r="F42" s="89"/>
      <c r="G42" s="113">
        <f t="shared" si="5"/>
        <v>0</v>
      </c>
      <c r="P42" s="2">
        <v>1980</v>
      </c>
      <c r="Q42" s="4">
        <v>20</v>
      </c>
      <c r="R42" s="20">
        <v>0</v>
      </c>
      <c r="S42" s="86">
        <f t="shared" si="2"/>
        <v>19926.017207323941</v>
      </c>
    </row>
    <row r="43" spans="2:19" x14ac:dyDescent="0.25">
      <c r="B43" s="106">
        <v>1979</v>
      </c>
      <c r="C43" s="100">
        <v>19</v>
      </c>
      <c r="D43" s="102">
        <v>0</v>
      </c>
      <c r="E43" s="111">
        <f t="shared" si="1"/>
        <v>19392.717476714297</v>
      </c>
      <c r="F43" s="89"/>
      <c r="G43" s="113">
        <f t="shared" si="5"/>
        <v>0</v>
      </c>
      <c r="P43" s="2">
        <v>1979</v>
      </c>
      <c r="Q43" s="4">
        <v>19</v>
      </c>
      <c r="R43" s="20">
        <v>0</v>
      </c>
      <c r="S43" s="86">
        <f t="shared" si="2"/>
        <v>19392.717476714297</v>
      </c>
    </row>
    <row r="44" spans="2:19" x14ac:dyDescent="0.25">
      <c r="B44" s="107">
        <v>1978</v>
      </c>
      <c r="C44" s="101">
        <v>18</v>
      </c>
      <c r="D44" s="102">
        <v>0</v>
      </c>
      <c r="E44" s="111">
        <f t="shared" si="1"/>
        <v>18873.690974904424</v>
      </c>
      <c r="F44" s="89"/>
      <c r="G44" s="113">
        <f t="shared" si="5"/>
        <v>0</v>
      </c>
      <c r="P44" s="2">
        <v>1978</v>
      </c>
      <c r="Q44" s="4">
        <v>18</v>
      </c>
      <c r="R44" s="20">
        <v>0</v>
      </c>
      <c r="S44" s="86">
        <f t="shared" si="2"/>
        <v>18873.690974904424</v>
      </c>
    </row>
    <row r="45" spans="2:19" x14ac:dyDescent="0.25">
      <c r="B45" s="2">
        <v>1977</v>
      </c>
      <c r="C45" s="4">
        <v>17</v>
      </c>
      <c r="D45" s="20">
        <v>0</v>
      </c>
      <c r="E45" s="109">
        <f t="shared" si="1"/>
        <v>18368.555693337639</v>
      </c>
      <c r="F45" s="89"/>
      <c r="G45" s="113">
        <f t="shared" si="5"/>
        <v>0</v>
      </c>
      <c r="P45" s="2">
        <v>1977</v>
      </c>
      <c r="Q45" s="4">
        <v>17</v>
      </c>
      <c r="R45" s="20">
        <v>0</v>
      </c>
      <c r="S45" s="86">
        <f t="shared" si="2"/>
        <v>18368.555693337639</v>
      </c>
    </row>
    <row r="46" spans="2:19" x14ac:dyDescent="0.25">
      <c r="B46" s="2">
        <v>1976</v>
      </c>
      <c r="C46" s="4">
        <v>16</v>
      </c>
      <c r="D46" s="20">
        <v>0</v>
      </c>
      <c r="E46" s="109">
        <f t="shared" si="1"/>
        <v>17876.939847530546</v>
      </c>
      <c r="F46" s="89"/>
      <c r="G46" s="113">
        <f t="shared" si="5"/>
        <v>0</v>
      </c>
      <c r="P46" s="2">
        <v>1976</v>
      </c>
      <c r="Q46" s="4">
        <v>16</v>
      </c>
      <c r="R46" s="20">
        <v>0</v>
      </c>
      <c r="S46" s="86">
        <f t="shared" si="2"/>
        <v>17876.939847530546</v>
      </c>
    </row>
    <row r="47" spans="2:19" x14ac:dyDescent="0.25">
      <c r="B47" s="2">
        <v>1975</v>
      </c>
      <c r="C47" s="4">
        <v>15</v>
      </c>
      <c r="D47" s="20">
        <v>0</v>
      </c>
      <c r="E47" s="109">
        <f t="shared" si="1"/>
        <v>17398.481603436052</v>
      </c>
      <c r="F47" s="89"/>
      <c r="G47" s="113">
        <f t="shared" si="5"/>
        <v>0</v>
      </c>
      <c r="P47" s="2">
        <v>1975</v>
      </c>
      <c r="Q47" s="4">
        <v>15</v>
      </c>
      <c r="R47" s="20">
        <v>0</v>
      </c>
      <c r="S47" s="86">
        <f t="shared" si="2"/>
        <v>17398.481603436052</v>
      </c>
    </row>
    <row r="48" spans="2:19" x14ac:dyDescent="0.25">
      <c r="B48" s="2">
        <v>1974</v>
      </c>
      <c r="C48" s="4">
        <v>14</v>
      </c>
      <c r="D48" s="20">
        <v>0</v>
      </c>
      <c r="E48" s="109">
        <f t="shared" si="1"/>
        <v>16932.828811129977</v>
      </c>
      <c r="F48" s="89"/>
      <c r="G48" s="113">
        <f t="shared" si="5"/>
        <v>0</v>
      </c>
      <c r="P48" s="2">
        <v>1974</v>
      </c>
      <c r="Q48" s="4">
        <v>14</v>
      </c>
      <c r="R48" s="20">
        <v>0</v>
      </c>
      <c r="S48" s="86">
        <f t="shared" si="2"/>
        <v>16932.828811129977</v>
      </c>
    </row>
    <row r="49" spans="2:19" x14ac:dyDescent="0.25">
      <c r="B49" s="2">
        <v>1973</v>
      </c>
      <c r="C49" s="4">
        <v>13</v>
      </c>
      <c r="D49" s="20">
        <v>0</v>
      </c>
      <c r="E49" s="109">
        <f t="shared" si="1"/>
        <v>16479.638745625281</v>
      </c>
      <c r="F49" s="89"/>
      <c r="G49" s="113">
        <f t="shared" si="5"/>
        <v>0</v>
      </c>
      <c r="P49" s="2">
        <v>1973</v>
      </c>
      <c r="Q49" s="4">
        <v>13</v>
      </c>
      <c r="R49" s="20">
        <v>0</v>
      </c>
      <c r="S49" s="86">
        <f t="shared" si="2"/>
        <v>16479.638745625281</v>
      </c>
    </row>
    <row r="50" spans="2:19" x14ac:dyDescent="0.25">
      <c r="B50" s="2">
        <v>1972</v>
      </c>
      <c r="C50" s="4">
        <v>12</v>
      </c>
      <c r="D50" s="20">
        <v>0</v>
      </c>
      <c r="E50" s="109">
        <f t="shared" si="1"/>
        <v>16038.577854623143</v>
      </c>
      <c r="F50" s="89"/>
      <c r="G50" s="113">
        <f t="shared" si="5"/>
        <v>0</v>
      </c>
      <c r="P50" s="2">
        <v>1972</v>
      </c>
      <c r="Q50" s="4">
        <v>12</v>
      </c>
      <c r="R50" s="20">
        <v>0</v>
      </c>
      <c r="S50" s="86">
        <f t="shared" si="2"/>
        <v>16038.577854623143</v>
      </c>
    </row>
    <row r="51" spans="2:19" x14ac:dyDescent="0.25">
      <c r="B51" s="2">
        <v>1971</v>
      </c>
      <c r="C51" s="4">
        <v>11</v>
      </c>
      <c r="D51" s="20">
        <v>0</v>
      </c>
      <c r="E51" s="109">
        <f t="shared" si="1"/>
        <v>15609.321513015224</v>
      </c>
      <c r="F51" s="89"/>
      <c r="G51" s="113">
        <f t="shared" si="5"/>
        <v>0</v>
      </c>
      <c r="P51" s="2">
        <v>1971</v>
      </c>
      <c r="Q51" s="4">
        <v>11</v>
      </c>
      <c r="R51" s="20">
        <v>0</v>
      </c>
      <c r="S51" s="86">
        <f t="shared" si="2"/>
        <v>15609.321513015224</v>
      </c>
    </row>
    <row r="52" spans="2:19" x14ac:dyDescent="0.25">
      <c r="B52" s="2">
        <v>1970</v>
      </c>
      <c r="C52" s="4">
        <v>10</v>
      </c>
      <c r="D52" s="20">
        <v>0</v>
      </c>
      <c r="E52" s="109">
        <f t="shared" si="1"/>
        <v>15191.55378395642</v>
      </c>
      <c r="F52" s="89"/>
      <c r="G52" s="113">
        <f t="shared" si="5"/>
        <v>0</v>
      </c>
      <c r="P52" s="2">
        <v>1970</v>
      </c>
      <c r="Q52" s="4">
        <v>10</v>
      </c>
      <c r="R52" s="20">
        <v>0</v>
      </c>
      <c r="S52" s="86">
        <f t="shared" si="2"/>
        <v>15191.55378395642</v>
      </c>
    </row>
    <row r="53" spans="2:19" x14ac:dyDescent="0.25">
      <c r="B53" s="2">
        <v>1969</v>
      </c>
      <c r="C53" s="4">
        <v>9</v>
      </c>
      <c r="D53" s="20">
        <v>0</v>
      </c>
      <c r="E53" s="109">
        <f t="shared" si="1"/>
        <v>14784.967186332282</v>
      </c>
      <c r="F53" s="89"/>
      <c r="G53" s="113">
        <f t="shared" si="5"/>
        <v>0</v>
      </c>
      <c r="P53" s="2">
        <v>1969</v>
      </c>
      <c r="Q53" s="4">
        <v>9</v>
      </c>
      <c r="R53" s="20">
        <v>0</v>
      </c>
      <c r="S53" s="86">
        <f t="shared" si="2"/>
        <v>14784.967186332282</v>
      </c>
    </row>
    <row r="54" spans="2:19" x14ac:dyDescent="0.25">
      <c r="B54" s="2">
        <v>1968</v>
      </c>
      <c r="C54" s="4">
        <v>8</v>
      </c>
      <c r="D54" s="20">
        <v>0</v>
      </c>
      <c r="E54" s="109">
        <f t="shared" si="1"/>
        <v>14389.262468449908</v>
      </c>
      <c r="F54" s="89"/>
      <c r="G54" s="113">
        <f t="shared" si="5"/>
        <v>0</v>
      </c>
      <c r="P54" s="2">
        <v>1968</v>
      </c>
      <c r="Q54" s="4">
        <v>8</v>
      </c>
      <c r="R54" s="20">
        <v>0</v>
      </c>
      <c r="S54" s="86">
        <f t="shared" si="2"/>
        <v>14389.262468449908</v>
      </c>
    </row>
    <row r="55" spans="2:19" x14ac:dyDescent="0.25">
      <c r="B55" s="2">
        <v>1967</v>
      </c>
      <c r="C55" s="4">
        <v>7</v>
      </c>
      <c r="D55" s="20">
        <v>0</v>
      </c>
      <c r="E55" s="109">
        <f t="shared" si="1"/>
        <v>14004.148387785797</v>
      </c>
      <c r="F55" s="89"/>
      <c r="G55" s="113">
        <f t="shared" si="5"/>
        <v>0</v>
      </c>
      <c r="P55" s="2">
        <v>1967</v>
      </c>
      <c r="Q55" s="4">
        <v>7</v>
      </c>
      <c r="R55" s="20">
        <v>0</v>
      </c>
      <c r="S55" s="86">
        <f t="shared" si="2"/>
        <v>14004.148387785797</v>
      </c>
    </row>
    <row r="56" spans="2:19" x14ac:dyDescent="0.25">
      <c r="B56" s="2">
        <v>1966</v>
      </c>
      <c r="C56" s="4">
        <v>6</v>
      </c>
      <c r="D56" s="20">
        <v>0</v>
      </c>
      <c r="E56" s="109">
        <f t="shared" si="1"/>
        <v>13629.341496628513</v>
      </c>
      <c r="F56" s="89"/>
      <c r="G56" s="113">
        <f t="shared" si="5"/>
        <v>0</v>
      </c>
      <c r="P56" s="2">
        <v>1966</v>
      </c>
      <c r="Q56" s="4">
        <v>6</v>
      </c>
      <c r="R56" s="20">
        <v>0</v>
      </c>
      <c r="S56" s="86">
        <f t="shared" si="2"/>
        <v>13629.341496628513</v>
      </c>
    </row>
    <row r="57" spans="2:19" x14ac:dyDescent="0.25">
      <c r="B57" s="2">
        <v>1965</v>
      </c>
      <c r="C57" s="4">
        <v>5</v>
      </c>
      <c r="D57" s="20">
        <v>0</v>
      </c>
      <c r="E57" s="109">
        <f t="shared" si="1"/>
        <v>13264.565933458405</v>
      </c>
      <c r="F57" s="89"/>
      <c r="G57" s="113">
        <f t="shared" si="5"/>
        <v>0</v>
      </c>
      <c r="P57" s="2">
        <v>1965</v>
      </c>
      <c r="Q57" s="4">
        <v>5</v>
      </c>
      <c r="R57" s="20">
        <v>0</v>
      </c>
      <c r="S57" s="86">
        <f t="shared" si="2"/>
        <v>13264.565933458405</v>
      </c>
    </row>
    <row r="58" spans="2:19" x14ac:dyDescent="0.25">
      <c r="B58" s="2">
        <v>1964</v>
      </c>
      <c r="C58" s="4">
        <v>4</v>
      </c>
      <c r="D58" s="20">
        <v>0</v>
      </c>
      <c r="E58" s="109">
        <f t="shared" si="1"/>
        <v>12909.553219910855</v>
      </c>
      <c r="F58" s="89"/>
      <c r="G58" s="113">
        <f t="shared" si="5"/>
        <v>0</v>
      </c>
      <c r="P58" s="2">
        <v>1964</v>
      </c>
      <c r="Q58" s="4">
        <v>4</v>
      </c>
      <c r="R58" s="20">
        <v>0</v>
      </c>
      <c r="S58" s="86">
        <f t="shared" si="2"/>
        <v>12909.553219910855</v>
      </c>
    </row>
    <row r="59" spans="2:19" x14ac:dyDescent="0.25">
      <c r="B59" s="2">
        <v>1963</v>
      </c>
      <c r="C59" s="4">
        <v>3</v>
      </c>
      <c r="D59" s="20">
        <v>0</v>
      </c>
      <c r="E59" s="109">
        <f t="shared" si="1"/>
        <v>12564.04206317358</v>
      </c>
      <c r="F59" s="89"/>
      <c r="G59" s="113">
        <f t="shared" si="5"/>
        <v>0</v>
      </c>
      <c r="P59" s="2">
        <v>1963</v>
      </c>
      <c r="Q59" s="4">
        <v>3</v>
      </c>
      <c r="R59" s="20">
        <v>0</v>
      </c>
      <c r="S59" s="86">
        <f t="shared" si="2"/>
        <v>12564.04206317358</v>
      </c>
    </row>
    <row r="60" spans="2:19" x14ac:dyDescent="0.25">
      <c r="B60" s="2">
        <v>1962</v>
      </c>
      <c r="C60" s="4">
        <v>2</v>
      </c>
      <c r="D60" s="20">
        <v>0</v>
      </c>
      <c r="E60" s="109">
        <f t="shared" si="1"/>
        <v>12227.778163672583</v>
      </c>
      <c r="F60" s="89"/>
      <c r="G60" s="113">
        <f t="shared" si="5"/>
        <v>0</v>
      </c>
      <c r="P60" s="2">
        <v>1962</v>
      </c>
      <c r="Q60" s="4">
        <v>2</v>
      </c>
      <c r="R60" s="20">
        <v>0</v>
      </c>
      <c r="S60" s="86">
        <f t="shared" si="2"/>
        <v>12227.778163672583</v>
      </c>
    </row>
    <row r="61" spans="2:19" x14ac:dyDescent="0.25">
      <c r="B61" s="2">
        <v>1961</v>
      </c>
      <c r="C61" s="4">
        <v>1</v>
      </c>
      <c r="D61" s="20">
        <v>0</v>
      </c>
      <c r="E61" s="109">
        <f t="shared" si="1"/>
        <v>11900.51402790519</v>
      </c>
      <c r="F61" s="89"/>
      <c r="G61" s="113">
        <f t="shared" si="5"/>
        <v>0</v>
      </c>
      <c r="P61" s="2">
        <v>1961</v>
      </c>
      <c r="Q61" s="4">
        <v>1</v>
      </c>
      <c r="R61" s="20">
        <v>0</v>
      </c>
      <c r="S61" s="86">
        <f t="shared" si="2"/>
        <v>11900.51402790519</v>
      </c>
    </row>
    <row r="62" spans="2:19" x14ac:dyDescent="0.25">
      <c r="B62" s="2">
        <v>1960</v>
      </c>
      <c r="C62" s="93">
        <v>0</v>
      </c>
      <c r="D62" s="20">
        <v>0</v>
      </c>
      <c r="E62" s="109">
        <f t="shared" si="1"/>
        <v>11582.008786282422</v>
      </c>
      <c r="F62" s="90"/>
      <c r="G62" s="114">
        <f t="shared" si="5"/>
        <v>0</v>
      </c>
      <c r="P62" s="96">
        <v>1960</v>
      </c>
      <c r="Q62" s="97">
        <v>0</v>
      </c>
      <c r="R62" s="98">
        <v>0</v>
      </c>
      <c r="S62" s="99">
        <f t="shared" si="2"/>
        <v>11582.008786282422</v>
      </c>
    </row>
  </sheetData>
  <mergeCells count="4">
    <mergeCell ref="M3:N3"/>
    <mergeCell ref="M18:N18"/>
    <mergeCell ref="M29:N29"/>
    <mergeCell ref="M30:N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Client</cp:lastModifiedBy>
  <dcterms:created xsi:type="dcterms:W3CDTF">2020-02-19T22:08:10Z</dcterms:created>
  <dcterms:modified xsi:type="dcterms:W3CDTF">2020-04-09T19:49:19Z</dcterms:modified>
</cp:coreProperties>
</file>