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34180EEB-83B5-4790-ADDC-81D0D6655D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Planilha1!$D$20:$D$20</definedName>
    <definedName name="qtd_anos">Planilha1!$D$21:$D$21</definedName>
    <definedName name="Rendimento_Carteira">Planilha1!$D$14:$D$14</definedName>
    <definedName name="salario">Planilha1!$D$13:$D$13</definedName>
    <definedName name="sugestao_investimento">Planilha1!$D$15:$D$15</definedName>
    <definedName name="taxa_mensal">Planilha1!$D$22:$D$22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 a="1"/>
  <c r="C36" i="1"/>
  <c r="C42" i="1"/>
  <c r="C40" i="1"/>
  <c r="C41" i="1"/>
  <c r="C43" i="1"/>
  <c r="C44" i="1"/>
  <c r="C39" i="1"/>
  <c r="H5" i="2"/>
  <c r="A10" i="2"/>
  <c r="A16" i="2"/>
  <c r="A17" i="2"/>
  <c r="A18" i="2"/>
  <c r="A19" i="2"/>
  <c r="A20" i="2"/>
  <c r="A15" i="2"/>
  <c r="A11" i="2"/>
  <c r="A12" i="2"/>
  <c r="A13" i="2"/>
  <c r="A14" i="2"/>
  <c r="A9" i="2"/>
  <c r="A4" i="2"/>
  <c r="A5" i="2"/>
  <c r="A6" i="2"/>
  <c r="A7" i="2"/>
  <c r="A8" i="2"/>
  <c r="A3" i="2"/>
  <c r="D39" i="1"/>
  <c r="D42" i="1"/>
  <c r="D40" i="1"/>
  <c r="D41" i="1"/>
  <c r="D43" i="1"/>
  <c r="D44" i="1"/>
  <c r="D45" i="1"/>
  <c r="D15" i="1"/>
  <c r="D23" i="1" a="1"/>
  <c r="D23" i="1"/>
  <c r="D24" i="1"/>
  <c r="C28" i="1" a="1"/>
  <c r="C28" i="1"/>
  <c r="D28" i="1" a="1"/>
  <c r="D28" i="1"/>
  <c r="C29" i="1" a="1"/>
  <c r="C29" i="1"/>
  <c r="D29" i="1" a="1"/>
  <c r="D29" i="1"/>
  <c r="C30" i="1" a="1"/>
  <c r="C30" i="1"/>
  <c r="D30" i="1" a="1"/>
  <c r="D30" i="1"/>
  <c r="C31" i="1" a="1"/>
  <c r="C31" i="1"/>
  <c r="D31" i="1" a="1"/>
  <c r="D31" i="1"/>
  <c r="C32" i="1" a="1"/>
  <c r="C32" i="1"/>
  <c r="D32" i="1" a="1"/>
  <c r="D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<sst xmlns="http://schemas.openxmlformats.org/spreadsheetml/2006/main" count="71" uniqueCount="35">
  <si>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 xml:space="preserve">CONFIGURAÇÕES </t>
  </si>
  <si>
    <t xml:space="preserve">Salário 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</si>
  <si>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</si>
  <si>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</si>
  <si>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</si>
  <si>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</si>
  <si>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</si>
  <si>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</si>
  <si>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</si>
  <si>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</si>
  <si>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</si>
  <si>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</si>
  <si>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</si>
  <si>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</si>
  <si>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</si>
  <si>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</si>
  <si>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</si>
  <si>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</si>
  <si>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</si>
  <si>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MES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</si>
  <si>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</si>
  <si>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</si>
  <si>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</si>
  <si>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</si>
  <si>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</si>
  <si>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</si>
  <si>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</si>
  <si>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</si>
  <si>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HOLETARIAS</t>
  </si>
  <si>
    <t>CHAVE</t>
  </si>
  <si>
    <t>PERFIL</t>
  </si>
  <si>
    <t>%</t>
  </si>
  <si>
    <t>Conservador</t>
  </si>
  <si>
    <t>Moderado-TIJOLO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</si>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</sst>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6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Segoe UI Semibold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4"/>
      <color theme="0"/>
      <name val="Segoe UI Semibold"/>
      <family val="2"/>
    </font>
    <font>
      <b/>
      <sz val="20"/>
      <color theme="0"/>
      <name val="Aptos Narrow"/>
      <family val="2"/>
      <scheme val="minor"/>
    </font>
    <font>
      <sz val="12"/>
      <color theme="1"/>
      <name val="Segoe UI"/>
    </font>
    <font>
      <b/>
      <sz val="12"/>
      <color theme="1"/>
      <name val="Segoe UI"/>
    </font>
    <font>
      <sz val="11"/>
      <color theme="1"/>
      <name val="Segoe UI"/>
    </font>
    <font>
      <b/>
      <sz val="11"/>
      <color theme="1"/>
      <name val="Segoe UI"/>
    </font>
    <font>
      <b/>
      <sz val="12"/>
      <color rgb="FF9C5700"/>
      <name val="Aptos Display"/>
      <scheme val="major"/>
    </font>
    <font>
      <sz val="12"/>
      <color rgb="FF9C5700"/>
      <name val="Aptos Display"/>
      <scheme val="major"/>
    </font>
    <font>
      <b/>
      <sz val="11"/>
      <color theme="1"/>
      <name val="Aptos Display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Border="1"/>
    <xf numFmtId="164" fontId="5" fillId="5" borderId="11" xfId="0" applyNumberFormat="1" applyFont="1" applyFill="1" applyBorder="1" applyAlignment="1">
      <alignment horizontal="center"/>
    </xf>
    <xf numFmtId="0" fontId="5" fillId="5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10" fontId="5" fillId="5" borderId="11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0" fontId="12" fillId="0" borderId="11" xfId="0" applyNumberFormat="1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/>
    </xf>
    <xf numFmtId="8" fontId="10" fillId="7" borderId="12" xfId="0" applyNumberFormat="1" applyFont="1" applyFill="1" applyBorder="1" applyAlignment="1">
      <alignment horizontal="center"/>
    </xf>
    <xf numFmtId="8" fontId="11" fillId="7" borderId="12" xfId="0" applyNumberFormat="1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11" fillId="0" borderId="0" xfId="0" applyNumberFormat="1" applyFont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0" fillId="0" borderId="14" xfId="0" applyBorder="1"/>
    <xf numFmtId="0" fontId="15" fillId="0" borderId="14" xfId="0" applyFont="1" applyBorder="1" applyAlignment="1">
      <alignment horizontal="center"/>
    </xf>
    <xf numFmtId="9" fontId="11" fillId="0" borderId="14" xfId="0" applyNumberFormat="1" applyFon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1" fillId="2" borderId="0" xfId="1" applyNumberFormat="1" applyAlignment="1">
      <alignment horizontal="center"/>
    </xf>
    <xf numFmtId="0" fontId="0" fillId="5" borderId="0" xfId="0" applyFill="1"/>
    <xf numFmtId="0" fontId="15" fillId="5" borderId="0" xfId="0" applyFon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1" fillId="2" borderId="0" xfId="1" applyAlignment="1">
      <alignment horizontal="center"/>
    </xf>
    <xf numFmtId="0" fontId="13" fillId="2" borderId="9" xfId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9" fontId="11" fillId="0" borderId="0" xfId="0" applyNumberFormat="1" applyFont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0" fillId="8" borderId="6" xfId="0" applyFill="1" applyBorder="1"/>
    <xf numFmtId="0" fontId="0" fillId="8" borderId="7" xfId="0" applyFill="1" applyBorder="1"/>
    <xf numFmtId="164" fontId="3" fillId="8" borderId="8" xfId="0" applyNumberFormat="1" applyFont="1" applyFill="1" applyBorder="1" applyAlignment="1">
      <alignment horizontal="center"/>
    </xf>
    <xf numFmtId="0" fontId="6" fillId="7" borderId="1" xfId="0" applyFont="1" applyFill="1" applyBorder="1"/>
    <xf numFmtId="0" fontId="6" fillId="8" borderId="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14" fillId="2" borderId="10" xfId="1" applyFont="1" applyBorder="1" applyAlignment="1">
      <alignment horizontal="center"/>
    </xf>
    <xf numFmtId="0" fontId="14" fillId="2" borderId="13" xfId="1" applyFont="1" applyBorder="1" applyAlignment="1">
      <alignment horizontal="center"/>
    </xf>
    <xf numFmtId="164" fontId="6" fillId="7" borderId="2" xfId="0" applyNumberFormat="1" applyFont="1" applyFill="1" applyBorder="1" applyAlignment="1">
      <alignment horizontal="center"/>
    </xf>
    <xf numFmtId="164" fontId="6" fillId="7" borderId="3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left" indent="3"/>
    </xf>
    <xf numFmtId="0" fontId="5" fillId="4" borderId="11" xfId="0" applyFont="1" applyFill="1" applyBorder="1" applyAlignment="1">
      <alignment horizontal="left" indent="3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3C-483F-8510-38F3751A22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3C-483F-8510-38F3751A22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3C-483F-8510-38F3751A22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3C-483F-8510-38F3751A22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3C-483F-8510-38F3751A22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E3C-483F-8510-38F3751A22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Planilha1!$B$39:$B$44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HOLETARIAS</c:v>
                </c:pt>
              </c:strCache>
            </c:strRef>
          </c:cat>
          <c:val>
            <c:numRef>
              <c:f>Planilha1!$C$39:$C$44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CD7-49F7-8564-2F5B03F75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85725</xdr:rowOff>
    </xdr:from>
    <xdr:to>
      <xdr:col>4</xdr:col>
      <xdr:colOff>78332</xdr:colOff>
      <xdr:row>8</xdr:row>
      <xdr:rowOff>32205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3DC09E8-A13C-4F03-9342-3A80B4C2B4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095375" y="85725"/>
          <a:ext cx="5726657" cy="1470480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46</xdr:row>
      <xdr:rowOff>38100</xdr:rowOff>
    </xdr:from>
    <xdr:to>
      <xdr:col>3</xdr:col>
      <xdr:colOff>533400</xdr:colOff>
      <xdr:row>60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CA39E2-BADB-8432-97BD-E4431FEFC6F5}"/>
            </a:ext>
            <a:ext uri="{147F2762-F138-4A5C-976F-8EAC2B608ADB}">
              <a16:predDERef xmlns:a16="http://schemas.microsoft.com/office/drawing/2014/main" pred="{C3DC09E8-A13C-4F03-9342-3A80B4C2B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N45"/>
  <sheetViews>
    <sheetView showGridLines="0" showRowColHeaders="0" tabSelected="1" workbookViewId="0">
      <selection activeCell="E56" sqref="E56"/>
    </sheetView>
  </sheetViews>
  <sheetFormatPr defaultColWidth="0" defaultRowHeight="15"/>
  <cols>
    <col min="1" max="1" width="16.28515625" customWidth="1"/>
    <col min="2" max="2" width="34.140625" customWidth="1"/>
    <col min="3" max="3" width="32.42578125" customWidth="1"/>
    <col min="4" max="4" width="18.28515625" customWidth="1"/>
    <col min="5" max="5" width="16.7109375" customWidth="1"/>
    <col min="6" max="7" width="13.85546875" customWidth="1"/>
    <col min="8" max="12" width="13.85546875" hidden="1" customWidth="1"/>
    <col min="13" max="13" width="13" hidden="1" bestFit="1" customWidth="1"/>
    <col min="14" max="14" width="12.85546875" hidden="1" bestFit="1" customWidth="1"/>
    <col min="15" max="17" width="0" hidden="1" bestFit="1" customWidth="1"/>
  </cols>
  <sheetData>
    <row r="12" spans="2:4" ht="26.25">
      <c r="B12" s="45" t="s">
        <v>0</v>
      </c>
      <c r="C12" s="45"/>
      <c r="D12" s="45"/>
    </row>
    <row r="13" spans="2:4" ht="17.25">
      <c r="B13" s="46" t="s">
        <v>1</v>
      </c>
      <c r="C13" s="47"/>
      <c r="D13" s="7">
        <v>2000</v>
      </c>
    </row>
    <row r="14" spans="2:4" ht="17.25">
      <c r="B14" s="46" t="s">
        <v>2</v>
      </c>
      <c r="C14" s="47"/>
      <c r="D14" s="8">
        <v>6.0000000000000001E-3</v>
      </c>
    </row>
    <row r="15" spans="2:4" ht="17.25">
      <c r="B15" s="46" t="s">
        <v>3</v>
      </c>
      <c r="C15" s="47"/>
      <c r="D15" s="7">
        <f>D13*30%</f>
        <v>600</v>
      </c>
    </row>
    <row r="19" spans="2:4" ht="32.25" customHeight="1">
      <c r="B19" s="48" t="s">
        <v>4</v>
      </c>
      <c r="C19" s="49"/>
      <c r="D19" s="50"/>
    </row>
    <row r="20" spans="2:4" ht="17.25">
      <c r="B20" s="51" t="s">
        <v>5</v>
      </c>
      <c r="C20" s="51"/>
      <c r="D20" s="2">
        <v>500</v>
      </c>
    </row>
    <row r="21" spans="2:4" ht="17.25">
      <c r="B21" s="51" t="s">
        <v>6</v>
      </c>
      <c r="C21" s="51"/>
      <c r="D21" s="3">
        <v>5</v>
      </c>
    </row>
    <row r="22" spans="2:4" ht="17.25">
      <c r="B22" s="51" t="s">
        <v>7</v>
      </c>
      <c r="C22" s="51"/>
      <c r="D22" s="5">
        <v>1.0789999999999999E-2</v>
      </c>
    </row>
    <row r="23" spans="2:4" ht="15.75">
      <c r="B23" s="52" t="s">
        <v>8</v>
      </c>
      <c r="C23" s="52"/>
      <c r="D23" s="4" cm="1">
        <f t="array" ref="D23">FV(taxa_mensal,qtd_anos*12,Aporte*-1)</f>
        <v>41888.456999243819</v>
      </c>
    </row>
    <row r="24" spans="2:4" ht="15.75">
      <c r="B24" s="52" t="s">
        <v>9</v>
      </c>
      <c r="C24" s="52"/>
      <c r="D24" s="4">
        <f>D23*$D$14</f>
        <v>251.33074199546292</v>
      </c>
    </row>
    <row r="27" spans="2:4" ht="30.75">
      <c r="B27" s="43" t="s">
        <v>10</v>
      </c>
      <c r="C27" s="44"/>
      <c r="D27" s="6" t="s">
        <v>11</v>
      </c>
    </row>
    <row r="28" spans="2:4" ht="17.25">
      <c r="B28" s="9" t="s">
        <v>12</v>
      </c>
      <c r="C28" s="10" cm="1">
        <f t="array" ref="C28">FV(taxa_mensal,2*12,Aporte*-1)</f>
        <v>13613.813648822608</v>
      </c>
      <c r="D28" s="11" cm="1">
        <f t="array" ref="D28">C28*Rendimento_Carteira</f>
        <v>81.682881892935654</v>
      </c>
    </row>
    <row r="29" spans="2:4" ht="17.25">
      <c r="B29" s="12" t="s">
        <v>13</v>
      </c>
      <c r="C29" s="10" cm="1">
        <f t="array" ref="C29">FV(taxa_mensal,5*12,Aporte*-1)</f>
        <v>41888.456999243819</v>
      </c>
      <c r="D29" s="11" cm="1">
        <f t="array" ref="D29">C29*Rendimento_Carteira</f>
        <v>251.33074199546292</v>
      </c>
    </row>
    <row r="30" spans="2:4" ht="17.25">
      <c r="B30" s="12" t="s">
        <v>14</v>
      </c>
      <c r="C30" s="10" cm="1">
        <f t="array" ref="C30">FV(taxa_mensal,10*12,Aporte*-1)</f>
        <v>121642.1062650861</v>
      </c>
      <c r="D30" s="11" cm="1">
        <f t="array" ref="D30">C30*Rendimento_Carteira</f>
        <v>729.85263759051657</v>
      </c>
    </row>
    <row r="31" spans="2:4" ht="17.25">
      <c r="B31" s="12" t="s">
        <v>15</v>
      </c>
      <c r="C31" s="10" cm="1">
        <f t="array" ref="C31">FV(taxa_mensal,20*12,Aporte*-1)</f>
        <v>562599.20004854025</v>
      </c>
      <c r="D31" s="11" cm="1">
        <f t="array" ref="D31">C31*Rendimento_Carteira</f>
        <v>3375.5952002912418</v>
      </c>
    </row>
    <row r="32" spans="2:4" ht="17.25">
      <c r="B32" s="12" t="s">
        <v>16</v>
      </c>
      <c r="C32" s="10" cm="1">
        <f t="array" ref="C32">FV(taxa_mensal,30*12,Aporte*-1)</f>
        <v>2161084.8275023573</v>
      </c>
      <c r="D32" s="11" cm="1">
        <f t="array" ref="D32">C32*Rendimento_Carteira</f>
        <v>12966.508965014144</v>
      </c>
    </row>
    <row r="35" spans="2:4" ht="15.75">
      <c r="B35" s="28" t="s">
        <v>17</v>
      </c>
      <c r="C35" s="39" t="s">
        <v>18</v>
      </c>
      <c r="D35" s="40"/>
    </row>
    <row r="36" spans="2:4">
      <c r="B36" s="35" t="s">
        <v>19</v>
      </c>
      <c r="C36" s="41" cm="1">
        <f t="array" ref="C36">Aporte</f>
        <v>500</v>
      </c>
      <c r="D36" s="42"/>
    </row>
    <row r="37" spans="2:4">
      <c r="B37" s="1"/>
      <c r="C37" s="1"/>
      <c r="D37" s="1"/>
    </row>
    <row r="38" spans="2:4">
      <c r="B38" s="36" t="s">
        <v>20</v>
      </c>
      <c r="C38" s="37" t="s">
        <v>21</v>
      </c>
      <c r="D38" s="38" t="s">
        <v>22</v>
      </c>
    </row>
    <row r="39" spans="2:4" ht="16.5">
      <c r="B39" s="29" t="s">
        <v>23</v>
      </c>
      <c r="C39" s="30">
        <f>VLOOKUP($C$35&amp;"-"&amp;B39,Planilha2!$A:$D,4,FALSE)</f>
        <v>0.5</v>
      </c>
      <c r="D39" s="31">
        <f>C39*$C$36</f>
        <v>250</v>
      </c>
    </row>
    <row r="40" spans="2:4" ht="16.5">
      <c r="B40" s="29" t="s">
        <v>24</v>
      </c>
      <c r="C40" s="30">
        <f>VLOOKUP($C$35&amp;"-"&amp;B40,Planilha2!$A:$D,4,FALSE)</f>
        <v>0.1</v>
      </c>
      <c r="D40" s="31">
        <f t="shared" ref="D40:D44" si="0">C40*$C$36</f>
        <v>50</v>
      </c>
    </row>
    <row r="41" spans="2:4" ht="16.5">
      <c r="B41" s="29" t="s">
        <v>25</v>
      </c>
      <c r="C41" s="30">
        <f>VLOOKUP($C$35&amp;"-"&amp;B41,Planilha2!$A:$D,4,FALSE)</f>
        <v>0.05</v>
      </c>
      <c r="D41" s="31">
        <f t="shared" si="0"/>
        <v>25</v>
      </c>
    </row>
    <row r="42" spans="2:4" ht="16.5">
      <c r="B42" s="29" t="s">
        <v>26</v>
      </c>
      <c r="C42" s="30">
        <f>VLOOKUP($C$35&amp;"-"&amp;B42,Planilha2!$A:$D,4,FALSE)</f>
        <v>0.05</v>
      </c>
      <c r="D42" s="31">
        <f>C42*$C$36</f>
        <v>25</v>
      </c>
    </row>
    <row r="43" spans="2:4" ht="16.5">
      <c r="B43" s="29" t="s">
        <v>27</v>
      </c>
      <c r="C43" s="30">
        <f>VLOOKUP($C$35&amp;"-"&amp;B43,Planilha2!$A:$D,4,FALSE)</f>
        <v>0.2</v>
      </c>
      <c r="D43" s="31">
        <f t="shared" si="0"/>
        <v>100</v>
      </c>
    </row>
    <row r="44" spans="2:4" ht="16.5">
      <c r="B44" s="29" t="s">
        <v>28</v>
      </c>
      <c r="C44" s="30">
        <f>VLOOKUP($C$35&amp;"-"&amp;B44,Planilha2!$A:$D,4,FALSE)</f>
        <v>0.1</v>
      </c>
      <c r="D44" s="31">
        <f t="shared" si="0"/>
        <v>50</v>
      </c>
    </row>
    <row r="45" spans="2:4">
      <c r="B45" s="32"/>
      <c r="C45" s="33"/>
      <c r="D45" s="34">
        <f>SUM(D39,D40,D41,D42,D43,D44)</f>
        <v>500</v>
      </c>
    </row>
  </sheetData>
  <mergeCells count="13">
    <mergeCell ref="C35:D35"/>
    <mergeCell ref="C36:D36"/>
    <mergeCell ref="B27:C27"/>
    <mergeCell ref="B12:D12"/>
    <mergeCell ref="B13:C13"/>
    <mergeCell ref="B14:C14"/>
    <mergeCell ref="B15:C15"/>
    <mergeCell ref="B19:D19"/>
    <mergeCell ref="B20:C20"/>
    <mergeCell ref="B21:C21"/>
    <mergeCell ref="B22:C22"/>
    <mergeCell ref="B23:C23"/>
    <mergeCell ref="B24:C24"/>
  </mergeCells>
  <dataValidations count="1">
    <dataValidation type="list" allowBlank="1" showInputMessage="1" showErrorMessage="1" sqref="C35" xr:uid="{76EDEFCD-E1DF-42A9-8CF2-5CEB9BA4390B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F482-6644-4893-8D36-058DDFAE2407}">
  <dimension ref="A2:H20"/>
  <sheetViews>
    <sheetView showGridLines="0" workbookViewId="0">
      <selection activeCell="D11" sqref="D11"/>
    </sheetView>
  </sheetViews>
  <sheetFormatPr defaultRowHeight="15"/>
  <cols>
    <col min="1" max="1" width="31.42578125" customWidth="1"/>
    <col min="2" max="2" width="13.5703125" customWidth="1"/>
    <col min="3" max="3" width="21.5703125" customWidth="1"/>
    <col min="7" max="7" width="21.140625" customWidth="1"/>
  </cols>
  <sheetData>
    <row r="2" spans="1:8">
      <c r="A2" s="17" t="s">
        <v>29</v>
      </c>
      <c r="B2" s="17" t="s">
        <v>30</v>
      </c>
      <c r="C2" s="18" t="s">
        <v>20</v>
      </c>
      <c r="D2" s="17" t="s">
        <v>31</v>
      </c>
    </row>
    <row r="3" spans="1:8" ht="16.5">
      <c r="A3" t="str">
        <f>B3&amp;"-"&amp;C3</f>
        <v>Conservador-PAPEL</v>
      </c>
      <c r="B3" t="s">
        <v>32</v>
      </c>
      <c r="C3" s="14" t="s">
        <v>23</v>
      </c>
      <c r="D3" s="16">
        <v>0.3</v>
      </c>
    </row>
    <row r="4" spans="1:8" ht="16.5">
      <c r="A4" t="str">
        <f>B4&amp;"-"&amp;C4</f>
        <v>Conservador-TIJOLO</v>
      </c>
      <c r="B4" t="s">
        <v>32</v>
      </c>
      <c r="C4" s="14" t="s">
        <v>24</v>
      </c>
      <c r="D4" s="16">
        <v>0.5</v>
      </c>
      <c r="G4" s="13"/>
      <c r="H4" s="13" t="s">
        <v>31</v>
      </c>
    </row>
    <row r="5" spans="1:8" ht="16.5">
      <c r="A5" t="str">
        <f>B5&amp;"-"&amp;C5</f>
        <v>Conservador-HÍBRIDOS</v>
      </c>
      <c r="B5" t="s">
        <v>32</v>
      </c>
      <c r="C5" s="14" t="s">
        <v>25</v>
      </c>
      <c r="D5" s="16">
        <v>0.1</v>
      </c>
      <c r="G5" s="27" t="s">
        <v>33</v>
      </c>
      <c r="H5" s="23">
        <f>VLOOKUP(G5,$A:$D,4,FALSE)</f>
        <v>0.35</v>
      </c>
    </row>
    <row r="6" spans="1:8" ht="16.5">
      <c r="A6" t="str">
        <f>B6&amp;"-"&amp;C6</f>
        <v>Conservador-FOFs</v>
      </c>
      <c r="B6" t="s">
        <v>32</v>
      </c>
      <c r="C6" s="14" t="s">
        <v>26</v>
      </c>
      <c r="D6" s="16">
        <v>0.1</v>
      </c>
    </row>
    <row r="7" spans="1:8" ht="16.5">
      <c r="A7" t="str">
        <f>B7&amp;"-"&amp;C7</f>
        <v>Conservador-DESENVOLVIMENTO</v>
      </c>
      <c r="B7" t="s">
        <v>32</v>
      </c>
      <c r="C7" s="14" t="s">
        <v>27</v>
      </c>
      <c r="D7" s="16">
        <v>0</v>
      </c>
    </row>
    <row r="8" spans="1:8" ht="16.5">
      <c r="A8" s="19" t="str">
        <f>B8&amp;"-"&amp;C8</f>
        <v>Conservador-HOLETARIAS</v>
      </c>
      <c r="B8" s="19" t="s">
        <v>32</v>
      </c>
      <c r="C8" s="20" t="s">
        <v>28</v>
      </c>
      <c r="D8" s="21">
        <v>0</v>
      </c>
    </row>
    <row r="9" spans="1:8">
      <c r="A9" t="str">
        <f>B9&amp;"-"&amp;C9</f>
        <v>Moderado-PAPEL</v>
      </c>
      <c r="B9" t="s">
        <v>34</v>
      </c>
      <c r="C9" s="14" t="s">
        <v>23</v>
      </c>
      <c r="D9" s="15">
        <v>0.32</v>
      </c>
    </row>
    <row r="10" spans="1:8">
      <c r="A10" s="24" t="str">
        <f>B10&amp;"-"&amp;C10</f>
        <v>Moderado-TIJOLO</v>
      </c>
      <c r="B10" s="24" t="s">
        <v>34</v>
      </c>
      <c r="C10" s="25" t="s">
        <v>24</v>
      </c>
      <c r="D10" s="26">
        <v>0.35</v>
      </c>
    </row>
    <row r="11" spans="1:8">
      <c r="A11" t="str">
        <f t="shared" ref="A10:A14" si="0">B11&amp;"-"&amp;C11</f>
        <v>Moderado-HÍBRIDOS</v>
      </c>
      <c r="B11" t="s">
        <v>34</v>
      </c>
      <c r="C11" s="14" t="s">
        <v>25</v>
      </c>
      <c r="D11" s="15">
        <v>0.08</v>
      </c>
    </row>
    <row r="12" spans="1:8">
      <c r="A12" t="str">
        <f t="shared" si="0"/>
        <v>Moderado-FOFs</v>
      </c>
      <c r="B12" t="s">
        <v>34</v>
      </c>
      <c r="C12" s="14" t="s">
        <v>26</v>
      </c>
      <c r="D12" s="15">
        <v>0.05</v>
      </c>
    </row>
    <row r="13" spans="1:8">
      <c r="A13" t="str">
        <f t="shared" si="0"/>
        <v>Moderado-DESENVOLVIMENTO</v>
      </c>
      <c r="B13" t="s">
        <v>34</v>
      </c>
      <c r="C13" s="14" t="s">
        <v>27</v>
      </c>
      <c r="D13" s="15">
        <v>0.1</v>
      </c>
    </row>
    <row r="14" spans="1:8">
      <c r="A14" s="19" t="str">
        <f t="shared" si="0"/>
        <v>Moderado-HOLETARIAS</v>
      </c>
      <c r="B14" s="19" t="s">
        <v>34</v>
      </c>
      <c r="C14" s="20" t="s">
        <v>28</v>
      </c>
      <c r="D14" s="22">
        <v>0.1</v>
      </c>
    </row>
    <row r="15" spans="1:8">
      <c r="A15" t="str">
        <f>B15&amp;"-"&amp;C15</f>
        <v>Agressivo-PAPEL</v>
      </c>
      <c r="B15" t="s">
        <v>18</v>
      </c>
      <c r="C15" s="14" t="s">
        <v>23</v>
      </c>
      <c r="D15" s="15">
        <v>0.5</v>
      </c>
    </row>
    <row r="16" spans="1:8">
      <c r="A16" t="str">
        <f t="shared" ref="A16:A20" si="1">B16&amp;"-"&amp;C16</f>
        <v>Agressivo-TIJOLO</v>
      </c>
      <c r="B16" t="s">
        <v>18</v>
      </c>
      <c r="C16" s="14" t="s">
        <v>24</v>
      </c>
      <c r="D16" s="15">
        <v>0.1</v>
      </c>
    </row>
    <row r="17" spans="1:4">
      <c r="A17" t="str">
        <f t="shared" si="1"/>
        <v>Agressivo-HÍBRIDOS</v>
      </c>
      <c r="B17" t="s">
        <v>18</v>
      </c>
      <c r="C17" s="14" t="s">
        <v>25</v>
      </c>
      <c r="D17" s="15">
        <v>0.05</v>
      </c>
    </row>
    <row r="18" spans="1:4">
      <c r="A18" t="str">
        <f t="shared" si="1"/>
        <v>Agressivo-FOFs</v>
      </c>
      <c r="B18" t="s">
        <v>18</v>
      </c>
      <c r="C18" s="14" t="s">
        <v>26</v>
      </c>
      <c r="D18" s="15">
        <v>0.05</v>
      </c>
    </row>
    <row r="19" spans="1:4">
      <c r="A19" t="str">
        <f t="shared" si="1"/>
        <v>Agressivo-DESENVOLVIMENTO</v>
      </c>
      <c r="B19" t="s">
        <v>18</v>
      </c>
      <c r="C19" s="14" t="s">
        <v>27</v>
      </c>
      <c r="D19" s="15">
        <v>0.2</v>
      </c>
    </row>
    <row r="20" spans="1:4">
      <c r="A20" s="19" t="str">
        <f t="shared" si="1"/>
        <v>Agressivo-HOLETARIAS</v>
      </c>
      <c r="B20" s="19" t="s">
        <v>18</v>
      </c>
      <c r="C20" s="20" t="s">
        <v>28</v>
      </c>
      <c r="D20" s="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2025-05-26T18:12:03Z</dcterms:modified>
  <cp:category/>
  <cp:contentStatus/>
</cp:coreProperties>
</file>