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5_gitkraken_S2a/"/>
    </mc:Choice>
  </mc:AlternateContent>
  <xr:revisionPtr revIDLastSave="0" documentId="13_ncr:1_{C8164F8B-06F1-2744-B152-26FCA154548E}" xr6:coauthVersionLast="47" xr6:coauthVersionMax="47" xr10:uidLastSave="{00000000-0000-0000-0000-000000000000}"/>
  <bookViews>
    <workbookView xWindow="0" yWindow="0" windowWidth="25600" windowHeight="16000" activeTab="2" xr2:uid="{AEDAD58C-A647-4B44-A858-CB9EB31AC5B7}"/>
  </bookViews>
  <sheets>
    <sheet name="Blad1" sheetId="1" r:id="rId1"/>
    <sheet name="Priority" sheetId="2" r:id="rId2"/>
    <sheet name="Cancell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3" l="1"/>
  <c r="Z9" i="3"/>
  <c r="AA9" i="3" s="1"/>
  <c r="AB8" i="3"/>
  <c r="Z8" i="3"/>
  <c r="AA8" i="3" s="1"/>
  <c r="AB7" i="3"/>
  <c r="AA7" i="3"/>
  <c r="Z7" i="3"/>
  <c r="AB6" i="3"/>
  <c r="Z6" i="3"/>
  <c r="AA6" i="3" s="1"/>
  <c r="Z5" i="3"/>
  <c r="AB5" i="3" s="1"/>
  <c r="AB4" i="3"/>
  <c r="Z4" i="3"/>
  <c r="AA4" i="3" s="1"/>
  <c r="AB3" i="3"/>
  <c r="AA3" i="3"/>
  <c r="Z3" i="3"/>
  <c r="Z2" i="3"/>
  <c r="AB2" i="3" s="1"/>
  <c r="C29" i="2"/>
  <c r="B29" i="2"/>
  <c r="E28" i="2"/>
  <c r="D28" i="2"/>
  <c r="C28" i="2"/>
  <c r="B28" i="2"/>
  <c r="H9" i="2"/>
  <c r="AA2" i="3" l="1"/>
  <c r="AA5" i="3"/>
  <c r="B8" i="2"/>
  <c r="AE21" i="1"/>
  <c r="AE22" i="1"/>
  <c r="AE20" i="1"/>
  <c r="AD21" i="1"/>
  <c r="AD22" i="1"/>
  <c r="AD20" i="1"/>
  <c r="C8" i="2"/>
  <c r="D8" i="2"/>
  <c r="E8" i="2"/>
  <c r="F8" i="2"/>
  <c r="G8" i="2"/>
  <c r="H8" i="2"/>
  <c r="D9" i="2"/>
  <c r="E9" i="2"/>
  <c r="F9" i="2"/>
  <c r="G9" i="2"/>
  <c r="D10" i="2"/>
  <c r="F10" i="2"/>
  <c r="G10" i="2"/>
  <c r="B9" i="2"/>
  <c r="B10" i="2"/>
  <c r="AB11" i="1"/>
  <c r="AB12" i="1"/>
  <c r="AB13" i="1"/>
  <c r="AB10" i="1"/>
  <c r="AA6" i="1" l="1"/>
  <c r="AC14" i="1"/>
  <c r="AC15" i="1"/>
  <c r="AC16" i="1"/>
  <c r="AC17" i="1"/>
  <c r="AC18" i="1"/>
  <c r="AC19" i="1"/>
  <c r="AB14" i="1"/>
  <c r="AB15" i="1"/>
  <c r="AB16" i="1"/>
  <c r="AB17" i="1"/>
  <c r="AB18" i="1"/>
  <c r="AB19" i="1"/>
  <c r="AC21" i="1"/>
  <c r="AC22" i="1"/>
  <c r="AC20" i="1"/>
  <c r="AB21" i="1"/>
  <c r="AB22" i="1"/>
  <c r="AB20" i="1"/>
  <c r="Z23" i="1"/>
  <c r="AA23" i="1" s="1"/>
  <c r="AA21" i="1"/>
  <c r="AA22" i="1"/>
  <c r="AA20" i="1"/>
  <c r="Z22" i="1"/>
  <c r="Z21" i="1"/>
  <c r="Z20" i="1"/>
  <c r="Z14" i="1"/>
  <c r="AA14" i="1" s="1"/>
  <c r="Z15" i="1"/>
  <c r="Z16" i="1"/>
  <c r="AA16" i="1" s="1"/>
  <c r="Z17" i="1"/>
  <c r="AA17" i="1" s="1"/>
  <c r="Z11" i="1"/>
  <c r="AA11" i="1" s="1"/>
  <c r="Z12" i="1"/>
  <c r="AA12" i="1" s="1"/>
  <c r="Z13" i="1"/>
  <c r="AA13" i="1" s="1"/>
  <c r="Z10" i="1"/>
  <c r="AA10" i="1" s="1"/>
  <c r="Z7" i="1"/>
  <c r="AA15" i="1" l="1"/>
  <c r="Z6" i="1"/>
</calcChain>
</file>

<file path=xl/sharedStrings.xml><?xml version="1.0" encoding="utf-8"?>
<sst xmlns="http://schemas.openxmlformats.org/spreadsheetml/2006/main" count="397" uniqueCount="180">
  <si>
    <t>case</t>
  </si>
  <si>
    <t>max. delay (s)</t>
  </si>
  <si>
    <t>mD - HHMMSS</t>
  </si>
  <si>
    <t>mD - dir 02</t>
  </si>
  <si>
    <t>mD - dir 03</t>
  </si>
  <si>
    <t>mD - dir 12</t>
  </si>
  <si>
    <t>mD - dir 13</t>
  </si>
  <si>
    <t>total delay (s)</t>
  </si>
  <si>
    <t>tD - HHMMSS</t>
  </si>
  <si>
    <t>tD - dir 02</t>
  </si>
  <si>
    <t>tD - dir 03</t>
  </si>
  <si>
    <t>tD - dir 12</t>
  </si>
  <si>
    <t>tD - dir 13</t>
  </si>
  <si>
    <t>average delay (s)</t>
  </si>
  <si>
    <t>aD - HHMMSS</t>
  </si>
  <si>
    <t>aD - dir 02</t>
  </si>
  <si>
    <t>aD - dir 03</t>
  </si>
  <si>
    <t>aD - dir 12</t>
  </si>
  <si>
    <t>aD - dir 13</t>
  </si>
  <si>
    <t># cancelled</t>
  </si>
  <si>
    <t># cancelled - dir 02</t>
  </si>
  <si>
    <t># cancelled - dir 03</t>
  </si>
  <si>
    <t># cancelled - dir 12</t>
  </si>
  <si>
    <t># cancelled - dir 13</t>
  </si>
  <si>
    <t># deviated</t>
  </si>
  <si>
    <t># deviated - dir 0</t>
  </si>
  <si>
    <t># deviated - dir 1</t>
  </si>
  <si>
    <t>CPU time (s)</t>
  </si>
  <si>
    <t>gap</t>
  </si>
  <si>
    <t>3</t>
  </si>
  <si>
    <t>0</t>
  </si>
  <si>
    <t>3562</t>
  </si>
  <si>
    <t>0:59:22</t>
  </si>
  <si>
    <t>0:55:20</t>
  </si>
  <si>
    <t>0:59:11</t>
  </si>
  <si>
    <t>0:46:08</t>
  </si>
  <si>
    <t>84013</t>
  </si>
  <si>
    <t>23:20:13</t>
  </si>
  <si>
    <t>9:22:31</t>
  </si>
  <si>
    <t>1:16:06</t>
  </si>
  <si>
    <t>10:22:27</t>
  </si>
  <si>
    <t>2:19:09</t>
  </si>
  <si>
    <t>2400</t>
  </si>
  <si>
    <t>0:40:00</t>
  </si>
  <si>
    <t>0:43:16</t>
  </si>
  <si>
    <t>0:38:03</t>
  </si>
  <si>
    <t>0:41:30</t>
  </si>
  <si>
    <t>0:27:50</t>
  </si>
  <si>
    <t>1</t>
  </si>
  <si>
    <t>2</t>
  </si>
  <si>
    <t>FIFO cancel unbalanced favor 2 12</t>
  </si>
  <si>
    <t>1709</t>
  </si>
  <si>
    <t>0:28:29</t>
  </si>
  <si>
    <t>0:17:16</t>
  </si>
  <si>
    <t>0:08:13</t>
  </si>
  <si>
    <t>0:27:23</t>
  </si>
  <si>
    <t>16634</t>
  </si>
  <si>
    <t>4:37:14</t>
  </si>
  <si>
    <t>1:29:28</t>
  </si>
  <si>
    <t>0:23:18</t>
  </si>
  <si>
    <t>2:14:21</t>
  </si>
  <si>
    <t>0:30:07</t>
  </si>
  <si>
    <t>489</t>
  </si>
  <si>
    <t>0:08:09</t>
  </si>
  <si>
    <t>0:08:57</t>
  </si>
  <si>
    <t>0:05:50</t>
  </si>
  <si>
    <t>0:06:01</t>
  </si>
  <si>
    <t>Machine cancel unbalanced favor 2 12</t>
  </si>
  <si>
    <t>General result</t>
  </si>
  <si>
    <t>0:57:18</t>
  </si>
  <si>
    <t>0:53:20</t>
  </si>
  <si>
    <t>3445</t>
  </si>
  <si>
    <t>0:57:25</t>
  </si>
  <si>
    <t>0:50:37</t>
  </si>
  <si>
    <t>57309</t>
  </si>
  <si>
    <t>15:55:09</t>
  </si>
  <si>
    <t>3:32:21</t>
  </si>
  <si>
    <t>4:21:22</t>
  </si>
  <si>
    <t>4:15:20</t>
  </si>
  <si>
    <t>3:46:06</t>
  </si>
  <si>
    <t>2204</t>
  </si>
  <si>
    <t>0:36:44</t>
  </si>
  <si>
    <t>0:35:24</t>
  </si>
  <si>
    <t>0:37:20</t>
  </si>
  <si>
    <t>0:36:29</t>
  </si>
  <si>
    <t>0:37:41</t>
  </si>
  <si>
    <t>Varying cancellation penalty</t>
  </si>
  <si>
    <t>FIFO basic</t>
  </si>
  <si>
    <t>FIFO 2700</t>
  </si>
  <si>
    <t>FIFO 1800</t>
  </si>
  <si>
    <t>779</t>
  </si>
  <si>
    <t>0:12:59</t>
  </si>
  <si>
    <t>0:06:50</t>
  </si>
  <si>
    <t>0:11:43</t>
  </si>
  <si>
    <t>0:11:50</t>
  </si>
  <si>
    <t>8556</t>
  </si>
  <si>
    <t>2:22:36</t>
  </si>
  <si>
    <t>0:25:53</t>
  </si>
  <si>
    <t>0:46:43</t>
  </si>
  <si>
    <t>0:22:43</t>
  </si>
  <si>
    <t>0:47:17</t>
  </si>
  <si>
    <t>407</t>
  </si>
  <si>
    <t>0:06:47</t>
  </si>
  <si>
    <t>0:05:11</t>
  </si>
  <si>
    <t>0:07:47</t>
  </si>
  <si>
    <t>0:05:41</t>
  </si>
  <si>
    <t>0:07:53</t>
  </si>
  <si>
    <t>4</t>
  </si>
  <si>
    <t>FIFO 900</t>
  </si>
  <si>
    <t>Machine basic</t>
  </si>
  <si>
    <t>Machine 2700</t>
  </si>
  <si>
    <t>Machine 1800</t>
  </si>
  <si>
    <t>724</t>
  </si>
  <si>
    <t>0:12:04</t>
  </si>
  <si>
    <t>0:00:50</t>
  </si>
  <si>
    <t>0:00:00</t>
  </si>
  <si>
    <t>0:05:55</t>
  </si>
  <si>
    <t>2072</t>
  </si>
  <si>
    <t>0:34:32</t>
  </si>
  <si>
    <t>0:01:40</t>
  </si>
  <si>
    <t>0:15:13</t>
  </si>
  <si>
    <t>0:17:39</t>
  </si>
  <si>
    <t>159</t>
  </si>
  <si>
    <t>0:02:39</t>
  </si>
  <si>
    <t>0:03:48</t>
  </si>
  <si>
    <t>0:02:31</t>
  </si>
  <si>
    <t>6</t>
  </si>
  <si>
    <t>Machine 900</t>
  </si>
  <si>
    <t>Absolute priority 13 trains</t>
  </si>
  <si>
    <t>1910</t>
  </si>
  <si>
    <t>0:31:50</t>
  </si>
  <si>
    <t>0:13:50</t>
  </si>
  <si>
    <t>0:26:10</t>
  </si>
  <si>
    <t>0:00:41</t>
  </si>
  <si>
    <t>10387</t>
  </si>
  <si>
    <t>2:53:07</t>
  </si>
  <si>
    <t>1:16:59</t>
  </si>
  <si>
    <t>0:28:50</t>
  </si>
  <si>
    <t>1:2:31</t>
  </si>
  <si>
    <t>0:04:47</t>
  </si>
  <si>
    <t>452</t>
  </si>
  <si>
    <t>0:07:32</t>
  </si>
  <si>
    <t>0:15:24</t>
  </si>
  <si>
    <t>0:07:13</t>
  </si>
  <si>
    <t>0:08:56</t>
  </si>
  <si>
    <t>Priority trains13</t>
  </si>
  <si>
    <t>Priority trains 03_13</t>
  </si>
  <si>
    <t>4148</t>
  </si>
  <si>
    <t>1:9:08</t>
  </si>
  <si>
    <t>62460</t>
  </si>
  <si>
    <t>17:21:00</t>
  </si>
  <si>
    <t>3:44:11</t>
  </si>
  <si>
    <t>4:22:17</t>
  </si>
  <si>
    <t>4:59:12</t>
  </si>
  <si>
    <t>2313</t>
  </si>
  <si>
    <t>0:38:33</t>
  </si>
  <si>
    <t>0:37:22</t>
  </si>
  <si>
    <t>0:37:28</t>
  </si>
  <si>
    <t>0:42:45</t>
  </si>
  <si>
    <t>FIFO (no cancel)</t>
  </si>
  <si>
    <t>None</t>
  </si>
  <si>
    <t>Dir. 13</t>
  </si>
  <si>
    <t>Dir. 03/13</t>
  </si>
  <si>
    <t>Avg. Delay (dir. 02)</t>
  </si>
  <si>
    <t>Avg. Delay (dir. 12)</t>
  </si>
  <si>
    <t>Avg. Delay (dir. 03)</t>
  </si>
  <si>
    <t>Avg. Delay (dir. 13)</t>
  </si>
  <si>
    <t># Cancelled (dir. 02)</t>
  </si>
  <si>
    <t># Cancelled (dir. 12)</t>
  </si>
  <si>
    <t># Cancelled (dir. 03)</t>
  </si>
  <si>
    <t># Cancelled (dir. 13)</t>
  </si>
  <si>
    <t>0:09:52</t>
  </si>
  <si>
    <t>0:03:21</t>
  </si>
  <si>
    <t>Scenario 2</t>
  </si>
  <si>
    <t>Scenario 3</t>
  </si>
  <si>
    <t>AIP4</t>
  </si>
  <si>
    <t># Cancelled (FIFO)</t>
  </si>
  <si>
    <t># Cancelled (Opt. Model)</t>
  </si>
  <si>
    <t>Avg. Delay (FIFO)</t>
  </si>
  <si>
    <t>Avg. Delay (Opt.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</si>
</sst>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0" fontId="1" fillId="0" borderId="0" xfId="0" applyFont="1"/>
    <xf numFmtId="21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Priority!$A$15</c:f>
              <c:strCache>
                <c:ptCount val="1"/>
                <c:pt idx="0">
                  <c:v>Scenario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Priority!$B$14:$E$14</c:f>
              <c:strCache>
                <c:ptCount val="4"/>
                <c:pt idx="0">
                  <c:v>Avg. Delay (dir. 02)</c:v>
                </c:pt>
                <c:pt idx="1">
                  <c:v>Avg. Delay (dir. 12)</c:v>
                </c:pt>
                <c:pt idx="2">
                  <c:v>Avg. Delay (dir. 03)</c:v>
                </c:pt>
                <c:pt idx="3">
                  <c:v>Avg. Delay (dir. 13)</c:v>
                </c:pt>
              </c:strCache>
            </c:strRef>
          </c:cat>
          <c:val>
            <c:numRef>
              <c:f>Priority!$B$15:$E$15</c:f>
              <c:numCache>
                <c:formatCode>General</c:formatCode>
                <c:ptCount val="4"/>
                <c:pt idx="0">
                  <c:v>853.99999999999989</c:v>
                </c:pt>
                <c:pt idx="1">
                  <c:v>555</c:v>
                </c:pt>
                <c:pt idx="2">
                  <c:v>414.00000000000006</c:v>
                </c:pt>
                <c:pt idx="3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D-0F47-BE9B-D70EA79126BC}"/>
            </c:ext>
          </c:extLst>
        </c:ser>
        <c:ser>
          <c:idx val="1"/>
          <c:order val="1"/>
          <c:tx>
            <c:strRef>
              <c:f>Priority!$A$16</c:f>
              <c:strCache>
                <c:ptCount val="1"/>
                <c:pt idx="0">
                  <c:v>Scenario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Priority!$B$14:$E$14</c:f>
              <c:strCache>
                <c:ptCount val="4"/>
                <c:pt idx="0">
                  <c:v>Avg. Delay (dir. 02)</c:v>
                </c:pt>
                <c:pt idx="1">
                  <c:v>Avg. Delay (dir. 12)</c:v>
                </c:pt>
                <c:pt idx="2">
                  <c:v>Avg. Delay (dir. 03)</c:v>
                </c:pt>
                <c:pt idx="3">
                  <c:v>Avg. Delay (dir. 13)</c:v>
                </c:pt>
              </c:strCache>
            </c:strRef>
          </c:cat>
          <c:val>
            <c:numRef>
              <c:f>Priority!$B$16:$E$16</c:f>
              <c:numCache>
                <c:formatCode>General</c:formatCode>
                <c:ptCount val="4"/>
                <c:pt idx="0">
                  <c:v>592</c:v>
                </c:pt>
                <c:pt idx="1">
                  <c:v>592</c:v>
                </c:pt>
                <c:pt idx="2">
                  <c:v>201</c:v>
                </c:pt>
                <c:pt idx="3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0F47-BE9B-D70EA7912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648704"/>
        <c:axId val="991208112"/>
      </c:barChart>
      <c:catAx>
        <c:axId val="96164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91208112"/>
        <c:crosses val="autoZero"/>
        <c:auto val="1"/>
        <c:lblAlgn val="ctr"/>
        <c:lblOffset val="100"/>
        <c:noMultiLvlLbl val="0"/>
      </c:catAx>
      <c:valAx>
        <c:axId val="9912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 delay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616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Cancellation!$B$14</c:f>
              <c:strCache>
                <c:ptCount val="1"/>
                <c:pt idx="0">
                  <c:v># Cancelled (FIFO)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Cancellation!$A$15:$A$18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xVal>
          <c:yVal>
            <c:numRef>
              <c:f>Cancellation!$B$15:$B$18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5B-F446-B542-7F3880BE324E}"/>
            </c:ext>
          </c:extLst>
        </c:ser>
        <c:ser>
          <c:idx val="1"/>
          <c:order val="1"/>
          <c:tx>
            <c:strRef>
              <c:f>Cancellation!$C$14</c:f>
              <c:strCache>
                <c:ptCount val="1"/>
                <c:pt idx="0">
                  <c:v># Cancelled (Opt. Model)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Cancellation!$A$15:$A$18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xVal>
          <c:yVal>
            <c:numRef>
              <c:f>Cancellation!$C$15:$C$18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5B-F446-B542-7F3880BE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21311"/>
        <c:axId val="213629855"/>
      </c:scatterChart>
      <c:valAx>
        <c:axId val="213721311"/>
        <c:scaling>
          <c:orientation val="minMax"/>
          <c:max val="36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Cancellation penalty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3629855"/>
        <c:crosses val="autoZero"/>
        <c:crossBetween val="midCat"/>
        <c:majorUnit val="900"/>
      </c:valAx>
      <c:valAx>
        <c:axId val="21362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# Cancelled trains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3721311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Cancellation!$B$20</c:f>
              <c:strCache>
                <c:ptCount val="1"/>
                <c:pt idx="0">
                  <c:v>Avg. Delay (FIFO)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Cancellation!$A$21:$A$24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xVal>
          <c:yVal>
            <c:numRef>
              <c:f>Cancellation!$B$21:$B$24</c:f>
              <c:numCache>
                <c:formatCode>General</c:formatCode>
                <c:ptCount val="4"/>
                <c:pt idx="0">
                  <c:v>407</c:v>
                </c:pt>
                <c:pt idx="1">
                  <c:v>1065</c:v>
                </c:pt>
                <c:pt idx="2">
                  <c:v>1731</c:v>
                </c:pt>
                <c:pt idx="3">
                  <c:v>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61-E44C-9B5E-ADF8E7D99ACD}"/>
            </c:ext>
          </c:extLst>
        </c:ser>
        <c:ser>
          <c:idx val="1"/>
          <c:order val="1"/>
          <c:tx>
            <c:strRef>
              <c:f>Cancellation!$C$20</c:f>
              <c:strCache>
                <c:ptCount val="1"/>
                <c:pt idx="0">
                  <c:v>Avg. Delay (Opt. Model)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Cancellation!$A$21:$A$24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xVal>
          <c:yVal>
            <c:numRef>
              <c:f>Cancellation!$C$21:$C$24</c:f>
              <c:numCache>
                <c:formatCode>General</c:formatCode>
                <c:ptCount val="4"/>
                <c:pt idx="0">
                  <c:v>94</c:v>
                </c:pt>
                <c:pt idx="1">
                  <c:v>342</c:v>
                </c:pt>
                <c:pt idx="2">
                  <c:v>342</c:v>
                </c:pt>
                <c:pt idx="3">
                  <c:v>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61-E44C-9B5E-ADF8E7D99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21311"/>
        <c:axId val="213629855"/>
      </c:scatterChart>
      <c:valAx>
        <c:axId val="213721311"/>
        <c:scaling>
          <c:orientation val="minMax"/>
          <c:max val="36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Cancellation penalty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3629855"/>
        <c:crosses val="autoZero"/>
        <c:crossBetween val="midCat"/>
        <c:majorUnit val="900"/>
      </c:valAx>
      <c:valAx>
        <c:axId val="21362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 delay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3721311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18</xdr:row>
      <xdr:rowOff>196850</xdr:rowOff>
    </xdr:from>
    <xdr:to>
      <xdr:col>7</xdr:col>
      <xdr:colOff>1708150</xdr:colOff>
      <xdr:row>32</xdr:row>
      <xdr:rowOff>95250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292B243C-D64E-BF8F-3D26-E48E06085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9</xdr:row>
      <xdr:rowOff>139700</xdr:rowOff>
    </xdr:from>
    <xdr:to>
      <xdr:col>12</xdr:col>
      <xdr:colOff>361950</xdr:colOff>
      <xdr:row>23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5F84C32-CFA0-D58F-3319-0CF73E91E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16</xdr:row>
      <xdr:rowOff>63500</xdr:rowOff>
    </xdr:from>
    <xdr:to>
      <xdr:col>15</xdr:col>
      <xdr:colOff>615950</xdr:colOff>
      <xdr:row>29</xdr:row>
      <xdr:rowOff>165100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777FB74-7D5F-8FAF-1053-C936F4C67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homasvandendorpe/Dropbox/Thesis/Code/AIP4_S1/Results%20to%20write%20about.xlsx" TargetMode="External"/><Relationship Id="rId1" Type="http://schemas.openxmlformats.org/officeDocument/2006/relationships/externalLinkPath" Target="/Users/thomasvandendorpe/Dropbox/Thesis/Code/AIP4_S1/Results%20to%20write%20ab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data"/>
      <sheetName val="Cancellation pen"/>
      <sheetName val="Relative importance"/>
      <sheetName val="Unbalance"/>
      <sheetName val="Infrastructure"/>
      <sheetName val="Correct format"/>
    </sheetNames>
    <sheetDataSet>
      <sheetData sheetId="0"/>
      <sheetData sheetId="1">
        <row r="19">
          <cell r="B19" t="str">
            <v>Avg. Delay (FIFO)</v>
          </cell>
          <cell r="C19" t="str">
            <v>Avg. Delay (Opt. Model)</v>
          </cell>
        </row>
        <row r="20">
          <cell r="A20">
            <v>900</v>
          </cell>
          <cell r="B20">
            <v>567</v>
          </cell>
          <cell r="C20">
            <v>295</v>
          </cell>
        </row>
        <row r="21">
          <cell r="A21">
            <v>1800</v>
          </cell>
          <cell r="B21">
            <v>1055</v>
          </cell>
          <cell r="C21">
            <v>295</v>
          </cell>
        </row>
        <row r="22">
          <cell r="A22">
            <v>2700</v>
          </cell>
          <cell r="B22">
            <v>1384</v>
          </cell>
          <cell r="C22">
            <v>390</v>
          </cell>
        </row>
        <row r="23">
          <cell r="A23">
            <v>3600</v>
          </cell>
          <cell r="B23">
            <v>1466</v>
          </cell>
          <cell r="C23">
            <v>527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1D49-5C9E-1444-B5D6-6A574E072A45}">
  <dimension ref="A1:AE25"/>
  <sheetViews>
    <sheetView workbookViewId="0">
      <selection activeCell="A10" sqref="A10:AB17"/>
    </sheetView>
  </sheetViews>
  <sheetFormatPr baseColWidth="10" defaultRowHeight="16" x14ac:dyDescent="0.2"/>
  <cols>
    <col min="1" max="1" width="40.33203125" customWidth="1"/>
    <col min="21" max="21" width="15.5" customWidth="1"/>
    <col min="23" max="23" width="20" customWidth="1"/>
  </cols>
  <sheetData>
    <row r="1" spans="1:2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s="1" t="s">
        <v>24</v>
      </c>
      <c r="Z1" t="s">
        <v>25</v>
      </c>
      <c r="AA1" t="s">
        <v>26</v>
      </c>
      <c r="AB1" s="1" t="s">
        <v>27</v>
      </c>
      <c r="AC1" t="s">
        <v>28</v>
      </c>
    </row>
    <row r="2" spans="1:29" x14ac:dyDescent="0.2">
      <c r="A2" t="s">
        <v>50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29</v>
      </c>
      <c r="U2" t="s">
        <v>48</v>
      </c>
      <c r="V2" t="s">
        <v>49</v>
      </c>
      <c r="W2" t="s">
        <v>30</v>
      </c>
      <c r="X2" t="s">
        <v>30</v>
      </c>
    </row>
    <row r="3" spans="1:29" x14ac:dyDescent="0.2">
      <c r="A3" t="s">
        <v>67</v>
      </c>
      <c r="B3" t="s">
        <v>51</v>
      </c>
      <c r="C3" t="s">
        <v>52</v>
      </c>
      <c r="D3" t="s">
        <v>53</v>
      </c>
      <c r="E3" t="s">
        <v>54</v>
      </c>
      <c r="F3" t="s">
        <v>52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64</v>
      </c>
      <c r="S3" t="s">
        <v>66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5" spans="1:29" x14ac:dyDescent="0.2">
      <c r="A5" s="4" t="s">
        <v>68</v>
      </c>
    </row>
    <row r="6" spans="1:29" x14ac:dyDescent="0.2">
      <c r="A6" t="s">
        <v>87</v>
      </c>
      <c r="B6" t="s">
        <v>71</v>
      </c>
      <c r="C6" t="s">
        <v>72</v>
      </c>
      <c r="D6" t="s">
        <v>73</v>
      </c>
      <c r="E6" t="s">
        <v>70</v>
      </c>
      <c r="F6" t="s">
        <v>69</v>
      </c>
      <c r="G6" t="s">
        <v>72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48</v>
      </c>
      <c r="U6" t="s">
        <v>30</v>
      </c>
      <c r="V6" t="s">
        <v>30</v>
      </c>
      <c r="W6" t="s">
        <v>30</v>
      </c>
      <c r="X6" t="s">
        <v>48</v>
      </c>
      <c r="Y6">
        <v>3600</v>
      </c>
      <c r="Z6">
        <f>Y6*T6+H6</f>
        <v>60909</v>
      </c>
      <c r="AA6" s="6">
        <f>Z6/Z7</f>
        <v>5.0417184007946361</v>
      </c>
    </row>
    <row r="7" spans="1:29" x14ac:dyDescent="0.2">
      <c r="A7" t="s">
        <v>109</v>
      </c>
      <c r="B7">
        <v>1515</v>
      </c>
      <c r="C7" s="5">
        <v>1.7534722222222222E-2</v>
      </c>
      <c r="D7" s="5">
        <v>1.5555555555555553E-2</v>
      </c>
      <c r="E7" s="5">
        <v>8.9814814814814809E-3</v>
      </c>
      <c r="F7" s="5">
        <v>1.7534722222222222E-2</v>
      </c>
      <c r="G7" s="5">
        <v>1.0868055555555556E-2</v>
      </c>
      <c r="H7">
        <v>12081</v>
      </c>
      <c r="I7" s="5">
        <v>0.1398263888888889</v>
      </c>
      <c r="J7" s="5">
        <v>5.9270833333333335E-2</v>
      </c>
      <c r="K7" s="5">
        <v>9.5833333333333343E-3</v>
      </c>
      <c r="L7" s="5">
        <v>4.4988425925925925E-2</v>
      </c>
      <c r="M7" s="5">
        <v>2.5983796296296297E-2</v>
      </c>
      <c r="N7">
        <v>549</v>
      </c>
      <c r="O7" s="5">
        <v>6.3541666666666668E-3</v>
      </c>
      <c r="P7" s="5">
        <v>9.8842592592592576E-3</v>
      </c>
      <c r="Q7" s="5">
        <v>4.7916666666666672E-3</v>
      </c>
      <c r="R7" s="5">
        <v>6.4236111111111117E-3</v>
      </c>
      <c r="S7" s="5">
        <v>3.7152777777777774E-3</v>
      </c>
      <c r="T7">
        <v>0</v>
      </c>
      <c r="U7">
        <v>0</v>
      </c>
      <c r="V7">
        <v>0</v>
      </c>
      <c r="W7">
        <v>0</v>
      </c>
      <c r="X7">
        <v>0</v>
      </c>
      <c r="Y7">
        <v>3600</v>
      </c>
      <c r="Z7">
        <f>Y7*T7+H7</f>
        <v>12081</v>
      </c>
    </row>
    <row r="9" spans="1:29" x14ac:dyDescent="0.2">
      <c r="A9" s="4" t="s">
        <v>86</v>
      </c>
    </row>
    <row r="10" spans="1:29" x14ac:dyDescent="0.2">
      <c r="A10" t="s">
        <v>87</v>
      </c>
      <c r="B10" t="s">
        <v>71</v>
      </c>
      <c r="C10" t="s">
        <v>72</v>
      </c>
      <c r="D10" t="s">
        <v>73</v>
      </c>
      <c r="E10" t="s">
        <v>70</v>
      </c>
      <c r="F10" t="s">
        <v>69</v>
      </c>
      <c r="G10" t="s">
        <v>72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48</v>
      </c>
      <c r="U10" t="s">
        <v>30</v>
      </c>
      <c r="V10" t="s">
        <v>30</v>
      </c>
      <c r="W10" t="s">
        <v>30</v>
      </c>
      <c r="X10" t="s">
        <v>48</v>
      </c>
      <c r="Y10">
        <v>3600</v>
      </c>
      <c r="Z10">
        <f>Y10*T10+H10</f>
        <v>60909</v>
      </c>
      <c r="AA10" s="6">
        <f>Z10/Z$14-1</f>
        <v>4.0417184007946361</v>
      </c>
      <c r="AB10" s="6">
        <f>Z10/Z14</f>
        <v>5.0417184007946361</v>
      </c>
    </row>
    <row r="11" spans="1:29" x14ac:dyDescent="0.2">
      <c r="A11" t="s">
        <v>88</v>
      </c>
      <c r="B11">
        <v>2646</v>
      </c>
      <c r="C11" s="5">
        <v>3.0624999999999999E-2</v>
      </c>
      <c r="D11" s="5">
        <v>2.5902777777777775E-2</v>
      </c>
      <c r="E11" s="5">
        <v>2.7789351851851853E-2</v>
      </c>
      <c r="F11" s="5">
        <v>3.0543981481481481E-2</v>
      </c>
      <c r="G11" s="5">
        <v>3.0624999999999999E-2</v>
      </c>
      <c r="H11">
        <v>43285</v>
      </c>
      <c r="I11" s="5">
        <v>0.5009837962962963</v>
      </c>
      <c r="J11" s="5">
        <v>0.11307870370370371</v>
      </c>
      <c r="K11" s="5">
        <v>0.14711805555555554</v>
      </c>
      <c r="L11" s="5">
        <v>0.14292824074074073</v>
      </c>
      <c r="M11" s="5">
        <v>9.7858796296296291E-2</v>
      </c>
      <c r="N11">
        <v>1731</v>
      </c>
      <c r="O11" s="5">
        <v>2.0034722222222221E-2</v>
      </c>
      <c r="P11" s="5">
        <v>1.8842592592592591E-2</v>
      </c>
      <c r="Q11" s="5">
        <v>2.101851851851852E-2</v>
      </c>
      <c r="R11" s="5">
        <v>2.0416666666666666E-2</v>
      </c>
      <c r="S11" s="5">
        <v>1.9571759259259257E-2</v>
      </c>
      <c r="T11">
        <v>2</v>
      </c>
      <c r="U11">
        <v>0</v>
      </c>
      <c r="V11">
        <v>0</v>
      </c>
      <c r="W11">
        <v>0</v>
      </c>
      <c r="X11">
        <v>2</v>
      </c>
      <c r="Y11">
        <v>2700</v>
      </c>
      <c r="Z11">
        <f t="shared" ref="Z11:Z17" si="0">Y11*T11+H11</f>
        <v>48685</v>
      </c>
      <c r="AA11" s="6">
        <f t="shared" ref="AA11:AA17" si="1">Z11/Z$14-1</f>
        <v>3.029881632315206</v>
      </c>
      <c r="AB11" s="6">
        <f t="shared" ref="AB11:AB13" si="2">Z11/Z15</f>
        <v>4.083626908236873</v>
      </c>
    </row>
    <row r="12" spans="1:29" x14ac:dyDescent="0.2">
      <c r="A12" t="s">
        <v>89</v>
      </c>
      <c r="B12">
        <v>1674</v>
      </c>
      <c r="C12" s="5">
        <v>1.9375E-2</v>
      </c>
      <c r="D12" s="5">
        <v>1.6516203703703703E-2</v>
      </c>
      <c r="E12" s="5">
        <v>1.7928240740740741E-2</v>
      </c>
      <c r="F12" s="5">
        <v>1.5902777777777776E-2</v>
      </c>
      <c r="G12" s="5">
        <v>1.9375E-2</v>
      </c>
      <c r="H12">
        <v>25560</v>
      </c>
      <c r="I12" s="5">
        <v>0.29583333333333334</v>
      </c>
      <c r="J12" s="5">
        <v>7.300925925925926E-2</v>
      </c>
      <c r="K12" s="5">
        <v>7.9386574074074082E-2</v>
      </c>
      <c r="L12" s="5">
        <v>6.0879629629629638E-2</v>
      </c>
      <c r="M12" s="5">
        <v>8.2557870370370365E-2</v>
      </c>
      <c r="N12">
        <v>1065</v>
      </c>
      <c r="O12" s="5">
        <v>1.2326388888888888E-2</v>
      </c>
      <c r="P12" s="5">
        <v>1.2164351851851852E-2</v>
      </c>
      <c r="Q12" s="5">
        <v>1.3229166666666667E-2</v>
      </c>
      <c r="R12" s="5">
        <v>1.0150462962962964E-2</v>
      </c>
      <c r="S12" s="5">
        <v>1.3761574074074074E-2</v>
      </c>
      <c r="T12">
        <v>3</v>
      </c>
      <c r="U12">
        <v>0</v>
      </c>
      <c r="V12">
        <v>1</v>
      </c>
      <c r="W12">
        <v>1</v>
      </c>
      <c r="X12">
        <v>1</v>
      </c>
      <c r="Y12">
        <v>1800</v>
      </c>
      <c r="Z12">
        <f t="shared" si="0"/>
        <v>30960</v>
      </c>
      <c r="AA12" s="6">
        <f t="shared" si="1"/>
        <v>1.5627017630990814</v>
      </c>
      <c r="AB12" s="6">
        <f t="shared" si="2"/>
        <v>2.8089275993467608</v>
      </c>
    </row>
    <row r="13" spans="1:29" x14ac:dyDescent="0.2">
      <c r="A13" t="s">
        <v>108</v>
      </c>
      <c r="B13" t="s">
        <v>90</v>
      </c>
      <c r="C13" t="s">
        <v>91</v>
      </c>
      <c r="D13" t="s">
        <v>92</v>
      </c>
      <c r="E13" t="s">
        <v>91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30</v>
      </c>
      <c r="V13" t="s">
        <v>48</v>
      </c>
      <c r="W13" t="s">
        <v>49</v>
      </c>
      <c r="X13" t="s">
        <v>48</v>
      </c>
      <c r="Y13">
        <v>900</v>
      </c>
      <c r="Z13">
        <f t="shared" si="0"/>
        <v>12156</v>
      </c>
      <c r="AA13" s="6">
        <f t="shared" si="1"/>
        <v>6.2080953563445895E-3</v>
      </c>
      <c r="AB13" s="6">
        <f t="shared" si="2"/>
        <v>1.6268736616702355</v>
      </c>
    </row>
    <row r="14" spans="1:29" x14ac:dyDescent="0.2">
      <c r="A14" t="s">
        <v>109</v>
      </c>
      <c r="B14">
        <v>1515</v>
      </c>
      <c r="C14" s="5">
        <v>1.7534722222222222E-2</v>
      </c>
      <c r="D14" s="5">
        <v>1.5555555555555553E-2</v>
      </c>
      <c r="E14" s="5">
        <v>8.9814814814814809E-3</v>
      </c>
      <c r="F14" s="5">
        <v>1.7534722222222222E-2</v>
      </c>
      <c r="G14" s="5">
        <v>1.0868055555555556E-2</v>
      </c>
      <c r="H14">
        <v>12081</v>
      </c>
      <c r="I14" s="5">
        <v>0.1398263888888889</v>
      </c>
      <c r="J14" s="5">
        <v>5.9270833333333335E-2</v>
      </c>
      <c r="K14" s="5">
        <v>9.5833333333333343E-3</v>
      </c>
      <c r="L14" s="5">
        <v>4.4988425925925925E-2</v>
      </c>
      <c r="M14" s="5">
        <v>2.5983796296296297E-2</v>
      </c>
      <c r="N14">
        <v>549</v>
      </c>
      <c r="O14" s="5">
        <v>6.3541666666666668E-3</v>
      </c>
      <c r="P14" s="5">
        <v>9.8842592592592576E-3</v>
      </c>
      <c r="Q14" s="5">
        <v>4.7916666666666672E-3</v>
      </c>
      <c r="R14" s="5">
        <v>6.4236111111111117E-3</v>
      </c>
      <c r="S14" s="5">
        <v>3.7152777777777774E-3</v>
      </c>
      <c r="T14">
        <v>0</v>
      </c>
      <c r="U14">
        <v>0</v>
      </c>
      <c r="V14">
        <v>0</v>
      </c>
      <c r="W14">
        <v>0</v>
      </c>
      <c r="X14">
        <v>0</v>
      </c>
      <c r="Y14">
        <v>3600</v>
      </c>
      <c r="Z14">
        <f t="shared" si="0"/>
        <v>12081</v>
      </c>
      <c r="AA14" s="6">
        <f t="shared" si="1"/>
        <v>0</v>
      </c>
      <c r="AB14">
        <f t="shared" ref="AB14:AB19" si="3">(H14/(28-T14))</f>
        <v>431.46428571428572</v>
      </c>
      <c r="AC14" s="7">
        <f t="shared" ref="AC14:AC19" si="4">AB14/(24*60*60)</f>
        <v>4.9937996031746033E-3</v>
      </c>
    </row>
    <row r="15" spans="1:29" x14ac:dyDescent="0.2">
      <c r="A15" t="s">
        <v>110</v>
      </c>
      <c r="B15">
        <v>1191</v>
      </c>
      <c r="C15" s="5">
        <v>1.3784722222222224E-2</v>
      </c>
      <c r="D15" s="5">
        <v>1.1631944444444445E-2</v>
      </c>
      <c r="E15" s="5">
        <v>8.9814814814814809E-3</v>
      </c>
      <c r="F15" s="5">
        <v>1.3784722222222224E-2</v>
      </c>
      <c r="G15" s="5">
        <v>1.0868055555555556E-2</v>
      </c>
      <c r="H15">
        <v>9222</v>
      </c>
      <c r="I15" s="5">
        <v>0.1067361111111111</v>
      </c>
      <c r="J15" s="5">
        <v>3.050925925925926E-2</v>
      </c>
      <c r="K15" s="5">
        <v>2.314814814814815E-2</v>
      </c>
      <c r="L15" s="5">
        <v>3.4942129629629635E-2</v>
      </c>
      <c r="M15" s="5">
        <v>1.8136574074074072E-2</v>
      </c>
      <c r="N15">
        <v>439</v>
      </c>
      <c r="O15" s="5">
        <v>5.0810185185185186E-3</v>
      </c>
      <c r="P15" s="5">
        <v>7.6273148148148151E-3</v>
      </c>
      <c r="Q15" s="5">
        <v>7.719907407407408E-3</v>
      </c>
      <c r="R15" s="5">
        <v>4.9884259259259265E-3</v>
      </c>
      <c r="S15" s="5">
        <v>2.5925925925925925E-3</v>
      </c>
      <c r="T15">
        <v>1</v>
      </c>
      <c r="U15">
        <v>1</v>
      </c>
      <c r="V15">
        <v>0</v>
      </c>
      <c r="W15">
        <v>0</v>
      </c>
      <c r="X15">
        <v>0</v>
      </c>
      <c r="Y15">
        <v>2700</v>
      </c>
      <c r="Z15">
        <f t="shared" si="0"/>
        <v>11922</v>
      </c>
      <c r="AA15" s="6">
        <f t="shared" si="1"/>
        <v>-1.3161162155450712E-2</v>
      </c>
      <c r="AB15">
        <f t="shared" si="3"/>
        <v>341.55555555555554</v>
      </c>
      <c r="AC15" s="7">
        <f t="shared" si="4"/>
        <v>3.9531893004115222E-3</v>
      </c>
    </row>
    <row r="16" spans="1:29" x14ac:dyDescent="0.2">
      <c r="A16" t="s">
        <v>111</v>
      </c>
      <c r="B16">
        <v>1191</v>
      </c>
      <c r="C16" s="5">
        <v>1.3784722222222224E-2</v>
      </c>
      <c r="D16" s="5">
        <v>1.1631944444444445E-2</v>
      </c>
      <c r="E16" s="5">
        <v>8.9814814814814809E-3</v>
      </c>
      <c r="F16" s="5">
        <v>1.3784722222222224E-2</v>
      </c>
      <c r="G16" s="5">
        <v>1.0868055555555556E-2</v>
      </c>
      <c r="H16">
        <v>9222</v>
      </c>
      <c r="I16" s="5">
        <v>0.1067361111111111</v>
      </c>
      <c r="J16" s="5">
        <v>3.050925925925926E-2</v>
      </c>
      <c r="K16" s="5">
        <v>2.314814814814815E-2</v>
      </c>
      <c r="L16" s="5">
        <v>3.4942129629629635E-2</v>
      </c>
      <c r="M16" s="5">
        <v>1.8136574074074072E-2</v>
      </c>
      <c r="N16">
        <v>439</v>
      </c>
      <c r="O16" s="5">
        <v>5.0810185185185186E-3</v>
      </c>
      <c r="P16" s="5">
        <v>7.6273148148148151E-3</v>
      </c>
      <c r="Q16" s="5">
        <v>7.719907407407408E-3</v>
      </c>
      <c r="R16" s="5">
        <v>4.9884259259259265E-3</v>
      </c>
      <c r="S16" s="5">
        <v>2.5925925925925925E-3</v>
      </c>
      <c r="T16">
        <v>1</v>
      </c>
      <c r="U16">
        <v>1</v>
      </c>
      <c r="V16">
        <v>0</v>
      </c>
      <c r="W16">
        <v>0</v>
      </c>
      <c r="X16">
        <v>0</v>
      </c>
      <c r="Y16">
        <v>1800</v>
      </c>
      <c r="Z16">
        <f t="shared" si="0"/>
        <v>11022</v>
      </c>
      <c r="AA16" s="6">
        <f t="shared" si="1"/>
        <v>-8.7658306431586785E-2</v>
      </c>
      <c r="AB16">
        <f t="shared" si="3"/>
        <v>341.55555555555554</v>
      </c>
      <c r="AC16" s="7">
        <f t="shared" si="4"/>
        <v>3.9531893004115222E-3</v>
      </c>
    </row>
    <row r="17" spans="1:31" x14ac:dyDescent="0.2">
      <c r="A17" t="s">
        <v>127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  <c r="G17" t="s">
        <v>116</v>
      </c>
      <c r="H17" t="s">
        <v>117</v>
      </c>
      <c r="I17" t="s">
        <v>118</v>
      </c>
      <c r="J17" t="s">
        <v>119</v>
      </c>
      <c r="K17" t="s">
        <v>115</v>
      </c>
      <c r="L17" t="s">
        <v>120</v>
      </c>
      <c r="M17" t="s">
        <v>121</v>
      </c>
      <c r="N17" t="s">
        <v>122</v>
      </c>
      <c r="O17" t="s">
        <v>123</v>
      </c>
      <c r="P17" t="s">
        <v>114</v>
      </c>
      <c r="R17" t="s">
        <v>124</v>
      </c>
      <c r="S17" t="s">
        <v>125</v>
      </c>
      <c r="T17" t="s">
        <v>126</v>
      </c>
      <c r="U17" t="s">
        <v>29</v>
      </c>
      <c r="V17" t="s">
        <v>30</v>
      </c>
      <c r="W17" t="s">
        <v>29</v>
      </c>
      <c r="X17" t="s">
        <v>30</v>
      </c>
      <c r="Y17">
        <v>900</v>
      </c>
      <c r="Z17">
        <f t="shared" si="0"/>
        <v>7472</v>
      </c>
      <c r="AA17" s="6">
        <f t="shared" si="1"/>
        <v>-0.38150815329856802</v>
      </c>
      <c r="AB17">
        <f t="shared" si="3"/>
        <v>94.181818181818187</v>
      </c>
      <c r="AC17" s="7">
        <f t="shared" si="4"/>
        <v>1.0900673400673401E-3</v>
      </c>
    </row>
    <row r="18" spans="1:31" x14ac:dyDescent="0.2">
      <c r="AB18">
        <f t="shared" si="3"/>
        <v>0</v>
      </c>
      <c r="AC18" s="7">
        <f t="shared" si="4"/>
        <v>0</v>
      </c>
    </row>
    <row r="19" spans="1:31" x14ac:dyDescent="0.2">
      <c r="A19" s="4" t="s">
        <v>128</v>
      </c>
      <c r="AB19">
        <f t="shared" si="3"/>
        <v>0</v>
      </c>
      <c r="AC19" s="7">
        <f t="shared" si="4"/>
        <v>0</v>
      </c>
    </row>
    <row r="20" spans="1:31" x14ac:dyDescent="0.2">
      <c r="A20" t="s">
        <v>109</v>
      </c>
      <c r="B20">
        <v>1515</v>
      </c>
      <c r="C20" s="5">
        <v>1.7534722222222222E-2</v>
      </c>
      <c r="D20" s="5">
        <v>1.5555555555555553E-2</v>
      </c>
      <c r="E20" s="5">
        <v>8.9814814814814809E-3</v>
      </c>
      <c r="F20" s="5">
        <v>1.7534722222222222E-2</v>
      </c>
      <c r="G20" s="5">
        <v>1.0868055555555556E-2</v>
      </c>
      <c r="H20">
        <v>12081</v>
      </c>
      <c r="I20" s="5">
        <v>0.1398263888888889</v>
      </c>
      <c r="J20" s="5">
        <v>5.9270833333333335E-2</v>
      </c>
      <c r="K20" s="5">
        <v>9.5833333333333343E-3</v>
      </c>
      <c r="L20" s="5">
        <v>4.4988425925925925E-2</v>
      </c>
      <c r="M20" s="5">
        <v>2.5983796296296297E-2</v>
      </c>
      <c r="N20">
        <v>549</v>
      </c>
      <c r="O20" s="5">
        <v>6.3541666666666668E-3</v>
      </c>
      <c r="P20" s="5">
        <v>9.8842592592592576E-3</v>
      </c>
      <c r="Q20" s="5">
        <v>4.7916666666666672E-3</v>
      </c>
      <c r="R20" s="5">
        <v>6.4236111111111117E-3</v>
      </c>
      <c r="S20" s="5">
        <v>3.7152777777777774E-3</v>
      </c>
      <c r="T20">
        <v>0</v>
      </c>
      <c r="U20">
        <v>0</v>
      </c>
      <c r="V20">
        <v>0</v>
      </c>
      <c r="W20">
        <v>0</v>
      </c>
      <c r="X20">
        <v>0</v>
      </c>
      <c r="Y20">
        <v>3600</v>
      </c>
      <c r="Z20">
        <f>Y20*T20+H20</f>
        <v>12081</v>
      </c>
      <c r="AA20" s="6">
        <f>Z20/Z$20-1</f>
        <v>0</v>
      </c>
      <c r="AB20">
        <f>(H20/(28-T20))</f>
        <v>431.46428571428572</v>
      </c>
      <c r="AC20" s="7">
        <f>AB20/(24*60*60)</f>
        <v>4.9937996031746033E-3</v>
      </c>
      <c r="AD20" s="5">
        <f>(7-U20)/7*P20</f>
        <v>9.8842592592592576E-3</v>
      </c>
      <c r="AE20" s="5">
        <f>(7-W20)/7*R20</f>
        <v>6.4236111111111117E-3</v>
      </c>
    </row>
    <row r="21" spans="1:31" x14ac:dyDescent="0.2">
      <c r="A21" t="s">
        <v>145</v>
      </c>
      <c r="B21" t="s">
        <v>129</v>
      </c>
      <c r="C21" t="s">
        <v>130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  <c r="R21" t="s">
        <v>144</v>
      </c>
      <c r="S21" t="s">
        <v>133</v>
      </c>
      <c r="T21" t="s">
        <v>49</v>
      </c>
      <c r="U21" t="s">
        <v>49</v>
      </c>
      <c r="V21" t="s">
        <v>30</v>
      </c>
      <c r="W21" t="s">
        <v>30</v>
      </c>
      <c r="X21" t="s">
        <v>30</v>
      </c>
      <c r="Y21">
        <v>3600</v>
      </c>
      <c r="Z21">
        <f>Y21*T21+H21</f>
        <v>17587</v>
      </c>
      <c r="AA21" s="6">
        <f t="shared" ref="AA21:AA23" si="5">Z21/Z$20-1</f>
        <v>0.45575697376045032</v>
      </c>
      <c r="AB21">
        <f t="shared" ref="AB21:AB22" si="6">(H21/(28-T21))</f>
        <v>399.5</v>
      </c>
      <c r="AC21" s="7">
        <f t="shared" ref="AC21:AC22" si="7">AB21/(24*60*60)</f>
        <v>4.6238425925925926E-3</v>
      </c>
      <c r="AD21" s="5">
        <f t="shared" ref="AD21:AD22" si="8">(7-U21)/7*P21</f>
        <v>7.6388888888888886E-3</v>
      </c>
      <c r="AE21" s="5">
        <f t="shared" ref="AE21:AE22" si="9">(7-W21)/7*R21</f>
        <v>6.2037037037037043E-3</v>
      </c>
    </row>
    <row r="22" spans="1:31" x14ac:dyDescent="0.2">
      <c r="A22" t="s">
        <v>146</v>
      </c>
      <c r="B22">
        <v>3360</v>
      </c>
      <c r="C22" s="5">
        <v>3.888888888888889E-2</v>
      </c>
      <c r="D22" s="5">
        <v>1.4421296296296295E-2</v>
      </c>
      <c r="E22" s="5">
        <v>0</v>
      </c>
      <c r="F22" s="5">
        <v>3.888888888888889E-2</v>
      </c>
      <c r="G22" s="5">
        <v>4.7453703703703704E-4</v>
      </c>
      <c r="H22">
        <v>8015</v>
      </c>
      <c r="I22" s="5">
        <v>9.2766203703703698E-2</v>
      </c>
      <c r="J22" s="5">
        <v>2.9537037037037039E-2</v>
      </c>
      <c r="K22" s="5">
        <v>0</v>
      </c>
      <c r="L22" s="5">
        <v>5.9907407407407409E-2</v>
      </c>
      <c r="M22" s="5">
        <v>3.3217592592592591E-3</v>
      </c>
      <c r="N22">
        <v>501</v>
      </c>
      <c r="O22" s="5">
        <v>5.7986111111111112E-3</v>
      </c>
      <c r="P22" s="5">
        <v>9.8495370370370369E-3</v>
      </c>
      <c r="R22" s="5">
        <v>9.9884259259259266E-3</v>
      </c>
      <c r="S22" s="5">
        <v>4.7453703703703704E-4</v>
      </c>
      <c r="T22">
        <v>5</v>
      </c>
      <c r="U22">
        <v>4</v>
      </c>
      <c r="V22">
        <v>0</v>
      </c>
      <c r="W22">
        <v>1</v>
      </c>
      <c r="X22">
        <v>0</v>
      </c>
      <c r="Y22">
        <v>3600</v>
      </c>
      <c r="Z22">
        <f>Y22*T22+H22</f>
        <v>26015</v>
      </c>
      <c r="AA22" s="6">
        <f t="shared" si="5"/>
        <v>1.1533813426040891</v>
      </c>
      <c r="AB22">
        <f t="shared" si="6"/>
        <v>348.47826086956519</v>
      </c>
      <c r="AC22" s="7">
        <f t="shared" si="7"/>
        <v>4.0333132045088562E-3</v>
      </c>
      <c r="AD22" s="5">
        <f t="shared" si="8"/>
        <v>4.2212301587301587E-3</v>
      </c>
      <c r="AE22" s="5">
        <f t="shared" si="9"/>
        <v>8.5615079365079366E-3</v>
      </c>
    </row>
    <row r="23" spans="1:31" x14ac:dyDescent="0.2">
      <c r="Z23">
        <f>Y23*T23+H23</f>
        <v>0</v>
      </c>
      <c r="AA23" s="6">
        <f t="shared" si="5"/>
        <v>-1</v>
      </c>
    </row>
    <row r="25" spans="1:31" x14ac:dyDescent="0.2">
      <c r="A25" t="s">
        <v>159</v>
      </c>
      <c r="B25" t="s">
        <v>147</v>
      </c>
      <c r="C25" t="s">
        <v>148</v>
      </c>
      <c r="D25" t="s">
        <v>73</v>
      </c>
      <c r="E25" t="s">
        <v>70</v>
      </c>
      <c r="F25" t="s">
        <v>69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  <c r="L25" t="s">
        <v>78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  <c r="R25" t="s">
        <v>84</v>
      </c>
      <c r="S25" t="s">
        <v>158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DBE-99F1-BF43-9C13-1AAED5F653CB}">
  <dimension ref="A3:I30"/>
  <sheetViews>
    <sheetView topLeftCell="A10" workbookViewId="0">
      <selection activeCell="D32" sqref="D32"/>
    </sheetView>
  </sheetViews>
  <sheetFormatPr baseColWidth="10" defaultRowHeight="16" x14ac:dyDescent="0.2"/>
  <cols>
    <col min="2" max="2" width="22.6640625" customWidth="1"/>
    <col min="3" max="3" width="21.6640625" customWidth="1"/>
    <col min="4" max="4" width="26" customWidth="1"/>
    <col min="5" max="5" width="23.5" customWidth="1"/>
    <col min="6" max="6" width="23.6640625" customWidth="1"/>
    <col min="7" max="7" width="24.1640625" customWidth="1"/>
    <col min="8" max="8" width="25.1640625" customWidth="1"/>
  </cols>
  <sheetData>
    <row r="3" spans="1:9" x14ac:dyDescent="0.2">
      <c r="B3" t="s">
        <v>163</v>
      </c>
      <c r="C3" t="s">
        <v>167</v>
      </c>
      <c r="D3" t="s">
        <v>164</v>
      </c>
      <c r="E3" t="s">
        <v>168</v>
      </c>
      <c r="F3" t="s">
        <v>165</v>
      </c>
      <c r="G3" t="s">
        <v>169</v>
      </c>
      <c r="H3" t="s">
        <v>166</v>
      </c>
      <c r="I3" t="s">
        <v>170</v>
      </c>
    </row>
    <row r="4" spans="1:9" x14ac:dyDescent="0.2">
      <c r="A4" t="s">
        <v>160</v>
      </c>
      <c r="B4">
        <v>9.8842592592592576E-3</v>
      </c>
      <c r="C4">
        <v>0</v>
      </c>
      <c r="D4" s="5">
        <v>6.4236111111111117E-3</v>
      </c>
      <c r="E4" s="5"/>
      <c r="F4" s="5">
        <v>4.7916666666666672E-3</v>
      </c>
      <c r="H4" s="5">
        <v>3.7152777777777774E-3</v>
      </c>
    </row>
    <row r="5" spans="1:9" x14ac:dyDescent="0.2">
      <c r="A5" t="s">
        <v>161</v>
      </c>
      <c r="B5" t="s">
        <v>171</v>
      </c>
      <c r="C5" t="s">
        <v>49</v>
      </c>
      <c r="D5" t="s">
        <v>171</v>
      </c>
      <c r="F5" t="s">
        <v>172</v>
      </c>
      <c r="H5" t="s">
        <v>172</v>
      </c>
    </row>
    <row r="6" spans="1:9" x14ac:dyDescent="0.2">
      <c r="A6" t="s">
        <v>162</v>
      </c>
      <c r="B6">
        <v>4.2212301587301587E-3</v>
      </c>
      <c r="C6">
        <v>4</v>
      </c>
      <c r="D6" s="5">
        <v>8.5615079365079366E-3</v>
      </c>
      <c r="E6" s="5"/>
      <c r="H6" s="5">
        <v>4.7453703703703704E-4</v>
      </c>
    </row>
    <row r="7" spans="1:9" x14ac:dyDescent="0.2">
      <c r="B7" t="s">
        <v>163</v>
      </c>
      <c r="C7" t="s">
        <v>167</v>
      </c>
      <c r="D7" t="s">
        <v>164</v>
      </c>
      <c r="E7" t="s">
        <v>168</v>
      </c>
      <c r="F7" t="s">
        <v>165</v>
      </c>
      <c r="G7" t="s">
        <v>169</v>
      </c>
      <c r="H7" t="s">
        <v>166</v>
      </c>
      <c r="I7" t="s">
        <v>170</v>
      </c>
    </row>
    <row r="8" spans="1:9" x14ac:dyDescent="0.2">
      <c r="A8" t="s">
        <v>160</v>
      </c>
      <c r="B8">
        <f>B4*24*60*60</f>
        <v>853.99999999999989</v>
      </c>
      <c r="C8">
        <f t="shared" ref="C8:H9" si="0">C4*24*60*60</f>
        <v>0</v>
      </c>
      <c r="D8">
        <f t="shared" si="0"/>
        <v>555</v>
      </c>
      <c r="E8">
        <f t="shared" si="0"/>
        <v>0</v>
      </c>
      <c r="F8">
        <f t="shared" si="0"/>
        <v>414.00000000000006</v>
      </c>
      <c r="G8">
        <f t="shared" si="0"/>
        <v>0</v>
      </c>
      <c r="H8">
        <f t="shared" si="0"/>
        <v>321</v>
      </c>
      <c r="I8">
        <v>0</v>
      </c>
    </row>
    <row r="9" spans="1:9" x14ac:dyDescent="0.2">
      <c r="A9" t="s">
        <v>161</v>
      </c>
      <c r="B9">
        <f t="shared" ref="B9:G10" si="1">B5*24*60*60</f>
        <v>592</v>
      </c>
      <c r="C9">
        <v>2</v>
      </c>
      <c r="D9">
        <f t="shared" si="1"/>
        <v>592</v>
      </c>
      <c r="E9">
        <f t="shared" si="1"/>
        <v>0</v>
      </c>
      <c r="F9">
        <f t="shared" si="1"/>
        <v>201</v>
      </c>
      <c r="G9">
        <f t="shared" si="1"/>
        <v>0</v>
      </c>
      <c r="H9">
        <f t="shared" si="0"/>
        <v>201</v>
      </c>
      <c r="I9">
        <v>0</v>
      </c>
    </row>
    <row r="10" spans="1:9" x14ac:dyDescent="0.2">
      <c r="A10" t="s">
        <v>162</v>
      </c>
      <c r="B10">
        <f t="shared" si="1"/>
        <v>364.71428571428572</v>
      </c>
      <c r="C10">
        <v>4</v>
      </c>
      <c r="D10">
        <f t="shared" si="1"/>
        <v>739.71428571428578</v>
      </c>
      <c r="E10">
        <v>1</v>
      </c>
      <c r="F10">
        <f t="shared" si="1"/>
        <v>0</v>
      </c>
      <c r="G10">
        <f t="shared" si="1"/>
        <v>0</v>
      </c>
      <c r="H10">
        <v>0</v>
      </c>
      <c r="I10">
        <v>0</v>
      </c>
    </row>
    <row r="14" spans="1:9" x14ac:dyDescent="0.2">
      <c r="B14" t="s">
        <v>163</v>
      </c>
      <c r="C14" t="s">
        <v>164</v>
      </c>
      <c r="D14" t="s">
        <v>165</v>
      </c>
      <c r="E14" t="s">
        <v>166</v>
      </c>
      <c r="F14" t="s">
        <v>165</v>
      </c>
      <c r="G14" t="s">
        <v>169</v>
      </c>
      <c r="H14" t="s">
        <v>166</v>
      </c>
      <c r="I14" t="s">
        <v>170</v>
      </c>
    </row>
    <row r="15" spans="1:9" x14ac:dyDescent="0.2">
      <c r="A15" t="s">
        <v>173</v>
      </c>
      <c r="B15">
        <v>853.99999999999989</v>
      </c>
      <c r="C15">
        <v>555</v>
      </c>
      <c r="D15">
        <v>414.00000000000006</v>
      </c>
      <c r="E15">
        <v>321</v>
      </c>
      <c r="F15">
        <v>414.00000000000006</v>
      </c>
      <c r="G15">
        <v>0</v>
      </c>
      <c r="H15">
        <v>321</v>
      </c>
      <c r="I15">
        <v>0</v>
      </c>
    </row>
    <row r="16" spans="1:9" x14ac:dyDescent="0.2">
      <c r="A16" t="s">
        <v>174</v>
      </c>
      <c r="B16">
        <v>592</v>
      </c>
      <c r="C16">
        <v>592</v>
      </c>
      <c r="D16">
        <v>201</v>
      </c>
      <c r="E16">
        <v>201</v>
      </c>
      <c r="F16">
        <v>432.99999999999994</v>
      </c>
      <c r="G16">
        <v>0</v>
      </c>
      <c r="H16">
        <v>0</v>
      </c>
      <c r="I16">
        <v>0</v>
      </c>
    </row>
    <row r="17" spans="1:9" x14ac:dyDescent="0.2">
      <c r="A17" t="s">
        <v>162</v>
      </c>
      <c r="B17">
        <v>364.71428571428572</v>
      </c>
      <c r="C17">
        <v>739.71428571428578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21" spans="1:9" x14ac:dyDescent="0.2">
      <c r="B21" t="s">
        <v>167</v>
      </c>
      <c r="C21" t="s">
        <v>168</v>
      </c>
      <c r="D21" t="s">
        <v>169</v>
      </c>
      <c r="E21" t="s">
        <v>170</v>
      </c>
      <c r="F21" t="s">
        <v>165</v>
      </c>
      <c r="G21" t="s">
        <v>169</v>
      </c>
      <c r="H21" t="s">
        <v>166</v>
      </c>
      <c r="I21" t="s">
        <v>170</v>
      </c>
    </row>
    <row r="22" spans="1:9" x14ac:dyDescent="0.2">
      <c r="A22" t="s">
        <v>160</v>
      </c>
      <c r="B22">
        <v>0</v>
      </c>
      <c r="C22">
        <v>0</v>
      </c>
      <c r="D22">
        <v>0</v>
      </c>
      <c r="E22">
        <v>0</v>
      </c>
      <c r="F22">
        <v>414.00000000000006</v>
      </c>
      <c r="G22">
        <v>0</v>
      </c>
      <c r="H22">
        <v>321</v>
      </c>
      <c r="I22">
        <v>0</v>
      </c>
    </row>
    <row r="23" spans="1:9" x14ac:dyDescent="0.2">
      <c r="A23" t="s">
        <v>161</v>
      </c>
      <c r="B23">
        <v>2</v>
      </c>
      <c r="C23">
        <v>0</v>
      </c>
      <c r="D23">
        <v>0</v>
      </c>
      <c r="E23">
        <v>0</v>
      </c>
      <c r="F23">
        <v>432.99999999999994</v>
      </c>
      <c r="G23">
        <v>0</v>
      </c>
      <c r="H23">
        <v>0</v>
      </c>
      <c r="I23">
        <v>0</v>
      </c>
    </row>
    <row r="24" spans="1:9" x14ac:dyDescent="0.2">
      <c r="A24" t="s">
        <v>162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7" spans="1:9" x14ac:dyDescent="0.2">
      <c r="B27" t="s">
        <v>163</v>
      </c>
      <c r="C27" t="s">
        <v>164</v>
      </c>
      <c r="D27" t="s">
        <v>165</v>
      </c>
      <c r="E27" t="s">
        <v>166</v>
      </c>
    </row>
    <row r="28" spans="1:9" x14ac:dyDescent="0.2">
      <c r="A28" t="s">
        <v>173</v>
      </c>
      <c r="B28">
        <f>9*60+52</f>
        <v>592</v>
      </c>
      <c r="C28">
        <f>9*60+52</f>
        <v>592</v>
      </c>
      <c r="D28">
        <f>3*60+21</f>
        <v>201</v>
      </c>
      <c r="E28">
        <f>3*60+21</f>
        <v>201</v>
      </c>
    </row>
    <row r="29" spans="1:9" x14ac:dyDescent="0.2">
      <c r="A29" t="s">
        <v>174</v>
      </c>
      <c r="B29">
        <f xml:space="preserve"> 14*60+3</f>
        <v>843</v>
      </c>
      <c r="C29">
        <f>13*60+5</f>
        <v>785</v>
      </c>
      <c r="D29">
        <v>0</v>
      </c>
      <c r="E29">
        <v>201</v>
      </c>
    </row>
    <row r="30" spans="1:9" x14ac:dyDescent="0.2">
      <c r="A30" t="s">
        <v>162</v>
      </c>
      <c r="B30">
        <v>364.71428571428572</v>
      </c>
      <c r="C30">
        <v>739.71428571428578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10CF-A95D-4D4E-A4DC-74563F23B506}">
  <dimension ref="A1:AC24"/>
  <sheetViews>
    <sheetView tabSelected="1" topLeftCell="D1" workbookViewId="0">
      <selection activeCell="H26" sqref="H26"/>
    </sheetView>
  </sheetViews>
  <sheetFormatPr baseColWidth="10" defaultRowHeight="16" x14ac:dyDescent="0.2"/>
  <sheetData>
    <row r="1" spans="1:2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s="1" t="s">
        <v>24</v>
      </c>
      <c r="Z1" t="s">
        <v>25</v>
      </c>
      <c r="AA1" t="s">
        <v>26</v>
      </c>
      <c r="AB1" s="1" t="s">
        <v>27</v>
      </c>
      <c r="AC1" t="s">
        <v>28</v>
      </c>
    </row>
    <row r="2" spans="1:29" x14ac:dyDescent="0.2">
      <c r="A2" t="s">
        <v>87</v>
      </c>
      <c r="B2" t="s">
        <v>71</v>
      </c>
      <c r="C2" t="s">
        <v>72</v>
      </c>
      <c r="D2" t="s">
        <v>73</v>
      </c>
      <c r="E2" t="s">
        <v>70</v>
      </c>
      <c r="F2" t="s">
        <v>69</v>
      </c>
      <c r="G2" t="s">
        <v>72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48</v>
      </c>
      <c r="U2" t="s">
        <v>30</v>
      </c>
      <c r="V2" t="s">
        <v>30</v>
      </c>
      <c r="W2" t="s">
        <v>30</v>
      </c>
      <c r="X2" t="s">
        <v>48</v>
      </c>
      <c r="Y2">
        <v>3600</v>
      </c>
      <c r="Z2">
        <f>Y2*T2+H2</f>
        <v>60909</v>
      </c>
      <c r="AA2" s="6" t="e">
        <f>Z2/Z$14-1</f>
        <v>#DIV/0!</v>
      </c>
      <c r="AB2" s="6">
        <f>Z2/Z6</f>
        <v>5.0417184007946361</v>
      </c>
    </row>
    <row r="3" spans="1:29" x14ac:dyDescent="0.2">
      <c r="A3" t="s">
        <v>88</v>
      </c>
      <c r="B3">
        <v>2646</v>
      </c>
      <c r="C3" s="5">
        <v>3.0624999999999999E-2</v>
      </c>
      <c r="D3" s="5">
        <v>2.5902777777777775E-2</v>
      </c>
      <c r="E3" s="5">
        <v>2.7789351851851853E-2</v>
      </c>
      <c r="F3" s="5">
        <v>3.0543981481481481E-2</v>
      </c>
      <c r="G3" s="5">
        <v>3.0624999999999999E-2</v>
      </c>
      <c r="H3">
        <v>43285</v>
      </c>
      <c r="I3" s="5">
        <v>0.5009837962962963</v>
      </c>
      <c r="J3" s="5">
        <v>0.11307870370370371</v>
      </c>
      <c r="K3" s="5">
        <v>0.14711805555555554</v>
      </c>
      <c r="L3" s="5">
        <v>0.14292824074074073</v>
      </c>
      <c r="M3" s="5">
        <v>9.7858796296296291E-2</v>
      </c>
      <c r="N3">
        <v>1731</v>
      </c>
      <c r="O3" s="5">
        <v>2.0034722222222221E-2</v>
      </c>
      <c r="P3" s="5">
        <v>1.8842592592592591E-2</v>
      </c>
      <c r="Q3" s="5">
        <v>2.101851851851852E-2</v>
      </c>
      <c r="R3" s="5">
        <v>2.0416666666666666E-2</v>
      </c>
      <c r="S3" s="5">
        <v>1.9571759259259257E-2</v>
      </c>
      <c r="T3">
        <v>2</v>
      </c>
      <c r="U3">
        <v>0</v>
      </c>
      <c r="V3">
        <v>0</v>
      </c>
      <c r="W3">
        <v>0</v>
      </c>
      <c r="X3">
        <v>2</v>
      </c>
      <c r="Y3">
        <v>2700</v>
      </c>
      <c r="Z3">
        <f t="shared" ref="Z3:Z9" si="0">Y3*T3+H3</f>
        <v>48685</v>
      </c>
      <c r="AA3" s="6" t="e">
        <f t="shared" ref="AA3:AA9" si="1">Z3/Z$14-1</f>
        <v>#DIV/0!</v>
      </c>
      <c r="AB3" s="6">
        <f t="shared" ref="AB3:AB5" si="2">Z3/Z7</f>
        <v>4.083626908236873</v>
      </c>
    </row>
    <row r="4" spans="1:29" x14ac:dyDescent="0.2">
      <c r="A4" t="s">
        <v>89</v>
      </c>
      <c r="B4">
        <v>1674</v>
      </c>
      <c r="C4" s="5">
        <v>1.9375E-2</v>
      </c>
      <c r="D4" s="5">
        <v>1.6516203703703703E-2</v>
      </c>
      <c r="E4" s="5">
        <v>1.7928240740740741E-2</v>
      </c>
      <c r="F4" s="5">
        <v>1.5902777777777776E-2</v>
      </c>
      <c r="G4" s="5">
        <v>1.9375E-2</v>
      </c>
      <c r="H4">
        <v>25560</v>
      </c>
      <c r="I4" s="5">
        <v>0.29583333333333334</v>
      </c>
      <c r="J4" s="5">
        <v>7.300925925925926E-2</v>
      </c>
      <c r="K4" s="5">
        <v>7.9386574074074082E-2</v>
      </c>
      <c r="L4" s="5">
        <v>6.0879629629629638E-2</v>
      </c>
      <c r="M4" s="5">
        <v>8.2557870370370365E-2</v>
      </c>
      <c r="N4">
        <v>1065</v>
      </c>
      <c r="O4" s="5">
        <v>1.2326388888888888E-2</v>
      </c>
      <c r="P4" s="5">
        <v>1.2164351851851852E-2</v>
      </c>
      <c r="Q4" s="5">
        <v>1.3229166666666667E-2</v>
      </c>
      <c r="R4" s="5">
        <v>1.0150462962962964E-2</v>
      </c>
      <c r="S4" s="5">
        <v>1.3761574074074074E-2</v>
      </c>
      <c r="T4">
        <v>3</v>
      </c>
      <c r="U4">
        <v>0</v>
      </c>
      <c r="V4">
        <v>1</v>
      </c>
      <c r="W4">
        <v>1</v>
      </c>
      <c r="X4">
        <v>1</v>
      </c>
      <c r="Y4">
        <v>1800</v>
      </c>
      <c r="Z4">
        <f t="shared" si="0"/>
        <v>30960</v>
      </c>
      <c r="AA4" s="6" t="e">
        <f t="shared" si="1"/>
        <v>#DIV/0!</v>
      </c>
      <c r="AB4" s="6">
        <f t="shared" si="2"/>
        <v>2.8089275993467608</v>
      </c>
    </row>
    <row r="5" spans="1:29" x14ac:dyDescent="0.2">
      <c r="A5" t="s">
        <v>108</v>
      </c>
      <c r="B5" t="s">
        <v>90</v>
      </c>
      <c r="C5" t="s">
        <v>91</v>
      </c>
      <c r="D5" t="s">
        <v>92</v>
      </c>
      <c r="E5" t="s">
        <v>91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30</v>
      </c>
      <c r="V5" t="s">
        <v>48</v>
      </c>
      <c r="W5" t="s">
        <v>49</v>
      </c>
      <c r="X5" t="s">
        <v>48</v>
      </c>
      <c r="Y5">
        <v>900</v>
      </c>
      <c r="Z5">
        <f t="shared" si="0"/>
        <v>12156</v>
      </c>
      <c r="AA5" s="6" t="e">
        <f t="shared" si="1"/>
        <v>#DIV/0!</v>
      </c>
      <c r="AB5" s="6">
        <f t="shared" si="2"/>
        <v>1.6268736616702355</v>
      </c>
    </row>
    <row r="6" spans="1:29" x14ac:dyDescent="0.2">
      <c r="A6" t="s">
        <v>109</v>
      </c>
      <c r="B6">
        <v>1515</v>
      </c>
      <c r="C6" s="5">
        <v>1.7534722222222222E-2</v>
      </c>
      <c r="D6" s="5">
        <v>1.5555555555555553E-2</v>
      </c>
      <c r="E6" s="5">
        <v>8.9814814814814809E-3</v>
      </c>
      <c r="F6" s="5">
        <v>1.7534722222222222E-2</v>
      </c>
      <c r="G6" s="5">
        <v>1.0868055555555556E-2</v>
      </c>
      <c r="H6">
        <v>12081</v>
      </c>
      <c r="I6" s="5">
        <v>0.1398263888888889</v>
      </c>
      <c r="J6" s="5">
        <v>5.9270833333333335E-2</v>
      </c>
      <c r="K6" s="5">
        <v>9.5833333333333343E-3</v>
      </c>
      <c r="L6" s="5">
        <v>4.4988425925925925E-2</v>
      </c>
      <c r="M6" s="5">
        <v>2.5983796296296297E-2</v>
      </c>
      <c r="N6">
        <v>549</v>
      </c>
      <c r="O6" s="5">
        <v>6.3541666666666668E-3</v>
      </c>
      <c r="P6" s="5">
        <v>9.8842592592592576E-3</v>
      </c>
      <c r="Q6" s="5">
        <v>4.7916666666666672E-3</v>
      </c>
      <c r="R6" s="5">
        <v>6.4236111111111117E-3</v>
      </c>
      <c r="S6" s="5">
        <v>3.7152777777777774E-3</v>
      </c>
      <c r="T6">
        <v>0</v>
      </c>
      <c r="U6">
        <v>0</v>
      </c>
      <c r="V6">
        <v>0</v>
      </c>
      <c r="W6">
        <v>0</v>
      </c>
      <c r="X6">
        <v>0</v>
      </c>
      <c r="Y6">
        <v>3600</v>
      </c>
      <c r="Z6">
        <f t="shared" si="0"/>
        <v>12081</v>
      </c>
      <c r="AA6" s="6" t="e">
        <f t="shared" si="1"/>
        <v>#DIV/0!</v>
      </c>
      <c r="AB6">
        <f t="shared" ref="AB6:AB9" si="3">(H6/(28-T6))</f>
        <v>431.46428571428572</v>
      </c>
    </row>
    <row r="7" spans="1:29" x14ac:dyDescent="0.2">
      <c r="A7" t="s">
        <v>110</v>
      </c>
      <c r="B7">
        <v>1191</v>
      </c>
      <c r="C7" s="5">
        <v>1.3784722222222224E-2</v>
      </c>
      <c r="D7" s="5">
        <v>1.1631944444444445E-2</v>
      </c>
      <c r="E7" s="5">
        <v>8.9814814814814809E-3</v>
      </c>
      <c r="F7" s="5">
        <v>1.3784722222222224E-2</v>
      </c>
      <c r="G7" s="5">
        <v>1.0868055555555556E-2</v>
      </c>
      <c r="H7">
        <v>9222</v>
      </c>
      <c r="I7" s="5">
        <v>0.1067361111111111</v>
      </c>
      <c r="J7" s="5">
        <v>3.050925925925926E-2</v>
      </c>
      <c r="K7" s="5">
        <v>2.314814814814815E-2</v>
      </c>
      <c r="L7" s="5">
        <v>3.4942129629629635E-2</v>
      </c>
      <c r="M7" s="5">
        <v>1.8136574074074072E-2</v>
      </c>
      <c r="N7">
        <v>439</v>
      </c>
      <c r="O7" s="5">
        <v>5.0810185185185186E-3</v>
      </c>
      <c r="P7" s="5">
        <v>7.6273148148148151E-3</v>
      </c>
      <c r="Q7" s="5">
        <v>7.719907407407408E-3</v>
      </c>
      <c r="R7" s="5">
        <v>4.9884259259259265E-3</v>
      </c>
      <c r="S7" s="5">
        <v>2.5925925925925925E-3</v>
      </c>
      <c r="T7">
        <v>1</v>
      </c>
      <c r="U7">
        <v>1</v>
      </c>
      <c r="V7">
        <v>0</v>
      </c>
      <c r="W7">
        <v>0</v>
      </c>
      <c r="X7">
        <v>0</v>
      </c>
      <c r="Y7">
        <v>2700</v>
      </c>
      <c r="Z7">
        <f t="shared" si="0"/>
        <v>11922</v>
      </c>
      <c r="AA7" s="6" t="e">
        <f t="shared" si="1"/>
        <v>#DIV/0!</v>
      </c>
      <c r="AB7">
        <f t="shared" si="3"/>
        <v>341.55555555555554</v>
      </c>
    </row>
    <row r="8" spans="1:29" x14ac:dyDescent="0.2">
      <c r="A8" t="s">
        <v>111</v>
      </c>
      <c r="B8">
        <v>1191</v>
      </c>
      <c r="C8" s="5">
        <v>1.3784722222222224E-2</v>
      </c>
      <c r="D8" s="5">
        <v>1.1631944444444445E-2</v>
      </c>
      <c r="E8" s="5">
        <v>8.9814814814814809E-3</v>
      </c>
      <c r="F8" s="5">
        <v>1.3784722222222224E-2</v>
      </c>
      <c r="G8" s="5">
        <v>1.0868055555555556E-2</v>
      </c>
      <c r="H8">
        <v>9222</v>
      </c>
      <c r="I8" s="5">
        <v>0.1067361111111111</v>
      </c>
      <c r="J8" s="5">
        <v>3.050925925925926E-2</v>
      </c>
      <c r="K8" s="5">
        <v>2.314814814814815E-2</v>
      </c>
      <c r="L8" s="5">
        <v>3.4942129629629635E-2</v>
      </c>
      <c r="M8" s="5">
        <v>1.8136574074074072E-2</v>
      </c>
      <c r="N8">
        <v>439</v>
      </c>
      <c r="O8" s="5">
        <v>5.0810185185185186E-3</v>
      </c>
      <c r="P8" s="5">
        <v>7.6273148148148151E-3</v>
      </c>
      <c r="Q8" s="5">
        <v>7.719907407407408E-3</v>
      </c>
      <c r="R8" s="5">
        <v>4.9884259259259265E-3</v>
      </c>
      <c r="S8" s="5">
        <v>2.5925925925925925E-3</v>
      </c>
      <c r="T8">
        <v>1</v>
      </c>
      <c r="U8">
        <v>1</v>
      </c>
      <c r="V8">
        <v>0</v>
      </c>
      <c r="W8">
        <v>0</v>
      </c>
      <c r="X8">
        <v>0</v>
      </c>
      <c r="Y8">
        <v>1800</v>
      </c>
      <c r="Z8">
        <f t="shared" si="0"/>
        <v>11022</v>
      </c>
      <c r="AA8" s="6" t="e">
        <f t="shared" si="1"/>
        <v>#DIV/0!</v>
      </c>
      <c r="AB8">
        <f t="shared" si="3"/>
        <v>341.55555555555554</v>
      </c>
    </row>
    <row r="9" spans="1:29" x14ac:dyDescent="0.2">
      <c r="A9" t="s">
        <v>127</v>
      </c>
      <c r="B9" t="s">
        <v>112</v>
      </c>
      <c r="C9" t="s">
        <v>113</v>
      </c>
      <c r="D9" t="s">
        <v>114</v>
      </c>
      <c r="E9" t="s">
        <v>115</v>
      </c>
      <c r="F9" t="s">
        <v>113</v>
      </c>
      <c r="G9" t="s">
        <v>116</v>
      </c>
      <c r="H9" t="s">
        <v>117</v>
      </c>
      <c r="I9" t="s">
        <v>118</v>
      </c>
      <c r="J9" t="s">
        <v>119</v>
      </c>
      <c r="K9" t="s">
        <v>115</v>
      </c>
      <c r="L9" t="s">
        <v>120</v>
      </c>
      <c r="M9" t="s">
        <v>121</v>
      </c>
      <c r="N9" t="s">
        <v>122</v>
      </c>
      <c r="O9" t="s">
        <v>123</v>
      </c>
      <c r="P9" t="s">
        <v>114</v>
      </c>
      <c r="R9" t="s">
        <v>124</v>
      </c>
      <c r="S9" t="s">
        <v>125</v>
      </c>
      <c r="T9" t="s">
        <v>126</v>
      </c>
      <c r="U9" t="s">
        <v>29</v>
      </c>
      <c r="V9" t="s">
        <v>30</v>
      </c>
      <c r="W9" t="s">
        <v>29</v>
      </c>
      <c r="X9" t="s">
        <v>30</v>
      </c>
      <c r="Y9">
        <v>900</v>
      </c>
      <c r="Z9">
        <f t="shared" si="0"/>
        <v>7472</v>
      </c>
      <c r="AA9" s="6" t="e">
        <f t="shared" si="1"/>
        <v>#DIV/0!</v>
      </c>
      <c r="AB9">
        <f t="shared" si="3"/>
        <v>94.181818181818187</v>
      </c>
    </row>
    <row r="14" spans="1:29" x14ac:dyDescent="0.2">
      <c r="A14" t="s">
        <v>175</v>
      </c>
      <c r="B14" t="s">
        <v>176</v>
      </c>
      <c r="C14" t="s">
        <v>177</v>
      </c>
    </row>
    <row r="15" spans="1:29" x14ac:dyDescent="0.2">
      <c r="A15">
        <v>900</v>
      </c>
      <c r="B15">
        <v>4</v>
      </c>
      <c r="C15">
        <v>6</v>
      </c>
    </row>
    <row r="16" spans="1:29" x14ac:dyDescent="0.2">
      <c r="A16">
        <v>1800</v>
      </c>
      <c r="B16">
        <v>3</v>
      </c>
      <c r="C16">
        <v>1</v>
      </c>
    </row>
    <row r="17" spans="1:3" x14ac:dyDescent="0.2">
      <c r="A17">
        <v>2700</v>
      </c>
      <c r="B17">
        <v>2</v>
      </c>
      <c r="C17">
        <v>1</v>
      </c>
    </row>
    <row r="18" spans="1:3" x14ac:dyDescent="0.2">
      <c r="A18">
        <v>3600</v>
      </c>
      <c r="B18">
        <v>1</v>
      </c>
      <c r="C18">
        <v>0</v>
      </c>
    </row>
    <row r="20" spans="1:3" x14ac:dyDescent="0.2">
      <c r="B20" t="s">
        <v>178</v>
      </c>
      <c r="C20" t="s">
        <v>179</v>
      </c>
    </row>
    <row r="21" spans="1:3" x14ac:dyDescent="0.2">
      <c r="A21">
        <v>900</v>
      </c>
      <c r="B21">
        <v>407</v>
      </c>
      <c r="C21">
        <v>94</v>
      </c>
    </row>
    <row r="22" spans="1:3" x14ac:dyDescent="0.2">
      <c r="A22">
        <v>1800</v>
      </c>
      <c r="B22">
        <v>1065</v>
      </c>
      <c r="C22">
        <v>342</v>
      </c>
    </row>
    <row r="23" spans="1:3" x14ac:dyDescent="0.2">
      <c r="A23">
        <v>2700</v>
      </c>
      <c r="B23">
        <v>1731</v>
      </c>
      <c r="C23">
        <v>342</v>
      </c>
    </row>
    <row r="24" spans="1:3" x14ac:dyDescent="0.2">
      <c r="A24">
        <v>3600</v>
      </c>
      <c r="B24">
        <v>2204</v>
      </c>
      <c r="C24">
        <v>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Priority</vt:lpstr>
      <vt:lpstr>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2023-04-14T08:51:32Z</dcterms:created>
  <dcterms:modified xsi:type="dcterms:W3CDTF">2023-06-04T11:34:32Z</dcterms:modified>
</cp:coreProperties>
</file>