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vandendorpe/Dropbox/Thesis/Code/AIP4_S1/"/>
    </mc:Choice>
  </mc:AlternateContent>
  <xr:revisionPtr revIDLastSave="0" documentId="13_ncr:1_{18EF4CC0-5693-5544-A055-7476A49BF13B}" xr6:coauthVersionLast="47" xr6:coauthVersionMax="47" xr10:uidLastSave="{00000000-0000-0000-0000-000000000000}"/>
  <bookViews>
    <workbookView xWindow="0" yWindow="0" windowWidth="25600" windowHeight="16000" activeTab="4" xr2:uid="{32951398-0539-0244-959B-ECA05D0504A3}"/>
  </bookViews>
  <sheets>
    <sheet name="All data" sheetId="1" r:id="rId1"/>
    <sheet name="Cancellation pen" sheetId="3" r:id="rId2"/>
    <sheet name="Relative importance" sheetId="4" r:id="rId3"/>
    <sheet name="Unbalance" sheetId="5" r:id="rId4"/>
    <sheet name="Infrastructure" sheetId="6" r:id="rId5"/>
    <sheet name="Correct format" sheetId="2" r:id="rId6"/>
  </sheets>
  <definedNames>
    <definedName name="_xlchart.v1.0" hidden="1">Unbalance!$A$14:$A$17</definedName>
    <definedName name="_xlchart.v1.1" hidden="1">Unbalance!$B$13</definedName>
    <definedName name="_xlchart.v1.2" hidden="1">Unbalance!$B$14:$B$17</definedName>
    <definedName name="_xlchart.v1.3" hidden="1">Unbalance!$A$14:$A$17</definedName>
    <definedName name="_xlchart.v1.4" hidden="1">Unbalance!$B$13</definedName>
    <definedName name="_xlchart.v1.5" hidden="1">Unbalance!$B$14:$B$17</definedName>
    <definedName name="_xlchart.v1.6" hidden="1">Unbalance!$A$14:$A$17</definedName>
    <definedName name="_xlchart.v1.7" hidden="1">Unbalance!$B$13</definedName>
    <definedName name="_xlchart.v1.8" hidden="1">Unbalance!$B$14:$B$17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3" l="1"/>
  <c r="B22" i="3"/>
  <c r="B21" i="3"/>
  <c r="B20" i="3"/>
  <c r="S8" i="3"/>
  <c r="B18" i="6"/>
  <c r="B17" i="6"/>
  <c r="B16" i="6"/>
  <c r="B15" i="6"/>
  <c r="Q11" i="6"/>
  <c r="S11" i="6" s="1"/>
  <c r="Q10" i="6"/>
  <c r="S10" i="6" s="1"/>
  <c r="Q9" i="6"/>
  <c r="S9" i="6" s="1"/>
  <c r="Q8" i="6"/>
  <c r="S8" i="6" s="1"/>
  <c r="Q7" i="6"/>
  <c r="S7" i="6" s="1"/>
  <c r="Q6" i="6"/>
  <c r="S6" i="6" s="1"/>
  <c r="Q5" i="6"/>
  <c r="S5" i="6" s="1"/>
  <c r="Q4" i="6"/>
  <c r="S4" i="6" s="1"/>
  <c r="AB20" i="5"/>
  <c r="AB23" i="5"/>
  <c r="AB25" i="5"/>
  <c r="AB26" i="5"/>
  <c r="Z27" i="5"/>
  <c r="Z25" i="5"/>
  <c r="Z24" i="5"/>
  <c r="Z23" i="5"/>
  <c r="Z22" i="5"/>
  <c r="Z21" i="5"/>
  <c r="Z20" i="5"/>
  <c r="E31" i="5"/>
  <c r="D31" i="5"/>
  <c r="C31" i="5"/>
  <c r="Q2" i="5"/>
  <c r="Q2" i="4"/>
  <c r="E31" i="4"/>
  <c r="D31" i="4"/>
  <c r="C31" i="4"/>
  <c r="E31" i="3"/>
  <c r="D31" i="3"/>
  <c r="C31" i="3"/>
  <c r="Q10" i="3"/>
  <c r="Q8" i="3"/>
  <c r="Q7" i="3"/>
  <c r="Q4" i="3"/>
  <c r="S54" i="1"/>
  <c r="S55" i="1"/>
  <c r="Q49" i="1"/>
  <c r="Q50" i="1"/>
  <c r="S50" i="1" s="1"/>
  <c r="Q51" i="1"/>
  <c r="S51" i="1" s="1"/>
  <c r="Q52" i="1"/>
  <c r="S52" i="1" s="1"/>
  <c r="Q53" i="1"/>
  <c r="S53" i="1" s="1"/>
  <c r="Q54" i="1"/>
  <c r="Q55" i="1"/>
  <c r="Q56" i="1"/>
  <c r="Q57" i="1"/>
  <c r="Q48" i="1"/>
  <c r="AJ33" i="1"/>
  <c r="AJ34" i="1"/>
  <c r="AJ35" i="1"/>
  <c r="AJ36" i="1"/>
  <c r="AJ37" i="1"/>
  <c r="AJ38" i="1"/>
  <c r="AJ39" i="1"/>
  <c r="AJ40" i="1"/>
  <c r="AI34" i="1"/>
  <c r="AI35" i="1"/>
  <c r="AI36" i="1"/>
  <c r="AI37" i="1"/>
  <c r="AI38" i="1"/>
  <c r="AI39" i="1"/>
  <c r="AI40" i="1"/>
  <c r="AI33" i="1"/>
  <c r="AD34" i="1"/>
  <c r="AE34" i="1"/>
  <c r="AD35" i="1"/>
  <c r="AE35" i="1"/>
  <c r="AD36" i="1"/>
  <c r="AE36" i="1"/>
  <c r="AD37" i="1"/>
  <c r="AE37" i="1"/>
  <c r="AE33" i="1"/>
  <c r="AD33" i="1"/>
  <c r="Q40" i="1"/>
  <c r="Q39" i="1"/>
  <c r="T39" i="1" s="1"/>
  <c r="Q31" i="1"/>
  <c r="Q36" i="1"/>
  <c r="Q37" i="1"/>
  <c r="Q38" i="1"/>
  <c r="T38" i="1" s="1"/>
  <c r="Q42" i="1"/>
  <c r="Q43" i="1"/>
  <c r="Q30" i="1"/>
  <c r="S29" i="1" s="1"/>
  <c r="Q33" i="1"/>
  <c r="Q34" i="1"/>
  <c r="Q35" i="1"/>
  <c r="T35" i="1" s="1"/>
  <c r="Q29" i="1"/>
  <c r="Q21" i="1"/>
  <c r="Q25" i="1"/>
  <c r="Q24" i="1"/>
  <c r="Q8" i="1"/>
  <c r="Q6" i="1"/>
  <c r="Q7" i="1"/>
  <c r="Q4" i="1"/>
  <c r="Q5" i="1"/>
  <c r="Q3" i="1"/>
  <c r="M7" i="2"/>
  <c r="M6" i="2"/>
  <c r="L3" i="2"/>
  <c r="L4" i="2"/>
  <c r="L5" i="2"/>
  <c r="L2" i="2"/>
  <c r="T40" i="1" l="1"/>
  <c r="T37" i="1"/>
  <c r="T33" i="1"/>
  <c r="T36" i="1"/>
  <c r="T34" i="1"/>
  <c r="S48" i="1"/>
  <c r="S49" i="1"/>
  <c r="S36" i="1"/>
  <c r="S39" i="1"/>
  <c r="S35" i="1"/>
  <c r="S38" i="1"/>
  <c r="S34" i="1"/>
  <c r="S33" i="1"/>
  <c r="S37" i="1"/>
  <c r="S40" i="1"/>
  <c r="Z26" i="5"/>
</calcChain>
</file>

<file path=xl/sharedStrings.xml><?xml version="1.0" encoding="utf-8"?>
<sst xmlns="http://schemas.openxmlformats.org/spreadsheetml/2006/main" count="1130" uniqueCount="285">
  <si>
    <t>case</t>
  </si>
  <si>
    <t>max. delay (s)</t>
  </si>
  <si>
    <t>mD - HHMMSS</t>
  </si>
  <si>
    <t>total delay (s)</t>
  </si>
  <si>
    <t>tD - HHMMSS</t>
  </si>
  <si>
    <t>average delay (s)</t>
  </si>
  <si>
    <t>aD - HHMMSS</t>
  </si>
  <si>
    <t># cancelled</t>
  </si>
  <si>
    <t>0</t>
  </si>
  <si>
    <t>2</t>
  </si>
  <si>
    <t>Objective function</t>
  </si>
  <si>
    <t>6</t>
  </si>
  <si>
    <t>1</t>
  </si>
  <si>
    <t>4</t>
  </si>
  <si>
    <t>3586</t>
  </si>
  <si>
    <t>0:59:46</t>
  </si>
  <si>
    <t>0:55:17</t>
  </si>
  <si>
    <t>81586</t>
  </si>
  <si>
    <t>2472</t>
  </si>
  <si>
    <t>0:41:12</t>
  </si>
  <si>
    <t>FIFO balanced</t>
  </si>
  <si>
    <t>3493</t>
  </si>
  <si>
    <t>0:58:13</t>
  </si>
  <si>
    <t>76534</t>
  </si>
  <si>
    <t>2126</t>
  </si>
  <si>
    <t>0:35:26</t>
  </si>
  <si>
    <t>FIFO unbalanced</t>
  </si>
  <si>
    <t>1948</t>
  </si>
  <si>
    <t>0:32:28</t>
  </si>
  <si>
    <t>17241</t>
  </si>
  <si>
    <t>556</t>
  </si>
  <si>
    <t>0:09:16</t>
  </si>
  <si>
    <t>0:08:47</t>
  </si>
  <si>
    <t>Machine balanced</t>
  </si>
  <si>
    <t>1838</t>
  </si>
  <si>
    <t>0:30:38</t>
  </si>
  <si>
    <t>17352</t>
  </si>
  <si>
    <t>510</t>
  </si>
  <si>
    <t>0:08:30</t>
  </si>
  <si>
    <t>Machine unbalanced</t>
  </si>
  <si>
    <t>FIFO</t>
  </si>
  <si>
    <t>Model</t>
  </si>
  <si>
    <t>Balanced</t>
  </si>
  <si>
    <t>Unbalanced</t>
  </si>
  <si>
    <t>x</t>
  </si>
  <si>
    <t>mD - dir 0</t>
  </si>
  <si>
    <t>mD - dir 1</t>
  </si>
  <si>
    <t>tD - dir 0</t>
  </si>
  <si>
    <t>tD - dir 1</t>
  </si>
  <si>
    <t>aD - dir 0</t>
  </si>
  <si>
    <t>aD - dir 1</t>
  </si>
  <si>
    <t># cancelled - dir 0</t>
  </si>
  <si>
    <t># cancelled - dir 1</t>
  </si>
  <si>
    <t>2851</t>
  </si>
  <si>
    <t>0:47:31</t>
  </si>
  <si>
    <t>0:47:21</t>
  </si>
  <si>
    <t>29327</t>
  </si>
  <si>
    <t>8:8:47</t>
  </si>
  <si>
    <t>3:54:31</t>
  </si>
  <si>
    <t>4:14:16</t>
  </si>
  <si>
    <t>1466</t>
  </si>
  <si>
    <t>0:24:26</t>
  </si>
  <si>
    <t>0:23:27</t>
  </si>
  <si>
    <t>0:25:26</t>
  </si>
  <si>
    <t>FIFO 1h 11_05</t>
  </si>
  <si>
    <t>834</t>
  </si>
  <si>
    <t>0:13:54</t>
  </si>
  <si>
    <t>0:11:25</t>
  </si>
  <si>
    <t>7408</t>
  </si>
  <si>
    <t>2:3:28</t>
  </si>
  <si>
    <t>0:54:59</t>
  </si>
  <si>
    <t>1:8:29</t>
  </si>
  <si>
    <t>390</t>
  </si>
  <si>
    <t>0:06:30</t>
  </si>
  <si>
    <t>0:06:07</t>
  </si>
  <si>
    <t>0:06:51</t>
  </si>
  <si>
    <t>Machine 1h 11_05 (no cancel)</t>
  </si>
  <si>
    <t>Objective</t>
  </si>
  <si>
    <t>938</t>
  </si>
  <si>
    <t>0:15:38</t>
  </si>
  <si>
    <t>0:13:14</t>
  </si>
  <si>
    <t>10536</t>
  </si>
  <si>
    <t>2:55:36</t>
  </si>
  <si>
    <t>1:25:35</t>
  </si>
  <si>
    <t>1:30:01</t>
  </si>
  <si>
    <t>527</t>
  </si>
  <si>
    <t>0:08:34</t>
  </si>
  <si>
    <t>0:09:00</t>
  </si>
  <si>
    <t>Machine 1h 11_05 (with cancel pen = 2400)</t>
  </si>
  <si>
    <t>Cancel pen</t>
  </si>
  <si>
    <t>Machine 1h 11_05 (with cancel pen = 3600)</t>
  </si>
  <si>
    <t>685</t>
  </si>
  <si>
    <t>0:06:02</t>
  </si>
  <si>
    <t>5311</t>
  </si>
  <si>
    <t>1:28:31</t>
  </si>
  <si>
    <t>0:33:14</t>
  </si>
  <si>
    <t>295</t>
  </si>
  <si>
    <t>0:04:55</t>
  </si>
  <si>
    <t>0:06:09</t>
  </si>
  <si>
    <t>0:03:42</t>
  </si>
  <si>
    <t>Machine 1h 11_05 (with cancel pen = 1800)</t>
  </si>
  <si>
    <t>FIFO 1h 11_05 (with cancel pen = 3600)</t>
  </si>
  <si>
    <t>Machine 1h 11_05 (cancel = 900)</t>
  </si>
  <si>
    <t>Machine 1h 11_05 (with cancel pen = 2700)</t>
  </si>
  <si>
    <t>Unbalanced timetable</t>
  </si>
  <si>
    <t>970</t>
  </si>
  <si>
    <t>0:16:10</t>
  </si>
  <si>
    <t>8099</t>
  </si>
  <si>
    <t>2:14:59</t>
  </si>
  <si>
    <t>0:47:03</t>
  </si>
  <si>
    <t>1:27:56</t>
  </si>
  <si>
    <t>405</t>
  </si>
  <si>
    <t>0:06:45</t>
  </si>
  <si>
    <t>0:07:51</t>
  </si>
  <si>
    <t>0:06:17</t>
  </si>
  <si>
    <t>2719</t>
  </si>
  <si>
    <t>0:45:19</t>
  </si>
  <si>
    <t>0:22:31</t>
  </si>
  <si>
    <t>27947</t>
  </si>
  <si>
    <t>7:45:47</t>
  </si>
  <si>
    <t>1:7:18</t>
  </si>
  <si>
    <t>6:38:29</t>
  </si>
  <si>
    <t>1397</t>
  </si>
  <si>
    <t>0:23:17</t>
  </si>
  <si>
    <t>0:11:13</t>
  </si>
  <si>
    <t>0:28:28</t>
  </si>
  <si>
    <t>1113</t>
  </si>
  <si>
    <t>0:18:33</t>
  </si>
  <si>
    <t>0:10:13</t>
  </si>
  <si>
    <t>8228</t>
  </si>
  <si>
    <t>2:17:08</t>
  </si>
  <si>
    <t>1:24:51</t>
  </si>
  <si>
    <t>0:52:17</t>
  </si>
  <si>
    <t>411</t>
  </si>
  <si>
    <t>0:09:26</t>
  </si>
  <si>
    <t>0:04:45</t>
  </si>
  <si>
    <t>1152</t>
  </si>
  <si>
    <t>0:19:12</t>
  </si>
  <si>
    <t>0:11:54</t>
  </si>
  <si>
    <t>6685</t>
  </si>
  <si>
    <t>1:51:25</t>
  </si>
  <si>
    <t>0:38:37</t>
  </si>
  <si>
    <t>1:12:48</t>
  </si>
  <si>
    <t>334</t>
  </si>
  <si>
    <t>0:05:34</t>
  </si>
  <si>
    <t>0:12:52</t>
  </si>
  <si>
    <t>0:04:17</t>
  </si>
  <si>
    <t>1700</t>
  </si>
  <si>
    <t>0:28:20</t>
  </si>
  <si>
    <t>0:03:11</t>
  </si>
  <si>
    <t>14608</t>
  </si>
  <si>
    <t>4:3:28</t>
  </si>
  <si>
    <t>0:07:33</t>
  </si>
  <si>
    <t>3:55:55</t>
  </si>
  <si>
    <t>730</t>
  </si>
  <si>
    <t>0:12:10</t>
  </si>
  <si>
    <t>0:02:31</t>
  </si>
  <si>
    <t>0:13:53</t>
  </si>
  <si>
    <t>Busy timetable</t>
  </si>
  <si>
    <t>FIFO base (20 trains)</t>
  </si>
  <si>
    <t>FIFO 14,6</t>
  </si>
  <si>
    <t>FIFO 11,9</t>
  </si>
  <si>
    <t>Machine 11,9</t>
  </si>
  <si>
    <t>Machine 17_3</t>
  </si>
  <si>
    <t>FIFO 17_03</t>
  </si>
  <si>
    <t>14 in direction 1, 6 in direction 0 (machine)</t>
  </si>
  <si>
    <t>Opt. Model</t>
  </si>
  <si>
    <t>Infrastructure parameters</t>
  </si>
  <si>
    <t>FIFO D 1600 (1)</t>
  </si>
  <si>
    <t>2005</t>
  </si>
  <si>
    <t>0:33:25</t>
  </si>
  <si>
    <t>0:33:15</t>
  </si>
  <si>
    <t>20709</t>
  </si>
  <si>
    <t>5:45:09</t>
  </si>
  <si>
    <t>2:45:27</t>
  </si>
  <si>
    <t>2:59:42</t>
  </si>
  <si>
    <t>1035</t>
  </si>
  <si>
    <t>0:17:15</t>
  </si>
  <si>
    <t>0:16:33</t>
  </si>
  <si>
    <t>0:17:58</t>
  </si>
  <si>
    <t>FIFO D 3200 (2)</t>
  </si>
  <si>
    <t>FIFO 4800 (3)</t>
  </si>
  <si>
    <t>3437</t>
  </si>
  <si>
    <t>0:57:17</t>
  </si>
  <si>
    <t>0:53:51</t>
  </si>
  <si>
    <t>33378</t>
  </si>
  <si>
    <t>9:16:18</t>
  </si>
  <si>
    <t>3:57:14</t>
  </si>
  <si>
    <t>5:19:04</t>
  </si>
  <si>
    <t>1757</t>
  </si>
  <si>
    <t>0:29:17</t>
  </si>
  <si>
    <t>0:26:22</t>
  </si>
  <si>
    <t>0:31:54</t>
  </si>
  <si>
    <t>3540</t>
  </si>
  <si>
    <t>0:59:00</t>
  </si>
  <si>
    <t>0:58:24</t>
  </si>
  <si>
    <t>28114</t>
  </si>
  <si>
    <t>7:48:34</t>
  </si>
  <si>
    <t>3:42:19</t>
  </si>
  <si>
    <t>4:6:15</t>
  </si>
  <si>
    <t>0:27:47</t>
  </si>
  <si>
    <t>0:30:47</t>
  </si>
  <si>
    <t>FIFO 6400 (4)</t>
  </si>
  <si>
    <t>Machine 3200 (2)</t>
  </si>
  <si>
    <t>1150</t>
  </si>
  <si>
    <t>0:19:10</t>
  </si>
  <si>
    <t>0:15:17</t>
  </si>
  <si>
    <t>9882</t>
  </si>
  <si>
    <t>2:44:42</t>
  </si>
  <si>
    <t>1:40:40</t>
  </si>
  <si>
    <t>1:4:02</t>
  </si>
  <si>
    <t>494</t>
  </si>
  <si>
    <t>0:08:14</t>
  </si>
  <si>
    <t>0:10:04</t>
  </si>
  <si>
    <t>0:06:24</t>
  </si>
  <si>
    <t>Machine 1600 (1)</t>
  </si>
  <si>
    <t>1600 (1)</t>
  </si>
  <si>
    <t>3200 (2)</t>
  </si>
  <si>
    <t>4800 (3)</t>
  </si>
  <si>
    <t>6400 (4)</t>
  </si>
  <si>
    <t>1227</t>
  </si>
  <si>
    <t>0:20:27</t>
  </si>
  <si>
    <t>0:09:23</t>
  </si>
  <si>
    <t>10685</t>
  </si>
  <si>
    <t>2:58:05</t>
  </si>
  <si>
    <t>1:59:15</t>
  </si>
  <si>
    <t>0:58:50</t>
  </si>
  <si>
    <t>534</t>
  </si>
  <si>
    <t>0:08:54</t>
  </si>
  <si>
    <t>0:11:56</t>
  </si>
  <si>
    <t>0:05:53</t>
  </si>
  <si>
    <t>Machine 4800 (3)</t>
  </si>
  <si>
    <t>996</t>
  </si>
  <si>
    <t>0:16:36</t>
  </si>
  <si>
    <t>0:13:48</t>
  </si>
  <si>
    <t>8726</t>
  </si>
  <si>
    <t>2:25:26</t>
  </si>
  <si>
    <t>1:18:27</t>
  </si>
  <si>
    <t>1:6:59</t>
  </si>
  <si>
    <t>459</t>
  </si>
  <si>
    <t>0:07:39</t>
  </si>
  <si>
    <t>0:08:43</t>
  </si>
  <si>
    <t>0:06:42</t>
  </si>
  <si>
    <t>Machine 6400 (4)</t>
  </si>
  <si>
    <t># Cancelled (FIFO)</t>
  </si>
  <si>
    <t># Cancelled (Opt. Model)</t>
  </si>
  <si>
    <t>Avg. Delay (FIFO)</t>
  </si>
  <si>
    <t>Avg. Delay (Opt. Model)</t>
  </si>
  <si>
    <t>Relative Importance (IC-P)</t>
  </si>
  <si>
    <t>1/1</t>
  </si>
  <si>
    <t>2/1</t>
  </si>
  <si>
    <t>3/1</t>
  </si>
  <si>
    <t>4/1</t>
  </si>
  <si>
    <t># Cancelled (P)</t>
  </si>
  <si>
    <t># Cancelled (IC)</t>
  </si>
  <si>
    <t>Avg. Delay (IC)</t>
  </si>
  <si>
    <t>879</t>
  </si>
  <si>
    <t>0:14:39</t>
  </si>
  <si>
    <t>0:11:51</t>
  </si>
  <si>
    <t>6671</t>
  </si>
  <si>
    <t>1:51:11</t>
  </si>
  <si>
    <t>1:5:43</t>
  </si>
  <si>
    <t>0:45:28</t>
  </si>
  <si>
    <t>371</t>
  </si>
  <si>
    <t>0:06:11</t>
  </si>
  <si>
    <t>0:08:13</t>
  </si>
  <si>
    <t>0:04:33</t>
  </si>
  <si>
    <t>Difference Relative Objective Function Value</t>
  </si>
  <si>
    <t>% Trains in direction 1</t>
  </si>
  <si>
    <t>Length D</t>
  </si>
  <si>
    <t>Relative Objective Function</t>
  </si>
  <si>
    <t>Machine AIP1</t>
  </si>
  <si>
    <t>AIP1</t>
  </si>
  <si>
    <t>AIP4</t>
  </si>
  <si>
    <t>1270</t>
  </si>
  <si>
    <t>0:21:10</t>
  </si>
  <si>
    <t>0:19:21</t>
  </si>
  <si>
    <t>10660</t>
  </si>
  <si>
    <t>2:57:40</t>
  </si>
  <si>
    <t>1:41:58</t>
  </si>
  <si>
    <t>1:15:42</t>
  </si>
  <si>
    <t>561</t>
  </si>
  <si>
    <t>0:09:21</t>
  </si>
  <si>
    <t>0:11:20</t>
  </si>
  <si>
    <t>0:07:34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</si>
</sst>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0" borderId="0" xfId="0" quotePrefix="1"/>
    <xf numFmtId="0" fontId="2" fillId="0" borderId="0" xfId="0" applyFont="1"/>
    <xf numFmtId="9" fontId="0" fillId="0" borderId="0" xfId="1" applyFont="1"/>
    <xf numFmtId="9" fontId="0" fillId="0" borderId="0" xfId="0" applyNumberFormat="1"/>
    <xf numFmtId="2" fontId="0" fillId="0" borderId="0" xfId="0" applyNumberFormat="1"/>
    <xf numFmtId="2" fontId="0" fillId="2" borderId="0" xfId="0" quotePrefix="1" applyNumberFormat="1" applyFill="1"/>
    <xf numFmtId="21" fontId="0" fillId="0" borderId="0" xfId="0" applyNumberFormat="1"/>
    <xf numFmtId="16" fontId="0" fillId="0" borderId="0" xfId="0" quotePrefix="1" applyNumberForma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'All data'!$AB$32</c:f>
              <c:strCache>
                <c:ptCount val="1"/>
                <c:pt idx="0">
                  <c:v>Opt. 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data'!$AA$33:$AA$36</c:f>
              <c:numCache>
                <c:formatCode>0%</c:formatCode>
                <c:ptCount val="4"/>
                <c:pt idx="0">
                  <c:v>0.5</c:v>
                </c:pt>
                <c:pt idx="1">
                  <c:v>0.55000000000000004</c:v>
                </c:pt>
                <c:pt idx="2">
                  <c:v>0.7</c:v>
                </c:pt>
                <c:pt idx="3">
                  <c:v>0.85</c:v>
                </c:pt>
              </c:numCache>
            </c:numRef>
          </c:xVal>
          <c:yVal>
            <c:numRef>
              <c:f>'All data'!$AB$33:$AB$36</c:f>
              <c:numCache>
                <c:formatCode>0%</c:formatCode>
                <c:ptCount val="4"/>
                <c:pt idx="0">
                  <c:v>0.57606581899775611</c:v>
                </c:pt>
                <c:pt idx="1">
                  <c:v>0.23081525804038883</c:v>
                </c:pt>
                <c:pt idx="2">
                  <c:v>0.21151832460732978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48-8849-B05F-F7D592AF3326}"/>
            </c:ext>
          </c:extLst>
        </c:ser>
        <c:ser>
          <c:idx val="1"/>
          <c:order val="1"/>
          <c:tx>
            <c:strRef>
              <c:f>'All data'!$AC$32</c:f>
              <c:strCache>
                <c:ptCount val="1"/>
                <c:pt idx="0">
                  <c:v>FIFO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data'!$AA$33:$AA$36</c:f>
              <c:numCache>
                <c:formatCode>0%</c:formatCode>
                <c:ptCount val="4"/>
                <c:pt idx="0">
                  <c:v>0.5</c:v>
                </c:pt>
                <c:pt idx="1">
                  <c:v>0.55000000000000004</c:v>
                </c:pt>
                <c:pt idx="2">
                  <c:v>0.7</c:v>
                </c:pt>
                <c:pt idx="3">
                  <c:v>0.85</c:v>
                </c:pt>
              </c:numCache>
            </c:numRef>
          </c:xVal>
          <c:yVal>
            <c:numRef>
              <c:f>'All data'!$AC$33:$AC$36</c:f>
              <c:numCache>
                <c:formatCode>0%</c:formatCode>
                <c:ptCount val="4"/>
                <c:pt idx="0">
                  <c:v>1.01</c:v>
                </c:pt>
                <c:pt idx="1">
                  <c:v>0.98</c:v>
                </c:pt>
                <c:pt idx="2">
                  <c:v>0.91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48-8849-B05F-F7D592AF3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315120"/>
        <c:axId val="827316848"/>
      </c:scatterChart>
      <c:valAx>
        <c:axId val="827315120"/>
        <c:scaling>
          <c:orientation val="minMax"/>
          <c:max val="0.8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#</a:t>
                </a:r>
                <a:r>
                  <a:rPr lang="nl-NL" baseline="0"/>
                  <a:t> Trains in Direction 1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27316848"/>
        <c:crosses val="autoZero"/>
        <c:crossBetween val="midCat"/>
      </c:valAx>
      <c:valAx>
        <c:axId val="8273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Objective Function</a:t>
                </a:r>
                <a:r>
                  <a:rPr lang="nl-NL" baseline="0"/>
                  <a:t> Value Incrrease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2731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Infrastructure!$B$14</c:f>
              <c:strCache>
                <c:ptCount val="1"/>
                <c:pt idx="0">
                  <c:v>Relative Objective Function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Infrastructure!$A$15:$A$18</c:f>
              <c:numCache>
                <c:formatCode>General</c:formatCode>
                <c:ptCount val="4"/>
                <c:pt idx="0">
                  <c:v>1600</c:v>
                </c:pt>
                <c:pt idx="1">
                  <c:v>3200</c:v>
                </c:pt>
                <c:pt idx="2">
                  <c:v>4800</c:v>
                </c:pt>
                <c:pt idx="3">
                  <c:v>6400</c:v>
                </c:pt>
              </c:numCache>
            </c:numRef>
          </c:xVal>
          <c:yVal>
            <c:numRef>
              <c:f>Infrastructure!$B$15:$B$18</c:f>
              <c:numCache>
                <c:formatCode>0%</c:formatCode>
                <c:ptCount val="4"/>
                <c:pt idx="0">
                  <c:v>2.0956284153005464</c:v>
                </c:pt>
                <c:pt idx="1">
                  <c:v>2.7835041761579347</c:v>
                </c:pt>
                <c:pt idx="2">
                  <c:v>3.4607393542349087</c:v>
                </c:pt>
                <c:pt idx="3">
                  <c:v>3.4491319162745415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5-7E4E-BAD1-860FEFBCC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138143"/>
        <c:axId val="320119455"/>
      </c:scatterChart>
      <c:valAx>
        <c:axId val="350138143"/>
        <c:scaling>
          <c:orientation val="minMax"/>
          <c:max val="6400"/>
          <c:min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Length section</a:t>
                </a:r>
                <a:r>
                  <a:rPr lang="nl-NL" baseline="0"/>
                  <a:t> C/D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0119455"/>
        <c:crosses val="autoZero"/>
        <c:crossBetween val="midCat"/>
        <c:majorUnit val="1600"/>
      </c:valAx>
      <c:valAx>
        <c:axId val="3201194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</a:t>
                </a:r>
                <a:r>
                  <a:rPr lang="nl-NL" baseline="0"/>
                  <a:t> objective function value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013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'All data'!$V$47</c:f>
              <c:strCache>
                <c:ptCount val="1"/>
                <c:pt idx="0">
                  <c:v>FIFO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'All data'!$U$48:$U$51</c:f>
              <c:strCache>
                <c:ptCount val="4"/>
                <c:pt idx="0">
                  <c:v>1600 (1)</c:v>
                </c:pt>
                <c:pt idx="1">
                  <c:v>3200 (2)</c:v>
                </c:pt>
                <c:pt idx="2">
                  <c:v>4800 (3)</c:v>
                </c:pt>
                <c:pt idx="3">
                  <c:v>6400 (4)</c:v>
                </c:pt>
              </c:strCache>
            </c:strRef>
          </c:xVal>
          <c:yVal>
            <c:numRef>
              <c:f>'All data'!$V$48:$V$51</c:f>
              <c:numCache>
                <c:formatCode>0%</c:formatCode>
                <c:ptCount val="4"/>
                <c:pt idx="0">
                  <c:v>0</c:v>
                </c:pt>
                <c:pt idx="1">
                  <c:v>0.42</c:v>
                </c:pt>
                <c:pt idx="2">
                  <c:v>0.79</c:v>
                </c:pt>
                <c:pt idx="3">
                  <c:v>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4-6B4D-9054-43AAA24AC3B4}"/>
            </c:ext>
          </c:extLst>
        </c:ser>
        <c:ser>
          <c:idx val="1"/>
          <c:order val="1"/>
          <c:tx>
            <c:strRef>
              <c:f>'All data'!$W$47</c:f>
              <c:strCache>
                <c:ptCount val="1"/>
                <c:pt idx="0">
                  <c:v>Opt.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'All data'!$U$48:$U$51</c:f>
              <c:strCache>
                <c:ptCount val="4"/>
                <c:pt idx="0">
                  <c:v>1600 (1)</c:v>
                </c:pt>
                <c:pt idx="1">
                  <c:v>3200 (2)</c:v>
                </c:pt>
                <c:pt idx="2">
                  <c:v>4800 (3)</c:v>
                </c:pt>
                <c:pt idx="3">
                  <c:v>6400 (4)</c:v>
                </c:pt>
              </c:strCache>
            </c:strRef>
          </c:xVal>
          <c:yVal>
            <c:numRef>
              <c:f>'All data'!$W$48:$W$51</c:f>
              <c:numCache>
                <c:formatCode>0%</c:formatCode>
                <c:ptCount val="4"/>
                <c:pt idx="0">
                  <c:v>0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4-6B4D-9054-43AAA24AC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559216"/>
        <c:axId val="904979632"/>
      </c:scatterChart>
      <c:valAx>
        <c:axId val="868559216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# Block Sections</a:t>
                </a:r>
                <a:r>
                  <a:rPr lang="nl-NL" baseline="0"/>
                  <a:t> of 1600m in Section D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04979632"/>
        <c:crosses val="autoZero"/>
        <c:crossBetween val="midCat"/>
        <c:majorUnit val="1"/>
      </c:valAx>
      <c:valAx>
        <c:axId val="9049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Objective</a:t>
                </a:r>
                <a:r>
                  <a:rPr lang="nl-NL" baseline="0"/>
                  <a:t> Function Value Increase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6855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strRef>
              <c:f>'Cancellation pen'!$B$19</c:f>
              <c:strCache>
                <c:ptCount val="1"/>
                <c:pt idx="0">
                  <c:v>Avg. Delay (FIFO)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'Cancellation pen'!$A$14:$A$17</c:f>
              <c:numCache>
                <c:formatCode>General</c:formatCode>
                <c:ptCount val="4"/>
                <c:pt idx="0">
                  <c:v>900</c:v>
                </c:pt>
                <c:pt idx="1">
                  <c:v>1800</c:v>
                </c:pt>
                <c:pt idx="2">
                  <c:v>2700</c:v>
                </c:pt>
                <c:pt idx="3">
                  <c:v>3600</c:v>
                </c:pt>
              </c:numCache>
            </c:numRef>
          </c:xVal>
          <c:yVal>
            <c:numRef>
              <c:f>'Cancellation pen'!$B$20:$B$23</c:f>
              <c:numCache>
                <c:formatCode>General</c:formatCode>
                <c:ptCount val="4"/>
                <c:pt idx="0">
                  <c:v>567</c:v>
                </c:pt>
                <c:pt idx="1">
                  <c:v>1055</c:v>
                </c:pt>
                <c:pt idx="2">
                  <c:v>1384</c:v>
                </c:pt>
                <c:pt idx="3">
                  <c:v>1466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43-1641-AEBA-37EFAB96A8F6}"/>
            </c:ext>
          </c:extLst>
        </c:ser>
        <c:ser>
          <c:idx val="3"/>
          <c:order val="3"/>
          <c:tx>
            <c:strRef>
              <c:f>'Cancellation pen'!$C$19</c:f>
              <c:strCache>
                <c:ptCount val="1"/>
                <c:pt idx="0">
                  <c:v>Avg. Delay (Opt. Model)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'Cancellation pen'!$A$14:$A$17</c:f>
              <c:numCache>
                <c:formatCode>General</c:formatCode>
                <c:ptCount val="4"/>
                <c:pt idx="0">
                  <c:v>900</c:v>
                </c:pt>
                <c:pt idx="1">
                  <c:v>1800</c:v>
                </c:pt>
                <c:pt idx="2">
                  <c:v>2700</c:v>
                </c:pt>
                <c:pt idx="3">
                  <c:v>3600</c:v>
                </c:pt>
              </c:numCache>
            </c:numRef>
          </c:xVal>
          <c:yVal>
            <c:numRef>
              <c:f>'Cancellation pen'!$C$20:$C$23</c:f>
              <c:numCache>
                <c:formatCode>General</c:formatCode>
                <c:ptCount val="4"/>
                <c:pt idx="0">
                  <c:v>295</c:v>
                </c:pt>
                <c:pt idx="1">
                  <c:v>295</c:v>
                </c:pt>
                <c:pt idx="2">
                  <c:v>390</c:v>
                </c:pt>
                <c:pt idx="3">
                  <c:v>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43-1641-AEBA-37EFAB96A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109759"/>
        <c:axId val="241586783"/>
      </c:scatterChart>
      <c:scatterChart>
        <c:scatterStyle val="lineMarker"/>
        <c:varyColors val="0"/>
        <c:ser>
          <c:idx val="0"/>
          <c:order val="0"/>
          <c:tx>
            <c:strRef>
              <c:f>'Cancellation pen'!$B$13</c:f>
              <c:strCache>
                <c:ptCount val="1"/>
                <c:pt idx="0">
                  <c:v># Cancelled (FIFO)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'Cancellation pen'!$A$14:$A$17</c:f>
              <c:numCache>
                <c:formatCode>General</c:formatCode>
                <c:ptCount val="4"/>
                <c:pt idx="0">
                  <c:v>900</c:v>
                </c:pt>
                <c:pt idx="1">
                  <c:v>1800</c:v>
                </c:pt>
                <c:pt idx="2">
                  <c:v>2700</c:v>
                </c:pt>
                <c:pt idx="3">
                  <c:v>3600</c:v>
                </c:pt>
              </c:numCache>
            </c:numRef>
          </c:xVal>
          <c:yVal>
            <c:numRef>
              <c:f>'Cancellation pen'!$B$14:$B$17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3-1641-AEBA-37EFAB96A8F6}"/>
            </c:ext>
          </c:extLst>
        </c:ser>
        <c:ser>
          <c:idx val="1"/>
          <c:order val="1"/>
          <c:tx>
            <c:strRef>
              <c:f>'Cancellation pen'!$C$13</c:f>
              <c:strCache>
                <c:ptCount val="1"/>
                <c:pt idx="0">
                  <c:v># Cancelled (Opt. Model)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'Cancellation pen'!$A$14:$A$17</c:f>
              <c:numCache>
                <c:formatCode>General</c:formatCode>
                <c:ptCount val="4"/>
                <c:pt idx="0">
                  <c:v>900</c:v>
                </c:pt>
                <c:pt idx="1">
                  <c:v>1800</c:v>
                </c:pt>
                <c:pt idx="2">
                  <c:v>2700</c:v>
                </c:pt>
                <c:pt idx="3">
                  <c:v>3600</c:v>
                </c:pt>
              </c:numCache>
            </c:numRef>
          </c:xVal>
          <c:yVal>
            <c:numRef>
              <c:f>'Cancellation pen'!$C$14:$C$17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3-1641-AEBA-37EFAB96A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93119"/>
        <c:axId val="243063423"/>
      </c:scatterChart>
      <c:valAx>
        <c:axId val="242109759"/>
        <c:scaling>
          <c:orientation val="minMax"/>
          <c:max val="36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Cancellation penalty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41586783"/>
        <c:crosses val="autoZero"/>
        <c:crossBetween val="midCat"/>
        <c:majorUnit val="900"/>
      </c:valAx>
      <c:valAx>
        <c:axId val="2415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Average Delay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42109759"/>
        <c:crosses val="autoZero"/>
        <c:crossBetween val="midCat"/>
      </c:valAx>
      <c:valAx>
        <c:axId val="2430634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# Cancelled Trains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5993119"/>
        <c:crosses val="max"/>
        <c:crossBetween val="midCat"/>
      </c:valAx>
      <c:valAx>
        <c:axId val="145993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06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'Cancellation pen'!$B$13</c:f>
              <c:strCache>
                <c:ptCount val="1"/>
                <c:pt idx="0">
                  <c:v># Cancelled (FIFO)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'Cancellation pen'!$A$14:$A$17</c:f>
              <c:numCache>
                <c:formatCode>General</c:formatCode>
                <c:ptCount val="4"/>
                <c:pt idx="0">
                  <c:v>900</c:v>
                </c:pt>
                <c:pt idx="1">
                  <c:v>1800</c:v>
                </c:pt>
                <c:pt idx="2">
                  <c:v>2700</c:v>
                </c:pt>
                <c:pt idx="3">
                  <c:v>3600</c:v>
                </c:pt>
              </c:numCache>
            </c:numRef>
          </c:xVal>
          <c:yVal>
            <c:numRef>
              <c:f>'Cancellation pen'!$B$14:$B$17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5-AF4B-88D1-38BD01B438A0}"/>
            </c:ext>
          </c:extLst>
        </c:ser>
        <c:ser>
          <c:idx val="1"/>
          <c:order val="1"/>
          <c:tx>
            <c:strRef>
              <c:f>'Cancellation pen'!$C$13</c:f>
              <c:strCache>
                <c:ptCount val="1"/>
                <c:pt idx="0">
                  <c:v># Cancelled (Opt. Model)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'Cancellation pen'!$A$14:$A$17</c:f>
              <c:numCache>
                <c:formatCode>General</c:formatCode>
                <c:ptCount val="4"/>
                <c:pt idx="0">
                  <c:v>900</c:v>
                </c:pt>
                <c:pt idx="1">
                  <c:v>1800</c:v>
                </c:pt>
                <c:pt idx="2">
                  <c:v>2700</c:v>
                </c:pt>
                <c:pt idx="3">
                  <c:v>3600</c:v>
                </c:pt>
              </c:numCache>
            </c:numRef>
          </c:xVal>
          <c:yVal>
            <c:numRef>
              <c:f>'Cancellation pen'!$C$14:$C$17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75-AF4B-88D1-38BD01B43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1311"/>
        <c:axId val="213629855"/>
      </c:scatterChart>
      <c:valAx>
        <c:axId val="213721311"/>
        <c:scaling>
          <c:orientation val="minMax"/>
          <c:max val="36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Cancellation penalty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3629855"/>
        <c:crosses val="autoZero"/>
        <c:crossBetween val="midCat"/>
        <c:majorUnit val="900"/>
      </c:valAx>
      <c:valAx>
        <c:axId val="2136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# Cancelled trains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372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'Cancellation pen'!$B$19</c:f>
              <c:strCache>
                <c:ptCount val="1"/>
                <c:pt idx="0">
                  <c:v>Avg. Delay (FIFO)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'Cancellation pen'!$A$20:$A$23</c:f>
              <c:numCache>
                <c:formatCode>General</c:formatCode>
                <c:ptCount val="4"/>
                <c:pt idx="0">
                  <c:v>900</c:v>
                </c:pt>
                <c:pt idx="1">
                  <c:v>1800</c:v>
                </c:pt>
                <c:pt idx="2">
                  <c:v>2700</c:v>
                </c:pt>
                <c:pt idx="3">
                  <c:v>3600</c:v>
                </c:pt>
              </c:numCache>
            </c:numRef>
          </c:xVal>
          <c:yVal>
            <c:numRef>
              <c:f>'Cancellation pen'!$B$20:$B$23</c:f>
              <c:numCache>
                <c:formatCode>General</c:formatCode>
                <c:ptCount val="4"/>
                <c:pt idx="0">
                  <c:v>567</c:v>
                </c:pt>
                <c:pt idx="1">
                  <c:v>1055</c:v>
                </c:pt>
                <c:pt idx="2">
                  <c:v>1384</c:v>
                </c:pt>
                <c:pt idx="3">
                  <c:v>1466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B0-6547-B624-204CFC45E1F5}"/>
            </c:ext>
          </c:extLst>
        </c:ser>
        <c:ser>
          <c:idx val="1"/>
          <c:order val="1"/>
          <c:tx>
            <c:strRef>
              <c:f>'Cancellation pen'!$C$19</c:f>
              <c:strCache>
                <c:ptCount val="1"/>
                <c:pt idx="0">
                  <c:v>Avg. Delay (Opt. Model)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'Cancellation pen'!$A$20:$A$23</c:f>
              <c:numCache>
                <c:formatCode>General</c:formatCode>
                <c:ptCount val="4"/>
                <c:pt idx="0">
                  <c:v>900</c:v>
                </c:pt>
                <c:pt idx="1">
                  <c:v>1800</c:v>
                </c:pt>
                <c:pt idx="2">
                  <c:v>2700</c:v>
                </c:pt>
                <c:pt idx="3">
                  <c:v>3600</c:v>
                </c:pt>
              </c:numCache>
            </c:numRef>
          </c:xVal>
          <c:yVal>
            <c:numRef>
              <c:f>'Cancellation pen'!$C$20:$C$23</c:f>
              <c:numCache>
                <c:formatCode>General</c:formatCode>
                <c:ptCount val="4"/>
                <c:pt idx="0">
                  <c:v>295</c:v>
                </c:pt>
                <c:pt idx="1">
                  <c:v>295</c:v>
                </c:pt>
                <c:pt idx="2">
                  <c:v>390</c:v>
                </c:pt>
                <c:pt idx="3">
                  <c:v>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B0-6547-B624-204CFC45E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1311"/>
        <c:axId val="213629855"/>
      </c:scatterChart>
      <c:valAx>
        <c:axId val="213721311"/>
        <c:scaling>
          <c:orientation val="minMax"/>
          <c:max val="36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Cancellation penalty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3629855"/>
        <c:crosses val="autoZero"/>
        <c:crossBetween val="midCat"/>
        <c:majorUnit val="900"/>
      </c:valAx>
      <c:valAx>
        <c:axId val="2136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Average delay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372131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'Relative importance'!$C$13</c:f>
              <c:strCache>
                <c:ptCount val="1"/>
                <c:pt idx="0">
                  <c:v>Avg. Delay (IC)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'Relative importance'!$A$14:$A$17</c:f>
              <c:strCache>
                <c:ptCount val="4"/>
                <c:pt idx="0">
                  <c:v>1/1</c:v>
                </c:pt>
                <c:pt idx="1">
                  <c:v>2/1</c:v>
                </c:pt>
                <c:pt idx="2">
                  <c:v>3/1</c:v>
                </c:pt>
                <c:pt idx="3">
                  <c:v>4/1</c:v>
                </c:pt>
              </c:strCache>
            </c:strRef>
          </c:xVal>
          <c:yVal>
            <c:numRef>
              <c:f>'Relative importance'!$C$14:$C$17</c:f>
              <c:numCache>
                <c:formatCode>General</c:formatCode>
                <c:ptCount val="4"/>
                <c:pt idx="0">
                  <c:v>527</c:v>
                </c:pt>
                <c:pt idx="1">
                  <c:v>459</c:v>
                </c:pt>
                <c:pt idx="2">
                  <c:v>459</c:v>
                </c:pt>
                <c:pt idx="3">
                  <c:v>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8-3A43-BBC4-67B968691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400911"/>
        <c:axId val="290028015"/>
      </c:scatterChart>
      <c:scatterChart>
        <c:scatterStyle val="lineMarker"/>
        <c:varyColors val="0"/>
        <c:ser>
          <c:idx val="0"/>
          <c:order val="0"/>
          <c:tx>
            <c:strRef>
              <c:f>'Relative importance'!$B$13</c:f>
              <c:strCache>
                <c:ptCount val="1"/>
                <c:pt idx="0">
                  <c:v># Cancelled (P)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'Relative importance'!$A$14:$A$17</c:f>
              <c:strCache>
                <c:ptCount val="4"/>
                <c:pt idx="0">
                  <c:v>1/1</c:v>
                </c:pt>
                <c:pt idx="1">
                  <c:v>2/1</c:v>
                </c:pt>
                <c:pt idx="2">
                  <c:v>3/1</c:v>
                </c:pt>
                <c:pt idx="3">
                  <c:v>4/1</c:v>
                </c:pt>
              </c:strCache>
            </c:strRef>
          </c:xVal>
          <c:yVal>
            <c:numRef>
              <c:f>'Relative importance'!$B$14:$B$17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8-3A43-BBC4-67B968691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6463"/>
        <c:axId val="256161855"/>
      </c:scatterChart>
      <c:valAx>
        <c:axId val="256400911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Importance IC/P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90028015"/>
        <c:crosses val="autoZero"/>
        <c:crossBetween val="midCat"/>
        <c:majorUnit val="1"/>
      </c:valAx>
      <c:valAx>
        <c:axId val="2900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Average Delay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56400911"/>
        <c:crosses val="autoZero"/>
        <c:crossBetween val="midCat"/>
      </c:valAx>
      <c:valAx>
        <c:axId val="256161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# Cancelled Trains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41576463"/>
        <c:crosses val="max"/>
        <c:crossBetween val="midCat"/>
        <c:majorUnit val="1"/>
      </c:valAx>
      <c:valAx>
        <c:axId val="241576463"/>
        <c:scaling>
          <c:orientation val="minMax"/>
        </c:scaling>
        <c:delete val="1"/>
        <c:axPos val="b"/>
        <c:majorTickMark val="out"/>
        <c:minorTickMark val="none"/>
        <c:tickLblPos val="nextTo"/>
        <c:crossAx val="25616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'Relative importance'!$B$13</c:f>
              <c:strCache>
                <c:ptCount val="1"/>
                <c:pt idx="0">
                  <c:v># Cancelled 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'Relative importance'!$A$14:$A$17</c:f>
              <c:strCache>
                <c:ptCount val="4"/>
                <c:pt idx="0">
                  <c:v>1/1</c:v>
                </c:pt>
                <c:pt idx="1">
                  <c:v>2/1</c:v>
                </c:pt>
                <c:pt idx="2">
                  <c:v>3/1</c:v>
                </c:pt>
                <c:pt idx="3">
                  <c:v>4/1</c:v>
                </c:pt>
              </c:strCache>
            </c:strRef>
          </c:xVal>
          <c:yVal>
            <c:numRef>
              <c:f>'Relative importance'!$B$14:$B$17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0-7741-A81C-911EB3804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20767"/>
        <c:axId val="302333487"/>
      </c:scatterChart>
      <c:valAx>
        <c:axId val="257620767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</a:t>
                </a:r>
                <a:r>
                  <a:rPr lang="nl-NL" baseline="0"/>
                  <a:t> importance (IC/P)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2333487"/>
        <c:crosses val="autoZero"/>
        <c:crossBetween val="midCat"/>
        <c:majorUnit val="1"/>
      </c:valAx>
      <c:valAx>
        <c:axId val="30233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# Cancellations of P trains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5762076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'Relative importance'!$B$19</c:f>
              <c:strCache>
                <c:ptCount val="1"/>
                <c:pt idx="0">
                  <c:v>Avg. Delay (IC)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'Relative importance'!$A$20:$A$23</c:f>
              <c:strCache>
                <c:ptCount val="4"/>
                <c:pt idx="0">
                  <c:v>1/1</c:v>
                </c:pt>
                <c:pt idx="1">
                  <c:v>2/1</c:v>
                </c:pt>
                <c:pt idx="2">
                  <c:v>3/1</c:v>
                </c:pt>
                <c:pt idx="3">
                  <c:v>4/1</c:v>
                </c:pt>
              </c:strCache>
            </c:strRef>
          </c:xVal>
          <c:yVal>
            <c:numRef>
              <c:f>'Relative importance'!$B$20:$B$23</c:f>
              <c:numCache>
                <c:formatCode>General</c:formatCode>
                <c:ptCount val="4"/>
                <c:pt idx="0">
                  <c:v>527</c:v>
                </c:pt>
                <c:pt idx="1">
                  <c:v>459</c:v>
                </c:pt>
                <c:pt idx="2">
                  <c:v>459</c:v>
                </c:pt>
                <c:pt idx="3">
                  <c:v>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CC-DD4E-A14E-835B1A2B1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20767"/>
        <c:axId val="302333487"/>
      </c:scatterChart>
      <c:valAx>
        <c:axId val="257620767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</a:t>
                </a:r>
                <a:r>
                  <a:rPr lang="nl-NL" baseline="0"/>
                  <a:t> importance (IC/P)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2333487"/>
        <c:crosses val="autoZero"/>
        <c:crossBetween val="midCat"/>
        <c:majorUnit val="1"/>
      </c:valAx>
      <c:valAx>
        <c:axId val="302333487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Average delay</a:t>
                </a:r>
                <a:r>
                  <a:rPr lang="nl-NL" baseline="0"/>
                  <a:t> (seconds)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57620767"/>
        <c:crosses val="autoZero"/>
        <c:crossBetween val="midCat"/>
        <c:majorUnit val="10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Unbalance!$B$13</c:f>
              <c:strCache>
                <c:ptCount val="1"/>
                <c:pt idx="0">
                  <c:v>Difference Relative Objective Function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Unbalance!$A$14:$A$17</c:f>
              <c:numCache>
                <c:formatCode>0%</c:formatCode>
                <c:ptCount val="4"/>
                <c:pt idx="0">
                  <c:v>0.5</c:v>
                </c:pt>
                <c:pt idx="1">
                  <c:v>0.55000000000000004</c:v>
                </c:pt>
                <c:pt idx="2">
                  <c:v>0.7</c:v>
                </c:pt>
                <c:pt idx="3">
                  <c:v>0.85</c:v>
                </c:pt>
              </c:numCache>
            </c:numRef>
          </c:xVal>
          <c:yVal>
            <c:numRef>
              <c:f>Unbalance!$B$14:$B$17</c:f>
              <c:numCache>
                <c:formatCode>0%</c:formatCode>
                <c:ptCount val="4"/>
                <c:pt idx="0">
                  <c:v>2.7835041761579347</c:v>
                </c:pt>
                <c:pt idx="1">
                  <c:v>3.5162858531842489</c:v>
                </c:pt>
                <c:pt idx="2">
                  <c:v>3.4506729225830348</c:v>
                </c:pt>
                <c:pt idx="3">
                  <c:v>2.1851907255048615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A-5546-B57F-816FF2657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51871"/>
        <c:axId val="340233279"/>
      </c:scatterChart>
      <c:valAx>
        <c:axId val="207351871"/>
        <c:scaling>
          <c:orientation val="minMax"/>
          <c:max val="0.8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% Of trains in direction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40233279"/>
        <c:crosses val="autoZero"/>
        <c:crossBetween val="midCat"/>
      </c:valAx>
      <c:valAx>
        <c:axId val="3402332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</a:t>
                </a:r>
                <a:r>
                  <a:rPr lang="nl-NL" baseline="0"/>
                  <a:t> Objective Function Value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35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571500</xdr:colOff>
      <xdr:row>15</xdr:row>
      <xdr:rowOff>6350</xdr:rowOff>
    </xdr:from>
    <xdr:to>
      <xdr:col>30</xdr:col>
      <xdr:colOff>190500</xdr:colOff>
      <xdr:row>28</xdr:row>
      <xdr:rowOff>107950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4A5FCC5-2D7E-A24F-6665-56879FAA8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69850</xdr:colOff>
      <xdr:row>51</xdr:row>
      <xdr:rowOff>158750</xdr:rowOff>
    </xdr:from>
    <xdr:to>
      <xdr:col>26</xdr:col>
      <xdr:colOff>514350</xdr:colOff>
      <xdr:row>65</xdr:row>
      <xdr:rowOff>57150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E104AD06-1AB7-EF8C-F8E5-80372B6BA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293430</xdr:colOff>
      <xdr:row>12</xdr:row>
      <xdr:rowOff>51096</xdr:rowOff>
    </xdr:from>
    <xdr:to>
      <xdr:col>13</xdr:col>
      <xdr:colOff>31603</xdr:colOff>
      <xdr:row>31</xdr:row>
      <xdr:rowOff>295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E29BC6F0-B057-88CA-B03E-96049A227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549348</xdr:colOff>
      <xdr:row>11</xdr:row>
      <xdr:rowOff>119912</xdr:rowOff>
    </xdr:from>
    <xdr:to>
      <xdr:col>11</xdr:col>
      <xdr:colOff>159488</xdr:colOff>
      <xdr:row>24</xdr:row>
      <xdr:rowOff>175438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FE34405-4CC0-465E-09B2-CB59BB7D7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409058</xdr:colOff>
      <xdr:row>24</xdr:row>
      <xdr:rowOff>186366</xdr:rowOff>
    </xdr:from>
    <xdr:to>
      <xdr:col>18</xdr:col>
      <xdr:colOff>19198</xdr:colOff>
      <xdr:row>38</xdr:row>
      <xdr:rowOff>35147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86B08DFA-25C3-FB84-856F-95F011DDE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20</xdr:row>
      <xdr:rowOff>50800</xdr:rowOff>
    </xdr:from>
    <xdr:to>
      <xdr:col>5</xdr:col>
      <xdr:colOff>723900</xdr:colOff>
      <xdr:row>33</xdr:row>
      <xdr:rowOff>152400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9DF9FC1-84FC-94B7-84FA-CBC879A44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18</xdr:row>
      <xdr:rowOff>88900</xdr:rowOff>
    </xdr:from>
    <xdr:to>
      <xdr:col>10</xdr:col>
      <xdr:colOff>787400</xdr:colOff>
      <xdr:row>31</xdr:row>
      <xdr:rowOff>190500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B293AC3-5ED5-D630-35C9-058B0632F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406400</xdr:colOff>
      <xdr:row>17</xdr:row>
      <xdr:rowOff>127000</xdr:rowOff>
    </xdr:from>
    <xdr:to>
      <xdr:col>17</xdr:col>
      <xdr:colOff>25400</xdr:colOff>
      <xdr:row>31</xdr:row>
      <xdr:rowOff>25400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6B2D2684-8749-5B0F-4F8D-CF6366BA5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622300</xdr:colOff>
      <xdr:row>9</xdr:row>
      <xdr:rowOff>19050</xdr:rowOff>
    </xdr:from>
    <xdr:to>
      <xdr:col>6</xdr:col>
      <xdr:colOff>25400</xdr:colOff>
      <xdr:row>22</xdr:row>
      <xdr:rowOff>120650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625EC056-93D6-22AD-E2DD-E8E9A174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9</xdr:row>
      <xdr:rowOff>19050</xdr:rowOff>
    </xdr:from>
    <xdr:to>
      <xdr:col>7</xdr:col>
      <xdr:colOff>457200</xdr:colOff>
      <xdr:row>22</xdr:row>
      <xdr:rowOff>120650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36E60D9-6EC4-3D2A-6C17-FEAC6AC93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F75F-7D81-4848-9659-BC1F1C4596D7}">
  <dimension ref="A1:AJ57"/>
  <sheetViews>
    <sheetView workbookViewId="0">
      <pane ySplit="1" topLeftCell="A11" activePane="bottomLeft" state="frozen"/>
      <selection pane="bottomLeft" activeCell="E30" sqref="E30"/>
    </sheetView>
  </sheetViews>
  <sheetFormatPr baseColWidth="10" defaultRowHeight="16" x14ac:dyDescent="0.2"/>
  <cols>
    <col min="1" max="1" width="44.83203125" customWidth="1"/>
    <col min="18" max="18" width="19.83203125" customWidth="1"/>
    <col min="19" max="19" width="17.33203125" customWidth="1"/>
    <col min="20" max="20" width="17.5" customWidth="1"/>
    <col min="21" max="21" width="17.33203125" customWidth="1"/>
  </cols>
  <sheetData>
    <row r="1" spans="1:28" x14ac:dyDescent="0.2">
      <c r="A1" t="s">
        <v>0</v>
      </c>
      <c r="B1" s="1" t="s">
        <v>1</v>
      </c>
      <c r="C1" t="s">
        <v>2</v>
      </c>
      <c r="D1" t="s">
        <v>45</v>
      </c>
      <c r="E1" t="s">
        <v>46</v>
      </c>
      <c r="F1" s="1" t="s">
        <v>3</v>
      </c>
      <c r="G1" t="s">
        <v>4</v>
      </c>
      <c r="H1" t="s">
        <v>47</v>
      </c>
      <c r="I1" t="s">
        <v>48</v>
      </c>
      <c r="J1" s="1" t="s">
        <v>5</v>
      </c>
      <c r="K1" t="s">
        <v>6</v>
      </c>
      <c r="L1" t="s">
        <v>49</v>
      </c>
      <c r="M1" t="s">
        <v>50</v>
      </c>
      <c r="N1" s="2" t="s">
        <v>7</v>
      </c>
      <c r="O1" s="3" t="s">
        <v>51</v>
      </c>
      <c r="P1" s="3" t="s">
        <v>52</v>
      </c>
      <c r="Q1" s="2" t="s">
        <v>77</v>
      </c>
      <c r="R1" s="3" t="s">
        <v>89</v>
      </c>
      <c r="S1" s="3"/>
      <c r="T1" s="3"/>
      <c r="V1" s="1"/>
      <c r="Y1" s="1"/>
    </row>
    <row r="3" spans="1:28" x14ac:dyDescent="0.2">
      <c r="A3" t="s">
        <v>64</v>
      </c>
      <c r="B3" t="s">
        <v>53</v>
      </c>
      <c r="C3" t="s">
        <v>54</v>
      </c>
      <c r="D3" t="s">
        <v>55</v>
      </c>
      <c r="E3" t="s">
        <v>54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8</v>
      </c>
      <c r="O3" t="s">
        <v>8</v>
      </c>
      <c r="P3" t="s">
        <v>8</v>
      </c>
      <c r="Q3">
        <f t="shared" ref="Q3:Q8" si="0">F3+R3*N3</f>
        <v>29327</v>
      </c>
      <c r="R3">
        <v>3600</v>
      </c>
    </row>
    <row r="4" spans="1:28" x14ac:dyDescent="0.2">
      <c r="A4" t="s">
        <v>88</v>
      </c>
      <c r="B4" t="s">
        <v>65</v>
      </c>
      <c r="C4" t="s">
        <v>66</v>
      </c>
      <c r="D4" t="s">
        <v>67</v>
      </c>
      <c r="E4" t="s">
        <v>66</v>
      </c>
      <c r="F4" t="s">
        <v>68</v>
      </c>
      <c r="G4" t="s">
        <v>69</v>
      </c>
      <c r="H4" t="s">
        <v>70</v>
      </c>
      <c r="I4" t="s">
        <v>71</v>
      </c>
      <c r="J4" t="s">
        <v>72</v>
      </c>
      <c r="K4" t="s">
        <v>73</v>
      </c>
      <c r="L4" t="s">
        <v>74</v>
      </c>
      <c r="M4" t="s">
        <v>75</v>
      </c>
      <c r="N4" t="s">
        <v>12</v>
      </c>
      <c r="O4" t="s">
        <v>12</v>
      </c>
      <c r="P4" t="s">
        <v>8</v>
      </c>
      <c r="Q4">
        <f t="shared" si="0"/>
        <v>9808</v>
      </c>
      <c r="R4">
        <v>2400</v>
      </c>
    </row>
    <row r="5" spans="1:28" x14ac:dyDescent="0.2">
      <c r="A5" t="s">
        <v>76</v>
      </c>
      <c r="B5" t="s">
        <v>78</v>
      </c>
      <c r="C5" t="s">
        <v>79</v>
      </c>
      <c r="D5" t="s">
        <v>80</v>
      </c>
      <c r="E5" t="s">
        <v>79</v>
      </c>
      <c r="F5" t="s">
        <v>81</v>
      </c>
      <c r="G5" t="s">
        <v>82</v>
      </c>
      <c r="H5" t="s">
        <v>83</v>
      </c>
      <c r="I5" t="s">
        <v>84</v>
      </c>
      <c r="J5" t="s">
        <v>85</v>
      </c>
      <c r="K5" t="s">
        <v>32</v>
      </c>
      <c r="L5" t="s">
        <v>86</v>
      </c>
      <c r="M5" t="s">
        <v>87</v>
      </c>
      <c r="N5" t="s">
        <v>8</v>
      </c>
      <c r="O5" t="s">
        <v>8</v>
      </c>
      <c r="P5" t="s">
        <v>8</v>
      </c>
      <c r="Q5">
        <f t="shared" si="0"/>
        <v>10536</v>
      </c>
      <c r="R5">
        <v>1000000</v>
      </c>
    </row>
    <row r="6" spans="1:28" x14ac:dyDescent="0.2">
      <c r="A6" t="s">
        <v>90</v>
      </c>
      <c r="B6" t="s">
        <v>78</v>
      </c>
      <c r="C6" t="s">
        <v>79</v>
      </c>
      <c r="D6" t="s">
        <v>80</v>
      </c>
      <c r="E6" t="s">
        <v>79</v>
      </c>
      <c r="F6" t="s">
        <v>81</v>
      </c>
      <c r="G6" t="s">
        <v>82</v>
      </c>
      <c r="H6" t="s">
        <v>83</v>
      </c>
      <c r="I6" t="s">
        <v>84</v>
      </c>
      <c r="J6" t="s">
        <v>85</v>
      </c>
      <c r="K6" t="s">
        <v>32</v>
      </c>
      <c r="L6" t="s">
        <v>86</v>
      </c>
      <c r="M6" t="s">
        <v>87</v>
      </c>
      <c r="N6" t="s">
        <v>8</v>
      </c>
      <c r="O6" t="s">
        <v>8</v>
      </c>
      <c r="P6" t="s">
        <v>8</v>
      </c>
      <c r="Q6">
        <f t="shared" si="0"/>
        <v>10536</v>
      </c>
      <c r="R6">
        <v>3600</v>
      </c>
    </row>
    <row r="7" spans="1:28" x14ac:dyDescent="0.2">
      <c r="A7" t="s">
        <v>100</v>
      </c>
      <c r="B7" t="s">
        <v>91</v>
      </c>
      <c r="C7" t="s">
        <v>67</v>
      </c>
      <c r="D7" t="s">
        <v>67</v>
      </c>
      <c r="E7" t="s">
        <v>92</v>
      </c>
      <c r="F7" t="s">
        <v>93</v>
      </c>
      <c r="G7" t="s">
        <v>94</v>
      </c>
      <c r="H7" t="s">
        <v>16</v>
      </c>
      <c r="I7" t="s">
        <v>95</v>
      </c>
      <c r="J7" t="s">
        <v>96</v>
      </c>
      <c r="K7" t="s">
        <v>97</v>
      </c>
      <c r="L7" t="s">
        <v>98</v>
      </c>
      <c r="M7" t="s">
        <v>99</v>
      </c>
      <c r="N7" t="s">
        <v>9</v>
      </c>
      <c r="O7" t="s">
        <v>12</v>
      </c>
      <c r="P7" t="s">
        <v>12</v>
      </c>
      <c r="Q7">
        <f t="shared" si="0"/>
        <v>8911</v>
      </c>
      <c r="R7">
        <v>1800</v>
      </c>
    </row>
    <row r="8" spans="1:28" x14ac:dyDescent="0.2">
      <c r="A8" t="s">
        <v>101</v>
      </c>
      <c r="B8" t="s">
        <v>53</v>
      </c>
      <c r="C8" t="s">
        <v>54</v>
      </c>
      <c r="D8" t="s">
        <v>55</v>
      </c>
      <c r="E8" t="s">
        <v>54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8</v>
      </c>
      <c r="O8" t="s">
        <v>8</v>
      </c>
      <c r="P8" t="s">
        <v>8</v>
      </c>
      <c r="Q8">
        <f t="shared" si="0"/>
        <v>29327</v>
      </c>
      <c r="R8">
        <v>3600</v>
      </c>
    </row>
    <row r="11" spans="1:28" x14ac:dyDescent="0.2">
      <c r="A11" s="4"/>
    </row>
    <row r="12" spans="1:28" x14ac:dyDescent="0.2">
      <c r="AA12" s="5"/>
      <c r="AB12" s="6"/>
    </row>
    <row r="13" spans="1:28" x14ac:dyDescent="0.2">
      <c r="AA13" s="5"/>
      <c r="AB13" s="6"/>
    </row>
    <row r="14" spans="1:28" x14ac:dyDescent="0.2">
      <c r="AA14" s="5"/>
      <c r="AB14" s="6"/>
    </row>
    <row r="15" spans="1:28" x14ac:dyDescent="0.2">
      <c r="AA15" s="5"/>
      <c r="AB15" s="6"/>
    </row>
    <row r="16" spans="1:28" x14ac:dyDescent="0.2">
      <c r="AA16" s="5"/>
      <c r="AB16" s="6"/>
    </row>
    <row r="17" spans="1:29" x14ac:dyDescent="0.2">
      <c r="AA17" s="5"/>
      <c r="AB17" s="6"/>
    </row>
    <row r="18" spans="1:29" x14ac:dyDescent="0.2">
      <c r="Z18" s="5"/>
      <c r="AA18" s="6"/>
    </row>
    <row r="19" spans="1:29" x14ac:dyDescent="0.2">
      <c r="A19" t="s">
        <v>102</v>
      </c>
      <c r="B19" t="s">
        <v>91</v>
      </c>
      <c r="C19" t="s">
        <v>67</v>
      </c>
      <c r="D19" t="s">
        <v>67</v>
      </c>
      <c r="E19" t="s">
        <v>92</v>
      </c>
      <c r="F19" t="s">
        <v>93</v>
      </c>
      <c r="G19" t="s">
        <v>94</v>
      </c>
      <c r="H19" t="s">
        <v>16</v>
      </c>
      <c r="I19" t="s">
        <v>95</v>
      </c>
      <c r="J19" t="s">
        <v>96</v>
      </c>
      <c r="K19" t="s">
        <v>97</v>
      </c>
      <c r="L19" t="s">
        <v>98</v>
      </c>
      <c r="M19" t="s">
        <v>99</v>
      </c>
      <c r="N19" t="s">
        <v>9</v>
      </c>
      <c r="O19" t="s">
        <v>12</v>
      </c>
      <c r="P19" t="s">
        <v>12</v>
      </c>
      <c r="Z19" s="5"/>
      <c r="AA19" s="6"/>
    </row>
    <row r="21" spans="1:29" x14ac:dyDescent="0.2">
      <c r="A21" t="s">
        <v>100</v>
      </c>
      <c r="B21" t="s">
        <v>91</v>
      </c>
      <c r="C21" t="s">
        <v>67</v>
      </c>
      <c r="D21" t="s">
        <v>67</v>
      </c>
      <c r="E21" t="s">
        <v>92</v>
      </c>
      <c r="F21" t="s">
        <v>93</v>
      </c>
      <c r="G21" t="s">
        <v>94</v>
      </c>
      <c r="H21" t="s">
        <v>16</v>
      </c>
      <c r="I21" t="s">
        <v>95</v>
      </c>
      <c r="J21" t="s">
        <v>96</v>
      </c>
      <c r="K21" t="s">
        <v>97</v>
      </c>
      <c r="L21" t="s">
        <v>98</v>
      </c>
      <c r="M21" t="s">
        <v>99</v>
      </c>
      <c r="N21" t="s">
        <v>9</v>
      </c>
      <c r="O21" t="s">
        <v>12</v>
      </c>
      <c r="P21" t="s">
        <v>12</v>
      </c>
      <c r="Q21">
        <f>F21+R21*N21</f>
        <v>8911</v>
      </c>
      <c r="R21">
        <v>1800</v>
      </c>
    </row>
    <row r="23" spans="1:29" x14ac:dyDescent="0.2">
      <c r="A23" t="s">
        <v>103</v>
      </c>
      <c r="B23" t="s">
        <v>65</v>
      </c>
      <c r="C23" t="s">
        <v>66</v>
      </c>
      <c r="D23" t="s">
        <v>67</v>
      </c>
      <c r="E23" t="s">
        <v>66</v>
      </c>
      <c r="F23" t="s">
        <v>68</v>
      </c>
      <c r="G23" t="s">
        <v>69</v>
      </c>
      <c r="H23" t="s">
        <v>70</v>
      </c>
      <c r="I23" t="s">
        <v>71</v>
      </c>
      <c r="J23" t="s">
        <v>72</v>
      </c>
      <c r="K23" t="s">
        <v>73</v>
      </c>
      <c r="L23" t="s">
        <v>74</v>
      </c>
      <c r="M23" t="s">
        <v>75</v>
      </c>
      <c r="N23" t="s">
        <v>12</v>
      </c>
      <c r="O23" t="s">
        <v>12</v>
      </c>
      <c r="P23" t="s">
        <v>8</v>
      </c>
    </row>
    <row r="24" spans="1:29" x14ac:dyDescent="0.2">
      <c r="A24" t="s">
        <v>101</v>
      </c>
      <c r="B24" t="s">
        <v>53</v>
      </c>
      <c r="C24" t="s">
        <v>54</v>
      </c>
      <c r="D24" t="s">
        <v>55</v>
      </c>
      <c r="E24" t="s">
        <v>54</v>
      </c>
      <c r="F24" t="s">
        <v>56</v>
      </c>
      <c r="G24" t="s">
        <v>57</v>
      </c>
      <c r="H24" t="s">
        <v>58</v>
      </c>
      <c r="I24" t="s">
        <v>59</v>
      </c>
      <c r="J24" t="s">
        <v>60</v>
      </c>
      <c r="K24" t="s">
        <v>61</v>
      </c>
      <c r="L24" t="s">
        <v>62</v>
      </c>
      <c r="M24" t="s">
        <v>63</v>
      </c>
      <c r="N24" t="s">
        <v>8</v>
      </c>
      <c r="O24" t="s">
        <v>8</v>
      </c>
      <c r="P24" t="s">
        <v>8</v>
      </c>
      <c r="Q24">
        <f>F24+R24*N24</f>
        <v>29327</v>
      </c>
      <c r="R24">
        <v>3600</v>
      </c>
    </row>
    <row r="25" spans="1:29" x14ac:dyDescent="0.2">
      <c r="A25" t="s">
        <v>90</v>
      </c>
      <c r="B25" t="s">
        <v>78</v>
      </c>
      <c r="C25" t="s">
        <v>79</v>
      </c>
      <c r="D25" t="s">
        <v>80</v>
      </c>
      <c r="E25" t="s">
        <v>79</v>
      </c>
      <c r="F25" t="s">
        <v>81</v>
      </c>
      <c r="G25" t="s">
        <v>82</v>
      </c>
      <c r="H25" t="s">
        <v>83</v>
      </c>
      <c r="I25" t="s">
        <v>84</v>
      </c>
      <c r="J25" t="s">
        <v>85</v>
      </c>
      <c r="K25" t="s">
        <v>32</v>
      </c>
      <c r="L25" t="s">
        <v>86</v>
      </c>
      <c r="M25" t="s">
        <v>87</v>
      </c>
      <c r="N25" t="s">
        <v>8</v>
      </c>
      <c r="O25" t="s">
        <v>8</v>
      </c>
      <c r="P25" t="s">
        <v>8</v>
      </c>
      <c r="Q25">
        <f>F25+R25*N25</f>
        <v>10536</v>
      </c>
      <c r="R25">
        <v>3600</v>
      </c>
    </row>
    <row r="28" spans="1:29" x14ac:dyDescent="0.2">
      <c r="A28" s="4" t="s">
        <v>272</v>
      </c>
    </row>
    <row r="29" spans="1:29" x14ac:dyDescent="0.2">
      <c r="A29" t="s">
        <v>76</v>
      </c>
      <c r="B29" t="s">
        <v>78</v>
      </c>
      <c r="C29" t="s">
        <v>79</v>
      </c>
      <c r="D29" t="s">
        <v>80</v>
      </c>
      <c r="E29" t="s">
        <v>79</v>
      </c>
      <c r="F29" t="s">
        <v>81</v>
      </c>
      <c r="G29" t="s">
        <v>82</v>
      </c>
      <c r="H29" t="s">
        <v>83</v>
      </c>
      <c r="I29" t="s">
        <v>84</v>
      </c>
      <c r="J29" t="s">
        <v>85</v>
      </c>
      <c r="K29" t="s">
        <v>32</v>
      </c>
      <c r="L29" t="s">
        <v>86</v>
      </c>
      <c r="M29" t="s">
        <v>87</v>
      </c>
      <c r="N29" t="s">
        <v>8</v>
      </c>
      <c r="O29" t="s">
        <v>8</v>
      </c>
      <c r="P29" t="s">
        <v>8</v>
      </c>
      <c r="Q29">
        <f>F29+R29*N29</f>
        <v>10536</v>
      </c>
      <c r="R29">
        <v>1000000</v>
      </c>
      <c r="S29" s="5">
        <f>Q30/Q29</f>
        <v>1.3534548215641611</v>
      </c>
    </row>
    <row r="30" spans="1:29" x14ac:dyDescent="0.2">
      <c r="A30" t="s">
        <v>271</v>
      </c>
      <c r="B30" t="s">
        <v>274</v>
      </c>
      <c r="C30" t="s">
        <v>275</v>
      </c>
      <c r="D30" t="s">
        <v>275</v>
      </c>
      <c r="E30" t="s">
        <v>276</v>
      </c>
      <c r="F30" t="s">
        <v>277</v>
      </c>
      <c r="G30" t="s">
        <v>278</v>
      </c>
      <c r="H30" t="s">
        <v>279</v>
      </c>
      <c r="I30" t="s">
        <v>280</v>
      </c>
      <c r="J30" t="s">
        <v>281</v>
      </c>
      <c r="K30" t="s">
        <v>282</v>
      </c>
      <c r="L30" t="s">
        <v>283</v>
      </c>
      <c r="M30" t="s">
        <v>284</v>
      </c>
      <c r="N30" t="s">
        <v>12</v>
      </c>
      <c r="O30" t="s">
        <v>12</v>
      </c>
      <c r="P30" t="s">
        <v>8</v>
      </c>
      <c r="Q30">
        <f>F30+R30*N30</f>
        <v>14260</v>
      </c>
      <c r="R30">
        <v>3600</v>
      </c>
    </row>
    <row r="31" spans="1:29" x14ac:dyDescent="0.2">
      <c r="Q31">
        <f t="shared" ref="Q31:Q43" si="1">F31+R31*N31</f>
        <v>0</v>
      </c>
    </row>
    <row r="32" spans="1:29" x14ac:dyDescent="0.2">
      <c r="A32" s="4" t="s">
        <v>104</v>
      </c>
      <c r="B32" s="1" t="s">
        <v>1</v>
      </c>
      <c r="C32" t="s">
        <v>2</v>
      </c>
      <c r="D32" t="s">
        <v>45</v>
      </c>
      <c r="E32" t="s">
        <v>46</v>
      </c>
      <c r="F32" s="1" t="s">
        <v>3</v>
      </c>
      <c r="G32" t="s">
        <v>4</v>
      </c>
      <c r="H32" t="s">
        <v>47</v>
      </c>
      <c r="I32" t="s">
        <v>48</v>
      </c>
      <c r="J32" s="1" t="s">
        <v>5</v>
      </c>
      <c r="K32" t="s">
        <v>6</v>
      </c>
      <c r="L32" t="s">
        <v>49</v>
      </c>
      <c r="M32" t="s">
        <v>50</v>
      </c>
      <c r="N32" s="2" t="s">
        <v>7</v>
      </c>
      <c r="O32" s="3" t="s">
        <v>51</v>
      </c>
      <c r="P32" s="3" t="s">
        <v>52</v>
      </c>
      <c r="Q32" s="2" t="s">
        <v>77</v>
      </c>
      <c r="R32" s="3" t="s">
        <v>89</v>
      </c>
      <c r="AB32" t="s">
        <v>166</v>
      </c>
      <c r="AC32" t="s">
        <v>40</v>
      </c>
    </row>
    <row r="33" spans="1:36" x14ac:dyDescent="0.2">
      <c r="A33" t="s">
        <v>165</v>
      </c>
      <c r="B33" t="s">
        <v>105</v>
      </c>
      <c r="C33" t="s">
        <v>106</v>
      </c>
      <c r="D33" t="s">
        <v>106</v>
      </c>
      <c r="E33" t="s">
        <v>66</v>
      </c>
      <c r="F33" t="s">
        <v>107</v>
      </c>
      <c r="G33" t="s">
        <v>108</v>
      </c>
      <c r="H33" t="s">
        <v>109</v>
      </c>
      <c r="I33" t="s">
        <v>110</v>
      </c>
      <c r="J33" t="s">
        <v>111</v>
      </c>
      <c r="K33" t="s">
        <v>112</v>
      </c>
      <c r="L33" t="s">
        <v>113</v>
      </c>
      <c r="M33" t="s">
        <v>114</v>
      </c>
      <c r="N33" t="s">
        <v>8</v>
      </c>
      <c r="O33" t="s">
        <v>8</v>
      </c>
      <c r="P33" t="s">
        <v>8</v>
      </c>
      <c r="Q33">
        <f t="shared" si="1"/>
        <v>8099</v>
      </c>
      <c r="R33">
        <v>3600</v>
      </c>
      <c r="S33" s="5">
        <f>Q33/Q$37</f>
        <v>1.2115183246073298</v>
      </c>
      <c r="T33" s="6">
        <f>Q33/Q$38</f>
        <v>0.55442223439211391</v>
      </c>
      <c r="U33">
        <v>14</v>
      </c>
      <c r="V33" s="5">
        <v>0.21151832460732978</v>
      </c>
      <c r="W33" t="s">
        <v>166</v>
      </c>
      <c r="AA33" s="6">
        <v>0.5</v>
      </c>
      <c r="AB33" s="5">
        <v>0.57606581899775611</v>
      </c>
      <c r="AC33" s="5">
        <v>1.01</v>
      </c>
      <c r="AD33" s="6">
        <f>AB33-1</f>
        <v>-0.42393418100224389</v>
      </c>
      <c r="AE33" s="6">
        <f>AC33-1</f>
        <v>1.0000000000000009E-2</v>
      </c>
      <c r="AG33" s="5">
        <v>1.2115183246073298</v>
      </c>
      <c r="AH33" s="5">
        <v>0.55442223439211391</v>
      </c>
      <c r="AI33" s="6">
        <f>AG33-1</f>
        <v>0.21151832460732978</v>
      </c>
      <c r="AJ33" s="6">
        <f>AH33-1</f>
        <v>-0.44557776560788609</v>
      </c>
    </row>
    <row r="34" spans="1:36" x14ac:dyDescent="0.2">
      <c r="A34" t="s">
        <v>160</v>
      </c>
      <c r="B34" t="s">
        <v>115</v>
      </c>
      <c r="C34" t="s">
        <v>116</v>
      </c>
      <c r="D34" t="s">
        <v>117</v>
      </c>
      <c r="E34" t="s">
        <v>116</v>
      </c>
      <c r="F34" t="s">
        <v>118</v>
      </c>
      <c r="G34" t="s">
        <v>119</v>
      </c>
      <c r="H34" t="s">
        <v>120</v>
      </c>
      <c r="I34" t="s">
        <v>121</v>
      </c>
      <c r="J34" t="s">
        <v>122</v>
      </c>
      <c r="K34" t="s">
        <v>123</v>
      </c>
      <c r="L34" t="s">
        <v>124</v>
      </c>
      <c r="M34" t="s">
        <v>125</v>
      </c>
      <c r="N34" t="s">
        <v>8</v>
      </c>
      <c r="O34" t="s">
        <v>8</v>
      </c>
      <c r="P34" t="s">
        <v>8</v>
      </c>
      <c r="Q34">
        <f t="shared" si="1"/>
        <v>27947</v>
      </c>
      <c r="R34">
        <v>3600</v>
      </c>
      <c r="S34" s="5">
        <f t="shared" ref="S34:S40" si="2">Q34/Q$37</f>
        <v>4.1805534779356766</v>
      </c>
      <c r="T34" s="6">
        <f t="shared" ref="T34:T40" si="3">Q34/Q$38</f>
        <v>1.9131297918948522</v>
      </c>
      <c r="U34">
        <v>14</v>
      </c>
      <c r="V34" s="5">
        <v>3.1805534779356766</v>
      </c>
      <c r="W34" t="s">
        <v>40</v>
      </c>
      <c r="AA34" s="6">
        <v>0.55000000000000004</v>
      </c>
      <c r="AB34" s="5">
        <v>0.23081525804038883</v>
      </c>
      <c r="AC34" s="5">
        <v>0.98</v>
      </c>
      <c r="AD34" s="6">
        <f t="shared" ref="AD34:AD37" si="4">AB34-1</f>
        <v>-0.76918474195961117</v>
      </c>
      <c r="AE34" s="6">
        <f t="shared" ref="AE34:AE37" si="5">AC34-1</f>
        <v>-2.0000000000000018E-2</v>
      </c>
      <c r="AG34" s="5">
        <v>4.1805534779356766</v>
      </c>
      <c r="AH34" s="5">
        <v>1.9131297918948522</v>
      </c>
      <c r="AI34" s="6">
        <f t="shared" ref="AI34:AJ40" si="6">AG34-1</f>
        <v>3.1805534779356766</v>
      </c>
      <c r="AJ34" s="6">
        <f t="shared" si="6"/>
        <v>0.91312979189485222</v>
      </c>
    </row>
    <row r="35" spans="1:36" x14ac:dyDescent="0.2">
      <c r="A35" t="s">
        <v>161</v>
      </c>
      <c r="B35">
        <v>2818</v>
      </c>
      <c r="C35" s="9">
        <v>3.2615740740740744E-2</v>
      </c>
      <c r="D35" s="9">
        <v>2.9270833333333333E-2</v>
      </c>
      <c r="E35" s="9">
        <v>3.2615740740740744E-2</v>
      </c>
      <c r="F35">
        <v>28932</v>
      </c>
      <c r="G35" s="9">
        <v>0.33486111111111111</v>
      </c>
      <c r="H35" s="9">
        <v>0.12390046296296296</v>
      </c>
      <c r="I35" s="9">
        <v>0.21096064814814816</v>
      </c>
      <c r="J35">
        <v>1447</v>
      </c>
      <c r="K35" s="9">
        <v>1.6747685185185185E-2</v>
      </c>
      <c r="L35" s="9">
        <v>1.3761574074074074E-2</v>
      </c>
      <c r="M35" s="9">
        <v>1.9178240740740742E-2</v>
      </c>
      <c r="N35">
        <v>0</v>
      </c>
      <c r="O35">
        <v>0</v>
      </c>
      <c r="P35">
        <v>0</v>
      </c>
      <c r="Q35">
        <f t="shared" si="1"/>
        <v>28932</v>
      </c>
      <c r="R35">
        <v>3600</v>
      </c>
      <c r="S35" s="5">
        <f t="shared" si="2"/>
        <v>4.3278982797307401</v>
      </c>
      <c r="T35" s="6">
        <f t="shared" si="3"/>
        <v>1.9805585980284774</v>
      </c>
      <c r="U35">
        <v>11</v>
      </c>
      <c r="V35" s="5">
        <v>3.3278982797307401</v>
      </c>
      <c r="W35" t="s">
        <v>40</v>
      </c>
      <c r="AA35" s="6">
        <v>0.7</v>
      </c>
      <c r="AB35" s="5">
        <v>0.21151832460732978</v>
      </c>
      <c r="AC35" s="5">
        <v>0.91</v>
      </c>
      <c r="AD35" s="6">
        <f t="shared" si="4"/>
        <v>-0.78848167539267022</v>
      </c>
      <c r="AE35" s="6">
        <f t="shared" si="5"/>
        <v>-8.9999999999999969E-2</v>
      </c>
      <c r="AG35" s="5">
        <v>4.3278982797307401</v>
      </c>
      <c r="AH35" s="5">
        <v>1.9805585980284774</v>
      </c>
      <c r="AI35" s="6">
        <f t="shared" si="6"/>
        <v>3.3278982797307401</v>
      </c>
      <c r="AJ35" s="6">
        <f t="shared" si="6"/>
        <v>0.98055859802847745</v>
      </c>
    </row>
    <row r="36" spans="1:36" x14ac:dyDescent="0.2">
      <c r="A36" t="s">
        <v>162</v>
      </c>
      <c r="B36" t="s">
        <v>126</v>
      </c>
      <c r="C36" t="s">
        <v>127</v>
      </c>
      <c r="D36" t="s">
        <v>127</v>
      </c>
      <c r="E36" t="s">
        <v>128</v>
      </c>
      <c r="F36" t="s">
        <v>129</v>
      </c>
      <c r="G36" t="s">
        <v>130</v>
      </c>
      <c r="H36" t="s">
        <v>131</v>
      </c>
      <c r="I36" t="s">
        <v>132</v>
      </c>
      <c r="J36" t="s">
        <v>133</v>
      </c>
      <c r="K36" t="s">
        <v>75</v>
      </c>
      <c r="L36" t="s">
        <v>134</v>
      </c>
      <c r="M36" t="s">
        <v>135</v>
      </c>
      <c r="N36" t="s">
        <v>8</v>
      </c>
      <c r="O36" t="s">
        <v>8</v>
      </c>
      <c r="P36" t="s">
        <v>8</v>
      </c>
      <c r="Q36">
        <f t="shared" si="1"/>
        <v>8228</v>
      </c>
      <c r="R36">
        <v>3600</v>
      </c>
      <c r="S36" s="5">
        <f t="shared" si="2"/>
        <v>1.2308152580403888</v>
      </c>
      <c r="T36" s="6">
        <f t="shared" si="3"/>
        <v>0.56325301204819278</v>
      </c>
      <c r="U36">
        <v>11</v>
      </c>
      <c r="V36" s="5">
        <v>0.23081525804038883</v>
      </c>
      <c r="W36" t="s">
        <v>166</v>
      </c>
      <c r="AA36" s="6">
        <v>0.85</v>
      </c>
      <c r="AB36" s="5">
        <v>0</v>
      </c>
      <c r="AC36" s="5">
        <v>0</v>
      </c>
      <c r="AD36" s="6">
        <f t="shared" si="4"/>
        <v>-1</v>
      </c>
      <c r="AE36" s="6">
        <f t="shared" si="5"/>
        <v>-1</v>
      </c>
      <c r="AG36" s="5">
        <v>1.2308152580403888</v>
      </c>
      <c r="AH36" s="5">
        <v>0.56325301204819278</v>
      </c>
      <c r="AI36" s="6">
        <f t="shared" si="6"/>
        <v>0.23081525804038883</v>
      </c>
      <c r="AJ36" s="6">
        <f t="shared" si="6"/>
        <v>-0.43674698795180722</v>
      </c>
    </row>
    <row r="37" spans="1:36" x14ac:dyDescent="0.2">
      <c r="A37" t="s">
        <v>163</v>
      </c>
      <c r="B37" t="s">
        <v>136</v>
      </c>
      <c r="C37" t="s">
        <v>137</v>
      </c>
      <c r="D37" t="s">
        <v>137</v>
      </c>
      <c r="E37" t="s">
        <v>138</v>
      </c>
      <c r="F37" t="s">
        <v>139</v>
      </c>
      <c r="G37" t="s">
        <v>140</v>
      </c>
      <c r="H37" t="s">
        <v>141</v>
      </c>
      <c r="I37" t="s">
        <v>142</v>
      </c>
      <c r="J37" t="s">
        <v>143</v>
      </c>
      <c r="K37" t="s">
        <v>144</v>
      </c>
      <c r="L37" t="s">
        <v>145</v>
      </c>
      <c r="M37" t="s">
        <v>146</v>
      </c>
      <c r="N37" t="s">
        <v>8</v>
      </c>
      <c r="O37" t="s">
        <v>8</v>
      </c>
      <c r="P37" t="s">
        <v>8</v>
      </c>
      <c r="Q37">
        <f t="shared" si="1"/>
        <v>6685</v>
      </c>
      <c r="R37">
        <v>3600</v>
      </c>
      <c r="S37" s="5">
        <f t="shared" si="2"/>
        <v>1</v>
      </c>
      <c r="T37" s="6">
        <f t="shared" si="3"/>
        <v>0.45762595837897041</v>
      </c>
      <c r="U37">
        <v>17</v>
      </c>
      <c r="V37" s="5">
        <v>0</v>
      </c>
      <c r="W37" t="s">
        <v>166</v>
      </c>
      <c r="AD37" s="6">
        <f t="shared" si="4"/>
        <v>-1</v>
      </c>
      <c r="AE37" s="6">
        <f t="shared" si="5"/>
        <v>-1</v>
      </c>
      <c r="AG37" s="5">
        <v>1</v>
      </c>
      <c r="AH37" s="5">
        <v>0.45762595837897041</v>
      </c>
      <c r="AI37" s="6">
        <f t="shared" si="6"/>
        <v>0</v>
      </c>
      <c r="AJ37" s="6">
        <f t="shared" si="6"/>
        <v>-0.54237404162102965</v>
      </c>
    </row>
    <row r="38" spans="1:36" x14ac:dyDescent="0.2">
      <c r="A38" t="s">
        <v>164</v>
      </c>
      <c r="B38" t="s">
        <v>147</v>
      </c>
      <c r="C38" t="s">
        <v>148</v>
      </c>
      <c r="D38" t="s">
        <v>149</v>
      </c>
      <c r="E38" t="s">
        <v>148</v>
      </c>
      <c r="F38" t="s">
        <v>150</v>
      </c>
      <c r="G38" t="s">
        <v>151</v>
      </c>
      <c r="H38" t="s">
        <v>152</v>
      </c>
      <c r="I38" t="s">
        <v>153</v>
      </c>
      <c r="J38" t="s">
        <v>154</v>
      </c>
      <c r="K38" t="s">
        <v>155</v>
      </c>
      <c r="L38" t="s">
        <v>156</v>
      </c>
      <c r="M38" t="s">
        <v>157</v>
      </c>
      <c r="N38" t="s">
        <v>8</v>
      </c>
      <c r="O38" t="s">
        <v>8</v>
      </c>
      <c r="P38" t="s">
        <v>8</v>
      </c>
      <c r="Q38">
        <f>F38+R38*N38</f>
        <v>14608</v>
      </c>
      <c r="R38">
        <v>3600</v>
      </c>
      <c r="S38" s="5">
        <f t="shared" si="2"/>
        <v>2.1851907255048615</v>
      </c>
      <c r="T38" s="6">
        <f t="shared" si="3"/>
        <v>1</v>
      </c>
      <c r="U38">
        <v>17</v>
      </c>
      <c r="V38" s="5">
        <v>1.1851907255048615</v>
      </c>
      <c r="W38" t="s">
        <v>40</v>
      </c>
      <c r="AG38" s="5">
        <v>2.1851907255048615</v>
      </c>
      <c r="AH38" s="5">
        <v>1</v>
      </c>
      <c r="AI38" s="6">
        <f t="shared" si="6"/>
        <v>1.1851907255048615</v>
      </c>
      <c r="AJ38" s="6">
        <f t="shared" si="6"/>
        <v>0</v>
      </c>
    </row>
    <row r="39" spans="1:36" x14ac:dyDescent="0.2">
      <c r="A39" t="s">
        <v>101</v>
      </c>
      <c r="B39" t="s">
        <v>53</v>
      </c>
      <c r="C39" t="s">
        <v>54</v>
      </c>
      <c r="D39" t="s">
        <v>55</v>
      </c>
      <c r="E39" t="s">
        <v>54</v>
      </c>
      <c r="F39" t="s">
        <v>56</v>
      </c>
      <c r="G39" t="s">
        <v>57</v>
      </c>
      <c r="H39" t="s">
        <v>58</v>
      </c>
      <c r="I39" t="s">
        <v>59</v>
      </c>
      <c r="J39" t="s">
        <v>60</v>
      </c>
      <c r="K39" t="s">
        <v>61</v>
      </c>
      <c r="L39" t="s">
        <v>62</v>
      </c>
      <c r="M39" t="s">
        <v>63</v>
      </c>
      <c r="N39" t="s">
        <v>8</v>
      </c>
      <c r="O39" t="s">
        <v>8</v>
      </c>
      <c r="P39" t="s">
        <v>8</v>
      </c>
      <c r="Q39">
        <f>F39+R39*N39</f>
        <v>29327</v>
      </c>
      <c r="R39">
        <v>3600</v>
      </c>
      <c r="S39" s="5">
        <f t="shared" si="2"/>
        <v>4.3869857890800299</v>
      </c>
      <c r="T39" s="6">
        <f t="shared" si="3"/>
        <v>2.0075985761226725</v>
      </c>
      <c r="U39">
        <v>10</v>
      </c>
      <c r="V39" s="5">
        <v>3.3869857890800299</v>
      </c>
      <c r="W39" t="s">
        <v>40</v>
      </c>
      <c r="AG39" s="5">
        <v>4.3869857890800299</v>
      </c>
      <c r="AH39" s="5">
        <v>2.0075985761226725</v>
      </c>
      <c r="AI39" s="6">
        <f t="shared" si="6"/>
        <v>3.3869857890800299</v>
      </c>
      <c r="AJ39" s="6">
        <f t="shared" si="6"/>
        <v>1.0075985761226725</v>
      </c>
    </row>
    <row r="40" spans="1:36" x14ac:dyDescent="0.2">
      <c r="A40" t="s">
        <v>90</v>
      </c>
      <c r="B40" t="s">
        <v>78</v>
      </c>
      <c r="C40" t="s">
        <v>79</v>
      </c>
      <c r="D40" t="s">
        <v>80</v>
      </c>
      <c r="E40" t="s">
        <v>79</v>
      </c>
      <c r="F40" t="s">
        <v>81</v>
      </c>
      <c r="G40" t="s">
        <v>82</v>
      </c>
      <c r="H40" t="s">
        <v>83</v>
      </c>
      <c r="I40" t="s">
        <v>84</v>
      </c>
      <c r="J40" t="s">
        <v>85</v>
      </c>
      <c r="K40" t="s">
        <v>32</v>
      </c>
      <c r="L40" t="s">
        <v>86</v>
      </c>
      <c r="M40" t="s">
        <v>87</v>
      </c>
      <c r="N40" t="s">
        <v>8</v>
      </c>
      <c r="O40" t="s">
        <v>8</v>
      </c>
      <c r="P40" t="s">
        <v>8</v>
      </c>
      <c r="Q40">
        <f>F40+R40*N40</f>
        <v>10536</v>
      </c>
      <c r="R40">
        <v>3600</v>
      </c>
      <c r="S40" s="5">
        <f t="shared" si="2"/>
        <v>1.5760658189977561</v>
      </c>
      <c r="T40" s="6">
        <f t="shared" si="3"/>
        <v>0.72124863088718505</v>
      </c>
      <c r="U40">
        <v>10</v>
      </c>
      <c r="V40" s="5">
        <v>0.57606581899775611</v>
      </c>
      <c r="W40" t="s">
        <v>166</v>
      </c>
      <c r="AG40" s="5">
        <v>1.5760658189977561</v>
      </c>
      <c r="AH40" s="5">
        <v>0.72124863088718505</v>
      </c>
      <c r="AI40" s="6">
        <f t="shared" si="6"/>
        <v>0.57606581899775611</v>
      </c>
      <c r="AJ40" s="6">
        <f t="shared" si="6"/>
        <v>-0.27875136911281495</v>
      </c>
    </row>
    <row r="42" spans="1:36" x14ac:dyDescent="0.2">
      <c r="Q42">
        <f t="shared" si="1"/>
        <v>0</v>
      </c>
    </row>
    <row r="43" spans="1:36" x14ac:dyDescent="0.2">
      <c r="A43" s="4" t="s">
        <v>158</v>
      </c>
      <c r="Q43">
        <f t="shared" si="1"/>
        <v>0</v>
      </c>
    </row>
    <row r="44" spans="1:36" x14ac:dyDescent="0.2">
      <c r="A44" t="s">
        <v>159</v>
      </c>
      <c r="B44" t="s">
        <v>53</v>
      </c>
      <c r="C44" t="s">
        <v>54</v>
      </c>
      <c r="D44" t="s">
        <v>55</v>
      </c>
      <c r="E44" t="s">
        <v>54</v>
      </c>
      <c r="F44" t="s">
        <v>56</v>
      </c>
      <c r="G44" t="s">
        <v>57</v>
      </c>
      <c r="H44" t="s">
        <v>58</v>
      </c>
      <c r="I44" t="s">
        <v>59</v>
      </c>
      <c r="J44" t="s">
        <v>60</v>
      </c>
      <c r="K44" t="s">
        <v>61</v>
      </c>
      <c r="L44" t="s">
        <v>62</v>
      </c>
      <c r="M44" t="s">
        <v>63</v>
      </c>
      <c r="N44" t="s">
        <v>8</v>
      </c>
      <c r="O44" t="s">
        <v>8</v>
      </c>
      <c r="P44" t="s">
        <v>8</v>
      </c>
    </row>
    <row r="47" spans="1:36" x14ac:dyDescent="0.2">
      <c r="A47" s="4" t="s">
        <v>167</v>
      </c>
      <c r="V47" t="s">
        <v>40</v>
      </c>
      <c r="W47" t="s">
        <v>166</v>
      </c>
    </row>
    <row r="48" spans="1:36" x14ac:dyDescent="0.2">
      <c r="A48" t="s">
        <v>180</v>
      </c>
      <c r="B48" t="s">
        <v>53</v>
      </c>
      <c r="C48" t="s">
        <v>54</v>
      </c>
      <c r="D48" t="s">
        <v>55</v>
      </c>
      <c r="E48" t="s">
        <v>54</v>
      </c>
      <c r="F48" t="s">
        <v>56</v>
      </c>
      <c r="G48" t="s">
        <v>57</v>
      </c>
      <c r="H48" t="s">
        <v>58</v>
      </c>
      <c r="I48" t="s">
        <v>59</v>
      </c>
      <c r="J48" t="s">
        <v>60</v>
      </c>
      <c r="K48" t="s">
        <v>61</v>
      </c>
      <c r="L48" t="s">
        <v>62</v>
      </c>
      <c r="M48" t="s">
        <v>63</v>
      </c>
      <c r="N48" t="s">
        <v>8</v>
      </c>
      <c r="O48" t="s">
        <v>8</v>
      </c>
      <c r="P48" t="s">
        <v>8</v>
      </c>
      <c r="Q48">
        <f>F48+R48*N48</f>
        <v>29327</v>
      </c>
      <c r="R48">
        <v>3600</v>
      </c>
      <c r="S48" s="5">
        <f>Q48/Q$49-1</f>
        <v>0.41614756868994163</v>
      </c>
      <c r="U48" t="s">
        <v>216</v>
      </c>
      <c r="V48" s="5">
        <v>0</v>
      </c>
      <c r="W48" s="6">
        <v>0</v>
      </c>
    </row>
    <row r="49" spans="1:23" x14ac:dyDescent="0.2">
      <c r="A49" t="s">
        <v>168</v>
      </c>
      <c r="B49" t="s">
        <v>169</v>
      </c>
      <c r="C49" t="s">
        <v>170</v>
      </c>
      <c r="D49" t="s">
        <v>171</v>
      </c>
      <c r="E49" t="s">
        <v>170</v>
      </c>
      <c r="F49" t="s">
        <v>172</v>
      </c>
      <c r="G49" t="s">
        <v>173</v>
      </c>
      <c r="H49" t="s">
        <v>174</v>
      </c>
      <c r="I49" t="s">
        <v>175</v>
      </c>
      <c r="J49" t="s">
        <v>176</v>
      </c>
      <c r="K49" t="s">
        <v>177</v>
      </c>
      <c r="L49" t="s">
        <v>178</v>
      </c>
      <c r="M49" t="s">
        <v>179</v>
      </c>
      <c r="N49" t="s">
        <v>8</v>
      </c>
      <c r="O49" t="s">
        <v>8</v>
      </c>
      <c r="P49" t="s">
        <v>8</v>
      </c>
      <c r="Q49">
        <f t="shared" ref="Q49:Q57" si="7">F49+R49*N49</f>
        <v>20709</v>
      </c>
      <c r="R49">
        <v>3600</v>
      </c>
      <c r="S49" s="5">
        <f t="shared" ref="S49:S51" si="8">Q49/Q$49-1</f>
        <v>0</v>
      </c>
      <c r="U49" t="s">
        <v>217</v>
      </c>
      <c r="V49" s="6">
        <v>0.42</v>
      </c>
      <c r="W49" s="6">
        <v>7.0000000000000007E-2</v>
      </c>
    </row>
    <row r="50" spans="1:23" x14ac:dyDescent="0.2">
      <c r="A50" t="s">
        <v>181</v>
      </c>
      <c r="B50" t="s">
        <v>182</v>
      </c>
      <c r="C50" t="s">
        <v>183</v>
      </c>
      <c r="D50" t="s">
        <v>184</v>
      </c>
      <c r="E50" t="s">
        <v>183</v>
      </c>
      <c r="F50" t="s">
        <v>185</v>
      </c>
      <c r="G50" t="s">
        <v>186</v>
      </c>
      <c r="H50" t="s">
        <v>187</v>
      </c>
      <c r="I50" t="s">
        <v>188</v>
      </c>
      <c r="J50" t="s">
        <v>189</v>
      </c>
      <c r="K50" t="s">
        <v>190</v>
      </c>
      <c r="L50" t="s">
        <v>191</v>
      </c>
      <c r="M50" t="s">
        <v>192</v>
      </c>
      <c r="N50" t="s">
        <v>12</v>
      </c>
      <c r="O50" t="s">
        <v>12</v>
      </c>
      <c r="P50" t="s">
        <v>8</v>
      </c>
      <c r="Q50">
        <f t="shared" si="7"/>
        <v>36978</v>
      </c>
      <c r="R50">
        <v>3600</v>
      </c>
      <c r="S50" s="5">
        <f t="shared" si="8"/>
        <v>0.78560046356656521</v>
      </c>
      <c r="U50" t="s">
        <v>218</v>
      </c>
      <c r="V50" s="6">
        <v>0.79</v>
      </c>
      <c r="W50" s="6">
        <v>0.08</v>
      </c>
    </row>
    <row r="51" spans="1:23" x14ac:dyDescent="0.2">
      <c r="A51" t="s">
        <v>202</v>
      </c>
      <c r="B51" t="s">
        <v>193</v>
      </c>
      <c r="C51" t="s">
        <v>194</v>
      </c>
      <c r="D51" t="s">
        <v>195</v>
      </c>
      <c r="E51" t="s">
        <v>194</v>
      </c>
      <c r="F51" t="s">
        <v>196</v>
      </c>
      <c r="G51" t="s">
        <v>197</v>
      </c>
      <c r="H51" t="s">
        <v>198</v>
      </c>
      <c r="I51" t="s">
        <v>199</v>
      </c>
      <c r="J51" t="s">
        <v>189</v>
      </c>
      <c r="K51" t="s">
        <v>190</v>
      </c>
      <c r="L51" t="s">
        <v>200</v>
      </c>
      <c r="M51" t="s">
        <v>201</v>
      </c>
      <c r="N51" t="s">
        <v>13</v>
      </c>
      <c r="O51" t="s">
        <v>9</v>
      </c>
      <c r="P51" t="s">
        <v>9</v>
      </c>
      <c r="Q51">
        <f t="shared" si="7"/>
        <v>42514</v>
      </c>
      <c r="R51">
        <v>3600</v>
      </c>
      <c r="S51" s="5">
        <f t="shared" si="8"/>
        <v>1.052923849534019</v>
      </c>
      <c r="U51" t="s">
        <v>219</v>
      </c>
      <c r="V51" s="6">
        <v>1.05</v>
      </c>
      <c r="W51" s="6">
        <v>0.25</v>
      </c>
    </row>
    <row r="52" spans="1:23" x14ac:dyDescent="0.2">
      <c r="A52" t="s">
        <v>203</v>
      </c>
      <c r="B52" t="s">
        <v>78</v>
      </c>
      <c r="C52" t="s">
        <v>79</v>
      </c>
      <c r="D52" t="s">
        <v>80</v>
      </c>
      <c r="E52" t="s">
        <v>79</v>
      </c>
      <c r="F52" t="s">
        <v>81</v>
      </c>
      <c r="G52" t="s">
        <v>82</v>
      </c>
      <c r="H52" t="s">
        <v>83</v>
      </c>
      <c r="I52" t="s">
        <v>84</v>
      </c>
      <c r="J52" t="s">
        <v>85</v>
      </c>
      <c r="K52" t="s">
        <v>32</v>
      </c>
      <c r="L52" t="s">
        <v>86</v>
      </c>
      <c r="M52" t="s">
        <v>87</v>
      </c>
      <c r="N52" t="s">
        <v>8</v>
      </c>
      <c r="O52" t="s">
        <v>8</v>
      </c>
      <c r="P52" t="s">
        <v>8</v>
      </c>
      <c r="Q52">
        <f t="shared" si="7"/>
        <v>10536</v>
      </c>
      <c r="R52">
        <v>3600</v>
      </c>
      <c r="S52" s="5">
        <f>Q52/Q$53-1</f>
        <v>6.6180935033393951E-2</v>
      </c>
    </row>
    <row r="53" spans="1:23" x14ac:dyDescent="0.2">
      <c r="A53" t="s">
        <v>215</v>
      </c>
      <c r="B53" t="s">
        <v>204</v>
      </c>
      <c r="C53" t="s">
        <v>205</v>
      </c>
      <c r="D53" t="s">
        <v>205</v>
      </c>
      <c r="E53" t="s">
        <v>206</v>
      </c>
      <c r="F53" t="s">
        <v>207</v>
      </c>
      <c r="G53" t="s">
        <v>208</v>
      </c>
      <c r="H53" t="s">
        <v>209</v>
      </c>
      <c r="I53" t="s">
        <v>210</v>
      </c>
      <c r="J53" t="s">
        <v>211</v>
      </c>
      <c r="K53" t="s">
        <v>212</v>
      </c>
      <c r="L53" t="s">
        <v>213</v>
      </c>
      <c r="M53" t="s">
        <v>214</v>
      </c>
      <c r="N53" t="s">
        <v>8</v>
      </c>
      <c r="O53" t="s">
        <v>8</v>
      </c>
      <c r="P53" t="s">
        <v>8</v>
      </c>
      <c r="Q53">
        <f t="shared" si="7"/>
        <v>9882</v>
      </c>
      <c r="R53">
        <v>3600</v>
      </c>
      <c r="S53" s="5">
        <f>Q53/Q$53-1</f>
        <v>0</v>
      </c>
    </row>
    <row r="54" spans="1:23" x14ac:dyDescent="0.2">
      <c r="A54" t="s">
        <v>231</v>
      </c>
      <c r="B54" t="s">
        <v>220</v>
      </c>
      <c r="C54" t="s">
        <v>221</v>
      </c>
      <c r="D54" t="s">
        <v>221</v>
      </c>
      <c r="E54" t="s">
        <v>222</v>
      </c>
      <c r="F54" t="s">
        <v>223</v>
      </c>
      <c r="G54" t="s">
        <v>224</v>
      </c>
      <c r="H54" t="s">
        <v>225</v>
      </c>
      <c r="I54" t="s">
        <v>226</v>
      </c>
      <c r="J54" t="s">
        <v>227</v>
      </c>
      <c r="K54" t="s">
        <v>228</v>
      </c>
      <c r="L54" t="s">
        <v>229</v>
      </c>
      <c r="M54" t="s">
        <v>230</v>
      </c>
      <c r="N54" t="s">
        <v>8</v>
      </c>
      <c r="O54" t="s">
        <v>8</v>
      </c>
      <c r="P54" t="s">
        <v>8</v>
      </c>
      <c r="Q54">
        <f>F54+R54*N54</f>
        <v>10685</v>
      </c>
      <c r="R54">
        <v>3600</v>
      </c>
      <c r="S54" s="5">
        <f t="shared" ref="S54:S55" si="9">Q54/Q$53-1</f>
        <v>8.1258854482898268E-2</v>
      </c>
    </row>
    <row r="55" spans="1:23" x14ac:dyDescent="0.2">
      <c r="A55" t="s">
        <v>243</v>
      </c>
      <c r="B55" t="s">
        <v>232</v>
      </c>
      <c r="C55" t="s">
        <v>233</v>
      </c>
      <c r="D55" t="s">
        <v>233</v>
      </c>
      <c r="E55" t="s">
        <v>234</v>
      </c>
      <c r="F55" t="s">
        <v>235</v>
      </c>
      <c r="G55" t="s">
        <v>236</v>
      </c>
      <c r="H55" t="s">
        <v>237</v>
      </c>
      <c r="I55" t="s">
        <v>238</v>
      </c>
      <c r="J55" t="s">
        <v>239</v>
      </c>
      <c r="K55" t="s">
        <v>240</v>
      </c>
      <c r="L55" t="s">
        <v>241</v>
      </c>
      <c r="M55" t="s">
        <v>242</v>
      </c>
      <c r="N55" t="s">
        <v>12</v>
      </c>
      <c r="O55" t="s">
        <v>12</v>
      </c>
      <c r="P55" t="s">
        <v>8</v>
      </c>
      <c r="Q55">
        <f>F55+R55*N55</f>
        <v>12326</v>
      </c>
      <c r="R55">
        <v>3600</v>
      </c>
      <c r="S55" s="5">
        <f t="shared" si="9"/>
        <v>0.24731835660797419</v>
      </c>
    </row>
    <row r="56" spans="1:23" x14ac:dyDescent="0.2">
      <c r="Q56">
        <f t="shared" si="7"/>
        <v>0</v>
      </c>
      <c r="R56">
        <v>3600</v>
      </c>
    </row>
    <row r="57" spans="1:23" x14ac:dyDescent="0.2">
      <c r="Q57">
        <f t="shared" si="7"/>
        <v>0</v>
      </c>
      <c r="R57">
        <v>3600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656C-DF00-C646-AC59-31DD6ED829E5}">
  <dimension ref="A1:AA31"/>
  <sheetViews>
    <sheetView zoomScale="86" zoomScaleNormal="100" workbookViewId="0">
      <selection activeCell="D26" sqref="D26"/>
    </sheetView>
  </sheetViews>
  <sheetFormatPr baseColWidth="10" defaultRowHeight="16" x14ac:dyDescent="0.2"/>
  <cols>
    <col min="1" max="1" width="41.5" customWidth="1"/>
  </cols>
  <sheetData>
    <row r="1" spans="1:27" x14ac:dyDescent="0.2">
      <c r="A1" t="s">
        <v>0</v>
      </c>
      <c r="B1" s="1" t="s">
        <v>1</v>
      </c>
      <c r="C1" t="s">
        <v>2</v>
      </c>
      <c r="D1" t="s">
        <v>45</v>
      </c>
      <c r="E1" t="s">
        <v>46</v>
      </c>
      <c r="F1" s="1" t="s">
        <v>3</v>
      </c>
      <c r="G1" t="s">
        <v>4</v>
      </c>
      <c r="H1" t="s">
        <v>47</v>
      </c>
      <c r="I1" t="s">
        <v>48</v>
      </c>
      <c r="J1" s="1" t="s">
        <v>5</v>
      </c>
      <c r="K1" t="s">
        <v>6</v>
      </c>
      <c r="L1" t="s">
        <v>49</v>
      </c>
      <c r="M1" t="s">
        <v>50</v>
      </c>
      <c r="N1" s="2" t="s">
        <v>7</v>
      </c>
      <c r="O1" s="3" t="s">
        <v>51</v>
      </c>
      <c r="P1" s="3" t="s">
        <v>52</v>
      </c>
      <c r="Q1" s="2" t="s">
        <v>77</v>
      </c>
      <c r="R1" s="3" t="s">
        <v>89</v>
      </c>
      <c r="S1" s="3"/>
      <c r="T1" s="3"/>
      <c r="V1" s="1"/>
      <c r="Y1" s="1"/>
    </row>
    <row r="2" spans="1:27" x14ac:dyDescent="0.2">
      <c r="A2" t="s">
        <v>102</v>
      </c>
      <c r="B2" t="s">
        <v>91</v>
      </c>
      <c r="C2" t="s">
        <v>67</v>
      </c>
      <c r="D2" t="s">
        <v>67</v>
      </c>
      <c r="E2" t="s">
        <v>92</v>
      </c>
      <c r="F2" t="s">
        <v>93</v>
      </c>
      <c r="G2" t="s">
        <v>94</v>
      </c>
      <c r="H2" t="s">
        <v>16</v>
      </c>
      <c r="I2" t="s">
        <v>95</v>
      </c>
      <c r="J2" t="s">
        <v>96</v>
      </c>
      <c r="K2" t="s">
        <v>97</v>
      </c>
      <c r="L2" t="s">
        <v>98</v>
      </c>
      <c r="M2" t="s">
        <v>99</v>
      </c>
      <c r="N2" t="s">
        <v>9</v>
      </c>
      <c r="O2" t="s">
        <v>12</v>
      </c>
      <c r="P2" t="s">
        <v>12</v>
      </c>
      <c r="Z2" s="5"/>
      <c r="AA2" s="6"/>
    </row>
    <row r="4" spans="1:27" x14ac:dyDescent="0.2">
      <c r="A4" t="s">
        <v>100</v>
      </c>
      <c r="B4" t="s">
        <v>91</v>
      </c>
      <c r="C4" t="s">
        <v>67</v>
      </c>
      <c r="D4" t="s">
        <v>67</v>
      </c>
      <c r="E4" t="s">
        <v>92</v>
      </c>
      <c r="F4" t="s">
        <v>93</v>
      </c>
      <c r="G4" t="s">
        <v>94</v>
      </c>
      <c r="H4" t="s">
        <v>16</v>
      </c>
      <c r="I4" t="s">
        <v>95</v>
      </c>
      <c r="J4" t="s">
        <v>96</v>
      </c>
      <c r="K4" t="s">
        <v>97</v>
      </c>
      <c r="L4" t="s">
        <v>98</v>
      </c>
      <c r="M4" t="s">
        <v>99</v>
      </c>
      <c r="N4" t="s">
        <v>9</v>
      </c>
      <c r="O4" t="s">
        <v>12</v>
      </c>
      <c r="P4" t="s">
        <v>12</v>
      </c>
      <c r="Q4">
        <f>F4+R4*N4</f>
        <v>8911</v>
      </c>
      <c r="R4">
        <v>1800</v>
      </c>
    </row>
    <row r="6" spans="1:27" x14ac:dyDescent="0.2">
      <c r="A6" t="s">
        <v>103</v>
      </c>
      <c r="B6" t="s">
        <v>65</v>
      </c>
      <c r="C6" t="s">
        <v>66</v>
      </c>
      <c r="D6" t="s">
        <v>67</v>
      </c>
      <c r="E6" t="s">
        <v>66</v>
      </c>
      <c r="F6" t="s">
        <v>68</v>
      </c>
      <c r="G6" t="s">
        <v>69</v>
      </c>
      <c r="H6" t="s">
        <v>70</v>
      </c>
      <c r="I6" t="s">
        <v>71</v>
      </c>
      <c r="J6" t="s">
        <v>72</v>
      </c>
      <c r="K6" t="s">
        <v>73</v>
      </c>
      <c r="L6" t="s">
        <v>74</v>
      </c>
      <c r="M6" t="s">
        <v>75</v>
      </c>
      <c r="N6" t="s">
        <v>12</v>
      </c>
      <c r="O6" t="s">
        <v>12</v>
      </c>
      <c r="P6" t="s">
        <v>8</v>
      </c>
    </row>
    <row r="7" spans="1:27" x14ac:dyDescent="0.2">
      <c r="A7" t="s">
        <v>101</v>
      </c>
      <c r="B7" t="s">
        <v>53</v>
      </c>
      <c r="C7" t="s">
        <v>54</v>
      </c>
      <c r="D7" t="s">
        <v>55</v>
      </c>
      <c r="E7" t="s">
        <v>54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8</v>
      </c>
      <c r="O7" t="s">
        <v>8</v>
      </c>
      <c r="P7" t="s">
        <v>8</v>
      </c>
      <c r="Q7">
        <f>F7+R7*N7</f>
        <v>29327</v>
      </c>
      <c r="R7">
        <v>3600</v>
      </c>
    </row>
    <row r="8" spans="1:27" x14ac:dyDescent="0.2">
      <c r="A8" t="s">
        <v>90</v>
      </c>
      <c r="B8" t="s">
        <v>78</v>
      </c>
      <c r="C8" t="s">
        <v>79</v>
      </c>
      <c r="D8" t="s">
        <v>80</v>
      </c>
      <c r="E8" t="s">
        <v>79</v>
      </c>
      <c r="F8" t="s">
        <v>81</v>
      </c>
      <c r="G8" t="s">
        <v>82</v>
      </c>
      <c r="H8" t="s">
        <v>83</v>
      </c>
      <c r="I8" t="s">
        <v>84</v>
      </c>
      <c r="J8" t="s">
        <v>85</v>
      </c>
      <c r="K8" t="s">
        <v>32</v>
      </c>
      <c r="L8" t="s">
        <v>86</v>
      </c>
      <c r="M8" t="s">
        <v>87</v>
      </c>
      <c r="N8" t="s">
        <v>8</v>
      </c>
      <c r="O8" t="s">
        <v>8</v>
      </c>
      <c r="P8" t="s">
        <v>8</v>
      </c>
      <c r="Q8">
        <f>F8+R8*N8</f>
        <v>10536</v>
      </c>
      <c r="R8">
        <v>3600</v>
      </c>
      <c r="S8">
        <f>Q7/Q8</f>
        <v>2.7835041761579347</v>
      </c>
    </row>
    <row r="10" spans="1:27" x14ac:dyDescent="0.2">
      <c r="A10" t="s">
        <v>76</v>
      </c>
      <c r="B10" t="s">
        <v>78</v>
      </c>
      <c r="C10" t="s">
        <v>79</v>
      </c>
      <c r="D10" t="s">
        <v>80</v>
      </c>
      <c r="E10" t="s">
        <v>79</v>
      </c>
      <c r="F10" t="s">
        <v>81</v>
      </c>
      <c r="G10" t="s">
        <v>82</v>
      </c>
      <c r="H10" t="s">
        <v>83</v>
      </c>
      <c r="I10" t="s">
        <v>84</v>
      </c>
      <c r="J10" t="s">
        <v>85</v>
      </c>
      <c r="K10" t="s">
        <v>32</v>
      </c>
      <c r="L10" t="s">
        <v>86</v>
      </c>
      <c r="M10" t="s">
        <v>87</v>
      </c>
      <c r="N10" t="s">
        <v>8</v>
      </c>
      <c r="O10" t="s">
        <v>8</v>
      </c>
      <c r="P10" t="s">
        <v>8</v>
      </c>
      <c r="Q10">
        <f>F10+R10*N10</f>
        <v>10536</v>
      </c>
      <c r="R10">
        <v>1000000</v>
      </c>
    </row>
    <row r="13" spans="1:27" x14ac:dyDescent="0.2">
      <c r="A13" t="s">
        <v>273</v>
      </c>
      <c r="B13" t="s">
        <v>244</v>
      </c>
      <c r="C13" t="s">
        <v>245</v>
      </c>
    </row>
    <row r="14" spans="1:27" x14ac:dyDescent="0.2">
      <c r="A14">
        <v>900</v>
      </c>
      <c r="B14">
        <v>6</v>
      </c>
      <c r="C14">
        <v>2</v>
      </c>
    </row>
    <row r="15" spans="1:27" x14ac:dyDescent="0.2">
      <c r="A15">
        <v>1800</v>
      </c>
      <c r="B15">
        <v>3</v>
      </c>
      <c r="C15">
        <v>2</v>
      </c>
    </row>
    <row r="16" spans="1:27" x14ac:dyDescent="0.2">
      <c r="A16">
        <v>2700</v>
      </c>
      <c r="B16">
        <v>1</v>
      </c>
      <c r="C16">
        <v>1</v>
      </c>
    </row>
    <row r="17" spans="1:12" x14ac:dyDescent="0.2">
      <c r="A17">
        <v>3600</v>
      </c>
      <c r="B17">
        <v>0</v>
      </c>
      <c r="C17">
        <v>0</v>
      </c>
    </row>
    <row r="19" spans="1:12" x14ac:dyDescent="0.2">
      <c r="B19" t="s">
        <v>246</v>
      </c>
      <c r="C19" t="s">
        <v>247</v>
      </c>
    </row>
    <row r="20" spans="1:12" x14ac:dyDescent="0.2">
      <c r="A20">
        <v>900</v>
      </c>
      <c r="B20">
        <f>9*60+27</f>
        <v>567</v>
      </c>
      <c r="C20">
        <v>295</v>
      </c>
      <c r="D20">
        <v>2</v>
      </c>
      <c r="F20">
        <v>9</v>
      </c>
    </row>
    <row r="21" spans="1:12" x14ac:dyDescent="0.2">
      <c r="A21">
        <v>1800</v>
      </c>
      <c r="B21">
        <f>17*60+35</f>
        <v>1055</v>
      </c>
      <c r="C21">
        <v>295</v>
      </c>
      <c r="L21">
        <v>5</v>
      </c>
    </row>
    <row r="22" spans="1:12" x14ac:dyDescent="0.2">
      <c r="A22">
        <v>2700</v>
      </c>
      <c r="B22">
        <f>23*60+4</f>
        <v>1384</v>
      </c>
      <c r="C22">
        <v>390</v>
      </c>
    </row>
    <row r="23" spans="1:12" x14ac:dyDescent="0.2">
      <c r="A23">
        <v>3600</v>
      </c>
      <c r="B23">
        <f>24*60+26</f>
        <v>1466</v>
      </c>
      <c r="C23">
        <v>527</v>
      </c>
    </row>
    <row r="31" spans="1:12" x14ac:dyDescent="0.2">
      <c r="C31">
        <f>228/125</f>
        <v>1.8240000000000001</v>
      </c>
      <c r="D31">
        <f>308/142</f>
        <v>2.1690140845070425</v>
      </c>
      <c r="E31">
        <f>312/148</f>
        <v>2.1081081081081079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5976C-F694-5645-81AB-0C86283AB25C}">
  <dimension ref="A1:AA31"/>
  <sheetViews>
    <sheetView workbookViewId="0">
      <selection activeCell="G5" sqref="G5"/>
    </sheetView>
  </sheetViews>
  <sheetFormatPr baseColWidth="10" defaultRowHeight="16" x14ac:dyDescent="0.2"/>
  <cols>
    <col min="1" max="1" width="41.5" customWidth="1"/>
    <col min="2" max="2" width="16.1640625" customWidth="1"/>
    <col min="3" max="3" width="19.1640625" customWidth="1"/>
  </cols>
  <sheetData>
    <row r="1" spans="1:27" x14ac:dyDescent="0.2">
      <c r="A1" t="s">
        <v>0</v>
      </c>
      <c r="B1" s="1" t="s">
        <v>1</v>
      </c>
      <c r="C1" t="s">
        <v>2</v>
      </c>
      <c r="D1" t="s">
        <v>45</v>
      </c>
      <c r="E1" t="s">
        <v>46</v>
      </c>
      <c r="F1" s="1" t="s">
        <v>3</v>
      </c>
      <c r="G1" t="s">
        <v>4</v>
      </c>
      <c r="H1" t="s">
        <v>47</v>
      </c>
      <c r="I1" t="s">
        <v>48</v>
      </c>
      <c r="J1" s="1" t="s">
        <v>5</v>
      </c>
      <c r="K1" t="s">
        <v>6</v>
      </c>
      <c r="L1" t="s">
        <v>49</v>
      </c>
      <c r="M1" t="s">
        <v>50</v>
      </c>
      <c r="N1" s="2" t="s">
        <v>7</v>
      </c>
      <c r="O1" s="3" t="s">
        <v>51</v>
      </c>
      <c r="P1" s="3" t="s">
        <v>52</v>
      </c>
      <c r="Q1" s="2" t="s">
        <v>77</v>
      </c>
      <c r="R1" s="3" t="s">
        <v>89</v>
      </c>
      <c r="S1" s="3"/>
      <c r="T1" s="3"/>
      <c r="V1" s="1"/>
      <c r="Y1" s="1"/>
    </row>
    <row r="2" spans="1:27" x14ac:dyDescent="0.2">
      <c r="A2">
        <v>1</v>
      </c>
      <c r="B2" t="s">
        <v>78</v>
      </c>
      <c r="C2" t="s">
        <v>79</v>
      </c>
      <c r="D2" t="s">
        <v>80</v>
      </c>
      <c r="E2" t="s">
        <v>79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32</v>
      </c>
      <c r="L2" t="s">
        <v>86</v>
      </c>
      <c r="M2" t="s">
        <v>87</v>
      </c>
      <c r="N2" t="s">
        <v>8</v>
      </c>
      <c r="O2" t="s">
        <v>8</v>
      </c>
      <c r="P2" t="s">
        <v>8</v>
      </c>
      <c r="Q2">
        <f>F2+R2*N2</f>
        <v>10536</v>
      </c>
      <c r="R2">
        <v>3600</v>
      </c>
      <c r="Z2" s="5"/>
      <c r="AA2" s="6"/>
    </row>
    <row r="3" spans="1:27" x14ac:dyDescent="0.2">
      <c r="A3">
        <v>2</v>
      </c>
      <c r="B3" t="s">
        <v>232</v>
      </c>
      <c r="C3" t="s">
        <v>233</v>
      </c>
      <c r="D3" t="s">
        <v>233</v>
      </c>
      <c r="E3" t="s">
        <v>234</v>
      </c>
      <c r="F3" t="s">
        <v>235</v>
      </c>
      <c r="G3" t="s">
        <v>236</v>
      </c>
      <c r="H3" t="s">
        <v>237</v>
      </c>
      <c r="I3" t="s">
        <v>238</v>
      </c>
      <c r="J3" t="s">
        <v>239</v>
      </c>
      <c r="K3" t="s">
        <v>240</v>
      </c>
      <c r="L3" t="s">
        <v>241</v>
      </c>
      <c r="M3" t="s">
        <v>242</v>
      </c>
      <c r="N3" t="s">
        <v>12</v>
      </c>
      <c r="O3" t="s">
        <v>12</v>
      </c>
      <c r="P3" t="s">
        <v>8</v>
      </c>
    </row>
    <row r="4" spans="1:27" x14ac:dyDescent="0.2">
      <c r="A4">
        <v>3</v>
      </c>
      <c r="B4" t="s">
        <v>232</v>
      </c>
      <c r="C4" t="s">
        <v>233</v>
      </c>
      <c r="D4" t="s">
        <v>233</v>
      </c>
      <c r="E4" t="s">
        <v>234</v>
      </c>
      <c r="F4" t="s">
        <v>235</v>
      </c>
      <c r="G4" t="s">
        <v>236</v>
      </c>
      <c r="H4" t="s">
        <v>237</v>
      </c>
      <c r="I4" t="s">
        <v>238</v>
      </c>
      <c r="J4" t="s">
        <v>239</v>
      </c>
      <c r="K4" t="s">
        <v>240</v>
      </c>
      <c r="L4" t="s">
        <v>241</v>
      </c>
      <c r="M4" t="s">
        <v>242</v>
      </c>
      <c r="N4" t="s">
        <v>12</v>
      </c>
      <c r="O4" t="s">
        <v>12</v>
      </c>
      <c r="P4" t="s">
        <v>8</v>
      </c>
    </row>
    <row r="5" spans="1:27" x14ac:dyDescent="0.2">
      <c r="A5">
        <v>4</v>
      </c>
      <c r="B5" t="s">
        <v>256</v>
      </c>
      <c r="C5" t="s">
        <v>257</v>
      </c>
      <c r="D5" t="s">
        <v>257</v>
      </c>
      <c r="E5" t="s">
        <v>258</v>
      </c>
      <c r="F5" t="s">
        <v>259</v>
      </c>
      <c r="G5" t="s">
        <v>260</v>
      </c>
      <c r="H5" t="s">
        <v>261</v>
      </c>
      <c r="I5" t="s">
        <v>262</v>
      </c>
      <c r="J5" t="s">
        <v>263</v>
      </c>
      <c r="K5" t="s">
        <v>264</v>
      </c>
      <c r="L5" t="s">
        <v>265</v>
      </c>
      <c r="M5" t="s">
        <v>266</v>
      </c>
      <c r="N5" t="s">
        <v>9</v>
      </c>
      <c r="O5" t="s">
        <v>9</v>
      </c>
      <c r="P5" t="s">
        <v>8</v>
      </c>
    </row>
    <row r="13" spans="1:27" x14ac:dyDescent="0.2">
      <c r="A13" t="s">
        <v>248</v>
      </c>
      <c r="B13" t="s">
        <v>253</v>
      </c>
      <c r="C13" t="s">
        <v>255</v>
      </c>
      <c r="D13" t="s">
        <v>254</v>
      </c>
      <c r="E13" t="s">
        <v>255</v>
      </c>
    </row>
    <row r="14" spans="1:27" x14ac:dyDescent="0.2">
      <c r="A14" s="10" t="s">
        <v>249</v>
      </c>
      <c r="B14">
        <v>0</v>
      </c>
      <c r="C14">
        <v>527</v>
      </c>
      <c r="D14">
        <v>5</v>
      </c>
      <c r="E14">
        <v>300</v>
      </c>
    </row>
    <row r="15" spans="1:27" x14ac:dyDescent="0.2">
      <c r="A15" s="3" t="s">
        <v>250</v>
      </c>
      <c r="B15">
        <v>1</v>
      </c>
      <c r="C15">
        <v>459</v>
      </c>
      <c r="D15">
        <v>6</v>
      </c>
      <c r="E15">
        <v>400</v>
      </c>
    </row>
    <row r="16" spans="1:27" x14ac:dyDescent="0.2">
      <c r="A16" s="3" t="s">
        <v>251</v>
      </c>
      <c r="B16">
        <v>1</v>
      </c>
      <c r="C16">
        <v>459</v>
      </c>
      <c r="D16">
        <v>7</v>
      </c>
      <c r="E16">
        <v>500</v>
      </c>
    </row>
    <row r="17" spans="1:5" x14ac:dyDescent="0.2">
      <c r="A17" s="3" t="s">
        <v>252</v>
      </c>
      <c r="B17">
        <v>2</v>
      </c>
      <c r="C17">
        <v>371</v>
      </c>
      <c r="D17">
        <v>8</v>
      </c>
      <c r="E17">
        <v>600</v>
      </c>
    </row>
    <row r="19" spans="1:5" x14ac:dyDescent="0.2">
      <c r="A19" t="s">
        <v>248</v>
      </c>
      <c r="B19" t="s">
        <v>255</v>
      </c>
    </row>
    <row r="20" spans="1:5" x14ac:dyDescent="0.2">
      <c r="A20" s="10" t="s">
        <v>249</v>
      </c>
      <c r="B20">
        <v>527</v>
      </c>
    </row>
    <row r="21" spans="1:5" x14ac:dyDescent="0.2">
      <c r="A21" s="3" t="s">
        <v>250</v>
      </c>
      <c r="B21">
        <v>459</v>
      </c>
    </row>
    <row r="22" spans="1:5" x14ac:dyDescent="0.2">
      <c r="A22" s="3" t="s">
        <v>251</v>
      </c>
      <c r="B22">
        <v>459</v>
      </c>
    </row>
    <row r="23" spans="1:5" x14ac:dyDescent="0.2">
      <c r="A23" s="3" t="s">
        <v>252</v>
      </c>
      <c r="B23">
        <v>371</v>
      </c>
    </row>
    <row r="31" spans="1:5" x14ac:dyDescent="0.2">
      <c r="C31">
        <f>228/125</f>
        <v>1.8240000000000001</v>
      </c>
      <c r="D31">
        <f>308/142</f>
        <v>2.1690140845070425</v>
      </c>
      <c r="E31">
        <f>312/148</f>
        <v>2.1081081081081079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A05D-D46F-CF42-A0E4-C8D5AF222194}">
  <dimension ref="A1:AB31"/>
  <sheetViews>
    <sheetView workbookViewId="0">
      <selection activeCell="F39" sqref="F39"/>
    </sheetView>
  </sheetViews>
  <sheetFormatPr baseColWidth="10" defaultRowHeight="16" x14ac:dyDescent="0.2"/>
  <cols>
    <col min="1" max="1" width="41.5" customWidth="1"/>
    <col min="2" max="2" width="16.1640625" customWidth="1"/>
    <col min="3" max="3" width="19.1640625" customWidth="1"/>
    <col min="10" max="10" width="18.6640625" customWidth="1"/>
  </cols>
  <sheetData>
    <row r="1" spans="1:27" x14ac:dyDescent="0.2">
      <c r="A1" t="s">
        <v>0</v>
      </c>
      <c r="B1" s="1" t="s">
        <v>1</v>
      </c>
      <c r="C1" t="s">
        <v>2</v>
      </c>
      <c r="D1" t="s">
        <v>45</v>
      </c>
      <c r="E1" t="s">
        <v>46</v>
      </c>
      <c r="F1" s="1" t="s">
        <v>3</v>
      </c>
      <c r="G1" t="s">
        <v>4</v>
      </c>
      <c r="H1" t="s">
        <v>47</v>
      </c>
      <c r="I1" t="s">
        <v>48</v>
      </c>
      <c r="J1" s="1" t="s">
        <v>5</v>
      </c>
      <c r="K1" t="s">
        <v>6</v>
      </c>
      <c r="L1" t="s">
        <v>49</v>
      </c>
      <c r="M1" t="s">
        <v>50</v>
      </c>
      <c r="N1" s="2" t="s">
        <v>7</v>
      </c>
      <c r="O1" s="3" t="s">
        <v>51</v>
      </c>
      <c r="P1" s="3" t="s">
        <v>52</v>
      </c>
      <c r="Q1" s="2" t="s">
        <v>77</v>
      </c>
      <c r="R1" s="3" t="s">
        <v>89</v>
      </c>
      <c r="S1" s="3"/>
      <c r="T1" s="3"/>
      <c r="V1" s="1"/>
      <c r="Y1" s="1"/>
    </row>
    <row r="2" spans="1:27" x14ac:dyDescent="0.2">
      <c r="A2">
        <v>1</v>
      </c>
      <c r="B2" t="s">
        <v>78</v>
      </c>
      <c r="C2" t="s">
        <v>79</v>
      </c>
      <c r="D2" t="s">
        <v>80</v>
      </c>
      <c r="E2" t="s">
        <v>79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32</v>
      </c>
      <c r="L2" t="s">
        <v>86</v>
      </c>
      <c r="M2" t="s">
        <v>87</v>
      </c>
      <c r="N2" t="s">
        <v>8</v>
      </c>
      <c r="O2" t="s">
        <v>8</v>
      </c>
      <c r="P2" t="s">
        <v>8</v>
      </c>
      <c r="Q2">
        <f>F2+R2*N2</f>
        <v>10536</v>
      </c>
      <c r="R2">
        <v>3600</v>
      </c>
      <c r="Z2" s="5"/>
      <c r="AA2" s="6"/>
    </row>
    <row r="3" spans="1:27" x14ac:dyDescent="0.2">
      <c r="A3">
        <v>2</v>
      </c>
      <c r="B3" t="s">
        <v>232</v>
      </c>
      <c r="C3" t="s">
        <v>233</v>
      </c>
      <c r="D3" t="s">
        <v>233</v>
      </c>
      <c r="E3" t="s">
        <v>234</v>
      </c>
      <c r="F3" t="s">
        <v>235</v>
      </c>
      <c r="G3" t="s">
        <v>236</v>
      </c>
      <c r="H3" t="s">
        <v>237</v>
      </c>
      <c r="I3" t="s">
        <v>238</v>
      </c>
      <c r="J3" t="s">
        <v>239</v>
      </c>
      <c r="K3" t="s">
        <v>240</v>
      </c>
      <c r="L3" t="s">
        <v>241</v>
      </c>
      <c r="M3" t="s">
        <v>242</v>
      </c>
      <c r="N3" t="s">
        <v>12</v>
      </c>
      <c r="O3" t="s">
        <v>12</v>
      </c>
      <c r="P3" t="s">
        <v>8</v>
      </c>
    </row>
    <row r="4" spans="1:27" x14ac:dyDescent="0.2">
      <c r="A4">
        <v>3</v>
      </c>
      <c r="B4" t="s">
        <v>232</v>
      </c>
      <c r="C4" t="s">
        <v>233</v>
      </c>
      <c r="D4" t="s">
        <v>233</v>
      </c>
      <c r="E4" t="s">
        <v>234</v>
      </c>
      <c r="F4" t="s">
        <v>235</v>
      </c>
      <c r="G4" t="s">
        <v>236</v>
      </c>
      <c r="H4" t="s">
        <v>237</v>
      </c>
      <c r="I4" t="s">
        <v>238</v>
      </c>
      <c r="J4" t="s">
        <v>239</v>
      </c>
      <c r="K4" t="s">
        <v>240</v>
      </c>
      <c r="L4" t="s">
        <v>241</v>
      </c>
      <c r="M4" t="s">
        <v>242</v>
      </c>
      <c r="N4" t="s">
        <v>12</v>
      </c>
      <c r="O4" t="s">
        <v>12</v>
      </c>
      <c r="P4" t="s">
        <v>8</v>
      </c>
    </row>
    <row r="5" spans="1:27" x14ac:dyDescent="0.2">
      <c r="A5">
        <v>4</v>
      </c>
      <c r="B5" t="s">
        <v>256</v>
      </c>
      <c r="C5" t="s">
        <v>257</v>
      </c>
      <c r="D5" t="s">
        <v>257</v>
      </c>
      <c r="E5" t="s">
        <v>258</v>
      </c>
      <c r="F5" t="s">
        <v>259</v>
      </c>
      <c r="G5" t="s">
        <v>260</v>
      </c>
      <c r="H5" t="s">
        <v>261</v>
      </c>
      <c r="I5" t="s">
        <v>262</v>
      </c>
      <c r="J5" t="s">
        <v>263</v>
      </c>
      <c r="K5" t="s">
        <v>264</v>
      </c>
      <c r="L5" t="s">
        <v>265</v>
      </c>
      <c r="M5" t="s">
        <v>266</v>
      </c>
      <c r="N5" t="s">
        <v>9</v>
      </c>
      <c r="O5" t="s">
        <v>9</v>
      </c>
      <c r="P5" t="s">
        <v>8</v>
      </c>
    </row>
    <row r="13" spans="1:27" x14ac:dyDescent="0.2">
      <c r="A13" t="s">
        <v>268</v>
      </c>
      <c r="B13" t="s">
        <v>267</v>
      </c>
      <c r="C13" t="s">
        <v>255</v>
      </c>
      <c r="D13" t="s">
        <v>254</v>
      </c>
      <c r="E13" t="s">
        <v>255</v>
      </c>
    </row>
    <row r="14" spans="1:27" x14ac:dyDescent="0.2">
      <c r="A14" s="6">
        <v>0.5</v>
      </c>
      <c r="B14" s="5">
        <v>2.7835041761579347</v>
      </c>
      <c r="C14" s="5">
        <v>1.01</v>
      </c>
      <c r="D14">
        <v>5</v>
      </c>
      <c r="E14">
        <v>300</v>
      </c>
    </row>
    <row r="15" spans="1:27" x14ac:dyDescent="0.2">
      <c r="A15" s="6">
        <v>0.55000000000000004</v>
      </c>
      <c r="B15" s="5">
        <v>3.5162858531842489</v>
      </c>
      <c r="C15" s="5">
        <v>0.98</v>
      </c>
      <c r="D15">
        <v>6</v>
      </c>
      <c r="E15">
        <v>400</v>
      </c>
    </row>
    <row r="16" spans="1:27" x14ac:dyDescent="0.2">
      <c r="A16" s="6">
        <v>0.7</v>
      </c>
      <c r="B16" s="5">
        <v>3.4506729225830348</v>
      </c>
      <c r="C16" s="5">
        <v>0.91</v>
      </c>
      <c r="D16">
        <v>7</v>
      </c>
      <c r="E16">
        <v>500</v>
      </c>
    </row>
    <row r="17" spans="1:28" x14ac:dyDescent="0.2">
      <c r="A17" s="6">
        <v>0.85</v>
      </c>
      <c r="B17" s="5">
        <v>2.1851907255048615</v>
      </c>
      <c r="C17" s="5">
        <v>0</v>
      </c>
      <c r="D17">
        <v>8</v>
      </c>
      <c r="E17">
        <v>600</v>
      </c>
    </row>
    <row r="19" spans="1:28" x14ac:dyDescent="0.2">
      <c r="J19" s="4" t="s">
        <v>104</v>
      </c>
      <c r="K19" s="1" t="s">
        <v>1</v>
      </c>
      <c r="L19" t="s">
        <v>2</v>
      </c>
      <c r="M19" t="s">
        <v>45</v>
      </c>
      <c r="N19" t="s">
        <v>46</v>
      </c>
      <c r="O19" s="1" t="s">
        <v>3</v>
      </c>
      <c r="P19" t="s">
        <v>4</v>
      </c>
      <c r="Q19" t="s">
        <v>47</v>
      </c>
      <c r="R19" t="s">
        <v>48</v>
      </c>
      <c r="S19" s="1" t="s">
        <v>5</v>
      </c>
      <c r="T19" t="s">
        <v>6</v>
      </c>
      <c r="U19" t="s">
        <v>49</v>
      </c>
      <c r="V19" t="s">
        <v>50</v>
      </c>
      <c r="W19" s="2" t="s">
        <v>7</v>
      </c>
      <c r="X19" s="3" t="s">
        <v>51</v>
      </c>
      <c r="Y19" s="3" t="s">
        <v>52</v>
      </c>
      <c r="Z19" s="2" t="s">
        <v>77</v>
      </c>
    </row>
    <row r="20" spans="1:28" x14ac:dyDescent="0.2">
      <c r="J20" t="s">
        <v>165</v>
      </c>
      <c r="K20" t="s">
        <v>105</v>
      </c>
      <c r="L20" t="s">
        <v>106</v>
      </c>
      <c r="M20" t="s">
        <v>106</v>
      </c>
      <c r="N20" t="s">
        <v>66</v>
      </c>
      <c r="O20" t="s">
        <v>107</v>
      </c>
      <c r="P20" t="s">
        <v>108</v>
      </c>
      <c r="Q20" t="s">
        <v>109</v>
      </c>
      <c r="R20" t="s">
        <v>110</v>
      </c>
      <c r="S20" t="s">
        <v>111</v>
      </c>
      <c r="T20" t="s">
        <v>112</v>
      </c>
      <c r="U20" t="s">
        <v>113</v>
      </c>
      <c r="V20" t="s">
        <v>114</v>
      </c>
      <c r="W20" t="s">
        <v>8</v>
      </c>
      <c r="X20" t="s">
        <v>8</v>
      </c>
      <c r="Y20" t="s">
        <v>8</v>
      </c>
      <c r="Z20">
        <f t="shared" ref="Z20:Z24" si="0">O20+AA20*W20</f>
        <v>8099</v>
      </c>
      <c r="AA20">
        <v>3600</v>
      </c>
      <c r="AB20">
        <f>Z21/Z20</f>
        <v>3.4506729225830348</v>
      </c>
    </row>
    <row r="21" spans="1:28" x14ac:dyDescent="0.2">
      <c r="J21" t="s">
        <v>160</v>
      </c>
      <c r="K21" t="s">
        <v>115</v>
      </c>
      <c r="L21" t="s">
        <v>116</v>
      </c>
      <c r="M21" t="s">
        <v>117</v>
      </c>
      <c r="N21" t="s">
        <v>116</v>
      </c>
      <c r="O21" t="s">
        <v>118</v>
      </c>
      <c r="P21" t="s">
        <v>119</v>
      </c>
      <c r="Q21" t="s">
        <v>120</v>
      </c>
      <c r="R21" t="s">
        <v>121</v>
      </c>
      <c r="S21" t="s">
        <v>122</v>
      </c>
      <c r="T21" t="s">
        <v>123</v>
      </c>
      <c r="U21" t="s">
        <v>124</v>
      </c>
      <c r="V21" t="s">
        <v>125</v>
      </c>
      <c r="W21" t="s">
        <v>8</v>
      </c>
      <c r="X21" t="s">
        <v>8</v>
      </c>
      <c r="Y21" t="s">
        <v>8</v>
      </c>
      <c r="Z21">
        <f t="shared" si="0"/>
        <v>27947</v>
      </c>
      <c r="AA21">
        <v>3600</v>
      </c>
    </row>
    <row r="22" spans="1:28" x14ac:dyDescent="0.2">
      <c r="J22" t="s">
        <v>161</v>
      </c>
      <c r="K22">
        <v>2818</v>
      </c>
      <c r="L22" s="9">
        <v>3.2615740740740744E-2</v>
      </c>
      <c r="M22" s="9">
        <v>2.9270833333333333E-2</v>
      </c>
      <c r="N22" s="9">
        <v>3.2615740740740744E-2</v>
      </c>
      <c r="O22">
        <v>28932</v>
      </c>
      <c r="P22" s="9">
        <v>0.33486111111111111</v>
      </c>
      <c r="Q22" s="9">
        <v>0.12390046296296296</v>
      </c>
      <c r="R22" s="9">
        <v>0.21096064814814816</v>
      </c>
      <c r="S22">
        <v>1447</v>
      </c>
      <c r="T22" s="9">
        <v>1.6747685185185185E-2</v>
      </c>
      <c r="U22" s="9">
        <v>1.3761574074074074E-2</v>
      </c>
      <c r="V22" s="9">
        <v>1.9178240740740742E-2</v>
      </c>
      <c r="W22">
        <v>0</v>
      </c>
      <c r="X22">
        <v>0</v>
      </c>
      <c r="Y22">
        <v>0</v>
      </c>
      <c r="Z22">
        <f t="shared" si="0"/>
        <v>28932</v>
      </c>
      <c r="AA22">
        <v>3600</v>
      </c>
    </row>
    <row r="23" spans="1:28" x14ac:dyDescent="0.2">
      <c r="J23" t="s">
        <v>162</v>
      </c>
      <c r="K23" t="s">
        <v>126</v>
      </c>
      <c r="L23" t="s">
        <v>127</v>
      </c>
      <c r="M23" t="s">
        <v>127</v>
      </c>
      <c r="N23" t="s">
        <v>128</v>
      </c>
      <c r="O23" t="s">
        <v>129</v>
      </c>
      <c r="P23" t="s">
        <v>130</v>
      </c>
      <c r="Q23" t="s">
        <v>131</v>
      </c>
      <c r="R23" t="s">
        <v>132</v>
      </c>
      <c r="S23" t="s">
        <v>133</v>
      </c>
      <c r="T23" t="s">
        <v>75</v>
      </c>
      <c r="U23" t="s">
        <v>134</v>
      </c>
      <c r="V23" t="s">
        <v>135</v>
      </c>
      <c r="W23" t="s">
        <v>8</v>
      </c>
      <c r="X23" t="s">
        <v>8</v>
      </c>
      <c r="Y23" t="s">
        <v>8</v>
      </c>
      <c r="Z23">
        <f t="shared" si="0"/>
        <v>8228</v>
      </c>
      <c r="AA23">
        <v>3600</v>
      </c>
      <c r="AB23">
        <f>Z22/Z23</f>
        <v>3.5162858531842489</v>
      </c>
    </row>
    <row r="24" spans="1:28" x14ac:dyDescent="0.2">
      <c r="J24" t="s">
        <v>163</v>
      </c>
      <c r="K24" t="s">
        <v>136</v>
      </c>
      <c r="L24" t="s">
        <v>137</v>
      </c>
      <c r="M24" t="s">
        <v>137</v>
      </c>
      <c r="N24" t="s">
        <v>138</v>
      </c>
      <c r="O24" t="s">
        <v>139</v>
      </c>
      <c r="P24" t="s">
        <v>140</v>
      </c>
      <c r="Q24" t="s">
        <v>141</v>
      </c>
      <c r="R24" t="s">
        <v>142</v>
      </c>
      <c r="S24" t="s">
        <v>143</v>
      </c>
      <c r="T24" t="s">
        <v>144</v>
      </c>
      <c r="U24" t="s">
        <v>145</v>
      </c>
      <c r="V24" t="s">
        <v>146</v>
      </c>
      <c r="W24" t="s">
        <v>8</v>
      </c>
      <c r="X24" t="s">
        <v>8</v>
      </c>
      <c r="Y24" t="s">
        <v>8</v>
      </c>
      <c r="Z24">
        <f t="shared" si="0"/>
        <v>6685</v>
      </c>
      <c r="AA24">
        <v>3600</v>
      </c>
    </row>
    <row r="25" spans="1:28" x14ac:dyDescent="0.2">
      <c r="J25" t="s">
        <v>164</v>
      </c>
      <c r="K25" t="s">
        <v>147</v>
      </c>
      <c r="L25" t="s">
        <v>148</v>
      </c>
      <c r="M25" t="s">
        <v>149</v>
      </c>
      <c r="N25" t="s">
        <v>148</v>
      </c>
      <c r="O25" t="s">
        <v>150</v>
      </c>
      <c r="P25" t="s">
        <v>151</v>
      </c>
      <c r="Q25" t="s">
        <v>152</v>
      </c>
      <c r="R25" t="s">
        <v>153</v>
      </c>
      <c r="S25" t="s">
        <v>154</v>
      </c>
      <c r="T25" t="s">
        <v>155</v>
      </c>
      <c r="U25" t="s">
        <v>156</v>
      </c>
      <c r="V25" t="s">
        <v>157</v>
      </c>
      <c r="W25" t="s">
        <v>8</v>
      </c>
      <c r="X25" t="s">
        <v>8</v>
      </c>
      <c r="Y25" t="s">
        <v>8</v>
      </c>
      <c r="Z25">
        <f>O25+AA25*W25</f>
        <v>14608</v>
      </c>
      <c r="AA25">
        <v>3600</v>
      </c>
      <c r="AB25">
        <f>Z25/Z24</f>
        <v>2.1851907255048615</v>
      </c>
    </row>
    <row r="26" spans="1:28" x14ac:dyDescent="0.2">
      <c r="J26" t="s">
        <v>101</v>
      </c>
      <c r="K26" t="s">
        <v>53</v>
      </c>
      <c r="L26" t="s">
        <v>54</v>
      </c>
      <c r="M26" t="s">
        <v>55</v>
      </c>
      <c r="N26" t="s">
        <v>54</v>
      </c>
      <c r="O26" t="s">
        <v>56</v>
      </c>
      <c r="P26" t="s">
        <v>57</v>
      </c>
      <c r="Q26" t="s">
        <v>58</v>
      </c>
      <c r="R26" t="s">
        <v>59</v>
      </c>
      <c r="S26" t="s">
        <v>60</v>
      </c>
      <c r="T26" t="s">
        <v>61</v>
      </c>
      <c r="U26" t="s">
        <v>62</v>
      </c>
      <c r="V26" t="s">
        <v>63</v>
      </c>
      <c r="W26" t="s">
        <v>8</v>
      </c>
      <c r="X26" t="s">
        <v>8</v>
      </c>
      <c r="Y26" t="s">
        <v>8</v>
      </c>
      <c r="Z26">
        <f>O26+AA26*W26</f>
        <v>29327</v>
      </c>
      <c r="AA26">
        <v>3600</v>
      </c>
      <c r="AB26">
        <f>Z26/Z27</f>
        <v>2.7835041761579347</v>
      </c>
    </row>
    <row r="27" spans="1:28" x14ac:dyDescent="0.2">
      <c r="J27" t="s">
        <v>90</v>
      </c>
      <c r="K27" t="s">
        <v>78</v>
      </c>
      <c r="L27" t="s">
        <v>79</v>
      </c>
      <c r="M27" t="s">
        <v>80</v>
      </c>
      <c r="N27" t="s">
        <v>79</v>
      </c>
      <c r="O27" t="s">
        <v>81</v>
      </c>
      <c r="P27" t="s">
        <v>82</v>
      </c>
      <c r="Q27" t="s">
        <v>83</v>
      </c>
      <c r="R27" t="s">
        <v>84</v>
      </c>
      <c r="S27" t="s">
        <v>85</v>
      </c>
      <c r="T27" t="s">
        <v>32</v>
      </c>
      <c r="U27" t="s">
        <v>86</v>
      </c>
      <c r="V27" t="s">
        <v>87</v>
      </c>
      <c r="W27" t="s">
        <v>8</v>
      </c>
      <c r="X27" t="s">
        <v>8</v>
      </c>
      <c r="Y27" t="s">
        <v>8</v>
      </c>
      <c r="Z27">
        <f>O27+AA27*W27</f>
        <v>10536</v>
      </c>
      <c r="AA27">
        <v>3600</v>
      </c>
    </row>
    <row r="31" spans="1:28" x14ac:dyDescent="0.2">
      <c r="C31">
        <f>228/125</f>
        <v>1.8240000000000001</v>
      </c>
      <c r="D31">
        <f>308/142</f>
        <v>2.1690140845070425</v>
      </c>
      <c r="E31">
        <f>312/148</f>
        <v>2.1081081081081079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D5EF0-E73D-7849-BE88-9FDC623A0BD3}">
  <dimension ref="A4:S21"/>
  <sheetViews>
    <sheetView tabSelected="1" workbookViewId="0">
      <selection activeCell="J24" sqref="J24"/>
    </sheetView>
  </sheetViews>
  <sheetFormatPr baseColWidth="10" defaultRowHeight="16" x14ac:dyDescent="0.2"/>
  <cols>
    <col min="1" max="1" width="25.33203125" customWidth="1"/>
    <col min="2" max="2" width="17.6640625" customWidth="1"/>
    <col min="4" max="4" width="17.33203125" customWidth="1"/>
  </cols>
  <sheetData>
    <row r="4" spans="1:19" x14ac:dyDescent="0.2">
      <c r="A4" t="s">
        <v>180</v>
      </c>
      <c r="B4" t="s">
        <v>53</v>
      </c>
      <c r="C4" t="s">
        <v>54</v>
      </c>
      <c r="D4" t="s">
        <v>55</v>
      </c>
      <c r="E4" t="s">
        <v>54</v>
      </c>
      <c r="F4" t="s">
        <v>56</v>
      </c>
      <c r="G4" t="s">
        <v>57</v>
      </c>
      <c r="H4" t="s">
        <v>58</v>
      </c>
      <c r="I4" t="s">
        <v>59</v>
      </c>
      <c r="J4" t="s">
        <v>60</v>
      </c>
      <c r="K4" t="s">
        <v>61</v>
      </c>
      <c r="L4" t="s">
        <v>62</v>
      </c>
      <c r="M4" t="s">
        <v>63</v>
      </c>
      <c r="N4" t="s">
        <v>8</v>
      </c>
      <c r="O4" t="s">
        <v>8</v>
      </c>
      <c r="P4" t="s">
        <v>8</v>
      </c>
      <c r="Q4">
        <f>F4+R4*N4</f>
        <v>29327</v>
      </c>
      <c r="R4">
        <v>3600</v>
      </c>
      <c r="S4" s="5" t="e">
        <f>Q4/Q$49-1</f>
        <v>#DIV/0!</v>
      </c>
    </row>
    <row r="5" spans="1:19" x14ac:dyDescent="0.2">
      <c r="A5" t="s">
        <v>168</v>
      </c>
      <c r="B5" t="s">
        <v>169</v>
      </c>
      <c r="C5" t="s">
        <v>170</v>
      </c>
      <c r="D5" t="s">
        <v>171</v>
      </c>
      <c r="E5" t="s">
        <v>170</v>
      </c>
      <c r="F5" t="s">
        <v>172</v>
      </c>
      <c r="G5" t="s">
        <v>173</v>
      </c>
      <c r="H5" t="s">
        <v>174</v>
      </c>
      <c r="I5" t="s">
        <v>175</v>
      </c>
      <c r="J5" t="s">
        <v>176</v>
      </c>
      <c r="K5" t="s">
        <v>177</v>
      </c>
      <c r="L5" t="s">
        <v>178</v>
      </c>
      <c r="M5" t="s">
        <v>179</v>
      </c>
      <c r="N5" t="s">
        <v>8</v>
      </c>
      <c r="O5" t="s">
        <v>8</v>
      </c>
      <c r="P5" t="s">
        <v>8</v>
      </c>
      <c r="Q5">
        <f t="shared" ref="Q5:Q9" si="0">F5+R5*N5</f>
        <v>20709</v>
      </c>
      <c r="R5">
        <v>3600</v>
      </c>
      <c r="S5" s="5" t="e">
        <f t="shared" ref="S5:S7" si="1">Q5/Q$49-1</f>
        <v>#DIV/0!</v>
      </c>
    </row>
    <row r="6" spans="1:19" x14ac:dyDescent="0.2">
      <c r="A6" t="s">
        <v>181</v>
      </c>
      <c r="B6" t="s">
        <v>182</v>
      </c>
      <c r="C6" t="s">
        <v>183</v>
      </c>
      <c r="D6" t="s">
        <v>184</v>
      </c>
      <c r="E6" t="s">
        <v>183</v>
      </c>
      <c r="F6" t="s">
        <v>185</v>
      </c>
      <c r="G6" t="s">
        <v>186</v>
      </c>
      <c r="H6" t="s">
        <v>187</v>
      </c>
      <c r="I6" t="s">
        <v>188</v>
      </c>
      <c r="J6" t="s">
        <v>189</v>
      </c>
      <c r="K6" t="s">
        <v>190</v>
      </c>
      <c r="L6" t="s">
        <v>191</v>
      </c>
      <c r="M6" t="s">
        <v>192</v>
      </c>
      <c r="N6" t="s">
        <v>12</v>
      </c>
      <c r="O6" t="s">
        <v>12</v>
      </c>
      <c r="P6" t="s">
        <v>8</v>
      </c>
      <c r="Q6">
        <f t="shared" si="0"/>
        <v>36978</v>
      </c>
      <c r="R6">
        <v>3600</v>
      </c>
      <c r="S6" s="5" t="e">
        <f t="shared" si="1"/>
        <v>#DIV/0!</v>
      </c>
    </row>
    <row r="7" spans="1:19" x14ac:dyDescent="0.2">
      <c r="A7" t="s">
        <v>202</v>
      </c>
      <c r="B7" t="s">
        <v>193</v>
      </c>
      <c r="C7" t="s">
        <v>194</v>
      </c>
      <c r="D7" t="s">
        <v>195</v>
      </c>
      <c r="E7" t="s">
        <v>194</v>
      </c>
      <c r="F7" t="s">
        <v>196</v>
      </c>
      <c r="G7" t="s">
        <v>197</v>
      </c>
      <c r="H7" t="s">
        <v>198</v>
      </c>
      <c r="I7" t="s">
        <v>199</v>
      </c>
      <c r="J7" t="s">
        <v>189</v>
      </c>
      <c r="K7" t="s">
        <v>190</v>
      </c>
      <c r="L7" t="s">
        <v>200</v>
      </c>
      <c r="M7" t="s">
        <v>201</v>
      </c>
      <c r="N7" t="s">
        <v>13</v>
      </c>
      <c r="O7" t="s">
        <v>9</v>
      </c>
      <c r="P7" t="s">
        <v>9</v>
      </c>
      <c r="Q7">
        <f t="shared" si="0"/>
        <v>42514</v>
      </c>
      <c r="R7">
        <v>3600</v>
      </c>
      <c r="S7" s="5" t="e">
        <f t="shared" si="1"/>
        <v>#DIV/0!</v>
      </c>
    </row>
    <row r="8" spans="1:19" x14ac:dyDescent="0.2">
      <c r="A8" t="s">
        <v>203</v>
      </c>
      <c r="B8" t="s">
        <v>78</v>
      </c>
      <c r="C8" t="s">
        <v>79</v>
      </c>
      <c r="D8" t="s">
        <v>80</v>
      </c>
      <c r="E8" t="s">
        <v>79</v>
      </c>
      <c r="F8" t="s">
        <v>81</v>
      </c>
      <c r="G8" t="s">
        <v>82</v>
      </c>
      <c r="H8" t="s">
        <v>83</v>
      </c>
      <c r="I8" t="s">
        <v>84</v>
      </c>
      <c r="J8" t="s">
        <v>85</v>
      </c>
      <c r="K8" t="s">
        <v>32</v>
      </c>
      <c r="L8" t="s">
        <v>86</v>
      </c>
      <c r="M8" t="s">
        <v>87</v>
      </c>
      <c r="N8" t="s">
        <v>8</v>
      </c>
      <c r="O8" t="s">
        <v>8</v>
      </c>
      <c r="P8" t="s">
        <v>8</v>
      </c>
      <c r="Q8">
        <f t="shared" si="0"/>
        <v>10536</v>
      </c>
      <c r="R8">
        <v>3600</v>
      </c>
      <c r="S8" s="5" t="e">
        <f>Q8/Q$53-1</f>
        <v>#DIV/0!</v>
      </c>
    </row>
    <row r="9" spans="1:19" x14ac:dyDescent="0.2">
      <c r="A9" t="s">
        <v>215</v>
      </c>
      <c r="B9" t="s">
        <v>204</v>
      </c>
      <c r="C9" t="s">
        <v>205</v>
      </c>
      <c r="D9" t="s">
        <v>205</v>
      </c>
      <c r="E9" t="s">
        <v>206</v>
      </c>
      <c r="F9" t="s">
        <v>207</v>
      </c>
      <c r="G9" t="s">
        <v>208</v>
      </c>
      <c r="H9" t="s">
        <v>209</v>
      </c>
      <c r="I9" t="s">
        <v>210</v>
      </c>
      <c r="J9" t="s">
        <v>211</v>
      </c>
      <c r="K9" t="s">
        <v>212</v>
      </c>
      <c r="L9" t="s">
        <v>213</v>
      </c>
      <c r="M9" t="s">
        <v>214</v>
      </c>
      <c r="N9" t="s">
        <v>8</v>
      </c>
      <c r="O9" t="s">
        <v>8</v>
      </c>
      <c r="P9" t="s">
        <v>8</v>
      </c>
      <c r="Q9">
        <f t="shared" si="0"/>
        <v>9882</v>
      </c>
      <c r="R9">
        <v>3600</v>
      </c>
      <c r="S9" s="5" t="e">
        <f>Q9/Q$53-1</f>
        <v>#DIV/0!</v>
      </c>
    </row>
    <row r="10" spans="1:19" x14ac:dyDescent="0.2">
      <c r="A10" t="s">
        <v>231</v>
      </c>
      <c r="B10" t="s">
        <v>220</v>
      </c>
      <c r="C10" t="s">
        <v>221</v>
      </c>
      <c r="D10" t="s">
        <v>221</v>
      </c>
      <c r="E10" t="s">
        <v>222</v>
      </c>
      <c r="F10" t="s">
        <v>223</v>
      </c>
      <c r="G10" t="s">
        <v>224</v>
      </c>
      <c r="H10" t="s">
        <v>225</v>
      </c>
      <c r="I10" t="s">
        <v>226</v>
      </c>
      <c r="J10" t="s">
        <v>227</v>
      </c>
      <c r="K10" t="s">
        <v>228</v>
      </c>
      <c r="L10" t="s">
        <v>229</v>
      </c>
      <c r="M10" t="s">
        <v>230</v>
      </c>
      <c r="N10" t="s">
        <v>8</v>
      </c>
      <c r="O10" t="s">
        <v>8</v>
      </c>
      <c r="P10" t="s">
        <v>8</v>
      </c>
      <c r="Q10">
        <f>F10+R10*N10</f>
        <v>10685</v>
      </c>
      <c r="R10">
        <v>3600</v>
      </c>
      <c r="S10" s="5" t="e">
        <f t="shared" ref="S10:S11" si="2">Q10/Q$53-1</f>
        <v>#DIV/0!</v>
      </c>
    </row>
    <row r="11" spans="1:19" x14ac:dyDescent="0.2">
      <c r="A11" t="s">
        <v>243</v>
      </c>
      <c r="B11" t="s">
        <v>232</v>
      </c>
      <c r="C11" t="s">
        <v>233</v>
      </c>
      <c r="D11" t="s">
        <v>233</v>
      </c>
      <c r="E11" t="s">
        <v>234</v>
      </c>
      <c r="F11" t="s">
        <v>235</v>
      </c>
      <c r="G11" t="s">
        <v>236</v>
      </c>
      <c r="H11" t="s">
        <v>237</v>
      </c>
      <c r="I11" t="s">
        <v>238</v>
      </c>
      <c r="J11" t="s">
        <v>239</v>
      </c>
      <c r="K11" t="s">
        <v>240</v>
      </c>
      <c r="L11" t="s">
        <v>241</v>
      </c>
      <c r="M11" t="s">
        <v>242</v>
      </c>
      <c r="N11" t="s">
        <v>12</v>
      </c>
      <c r="O11" t="s">
        <v>12</v>
      </c>
      <c r="P11" t="s">
        <v>8</v>
      </c>
      <c r="Q11">
        <f>F11+R11*N11</f>
        <v>12326</v>
      </c>
      <c r="R11">
        <v>3600</v>
      </c>
      <c r="S11" s="5" t="e">
        <f t="shared" si="2"/>
        <v>#DIV/0!</v>
      </c>
    </row>
    <row r="14" spans="1:19" x14ac:dyDescent="0.2">
      <c r="A14" t="s">
        <v>269</v>
      </c>
      <c r="B14" t="s">
        <v>270</v>
      </c>
      <c r="D14" t="s">
        <v>180</v>
      </c>
      <c r="E14">
        <v>29327</v>
      </c>
    </row>
    <row r="15" spans="1:19" x14ac:dyDescent="0.2">
      <c r="A15">
        <v>1600</v>
      </c>
      <c r="B15" s="5">
        <f>E15/E19</f>
        <v>2.0956284153005464</v>
      </c>
      <c r="D15" t="s">
        <v>168</v>
      </c>
      <c r="E15">
        <v>20709</v>
      </c>
    </row>
    <row r="16" spans="1:19" x14ac:dyDescent="0.2">
      <c r="A16">
        <v>3200</v>
      </c>
      <c r="B16" s="5">
        <f>E14/E18</f>
        <v>2.7835041761579347</v>
      </c>
      <c r="D16" t="s">
        <v>181</v>
      </c>
      <c r="E16">
        <v>36978</v>
      </c>
    </row>
    <row r="17" spans="1:5" x14ac:dyDescent="0.2">
      <c r="A17">
        <v>4800</v>
      </c>
      <c r="B17" s="5">
        <f>E16/E20</f>
        <v>3.4607393542349087</v>
      </c>
      <c r="D17" t="s">
        <v>202</v>
      </c>
      <c r="E17">
        <v>42514</v>
      </c>
    </row>
    <row r="18" spans="1:5" x14ac:dyDescent="0.2">
      <c r="A18">
        <v>6400</v>
      </c>
      <c r="B18" s="5">
        <f>E17/E21</f>
        <v>3.4491319162745415</v>
      </c>
      <c r="D18" t="s">
        <v>203</v>
      </c>
      <c r="E18">
        <v>10536</v>
      </c>
    </row>
    <row r="19" spans="1:5" x14ac:dyDescent="0.2">
      <c r="D19" t="s">
        <v>215</v>
      </c>
      <c r="E19">
        <v>9882</v>
      </c>
    </row>
    <row r="20" spans="1:5" x14ac:dyDescent="0.2">
      <c r="D20" t="s">
        <v>231</v>
      </c>
      <c r="E20">
        <v>10685</v>
      </c>
    </row>
    <row r="21" spans="1:5" x14ac:dyDescent="0.2">
      <c r="D21" t="s">
        <v>243</v>
      </c>
      <c r="E21">
        <v>12326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FBA0A-0BAB-8F48-B055-9404C91328FC}">
  <dimension ref="A1:M7"/>
  <sheetViews>
    <sheetView workbookViewId="0">
      <selection activeCell="G8" sqref="G8"/>
    </sheetView>
  </sheetViews>
  <sheetFormatPr baseColWidth="10" defaultRowHeight="16" x14ac:dyDescent="0.2"/>
  <cols>
    <col min="11" max="11" width="10.83203125" style="7"/>
  </cols>
  <sheetData>
    <row r="1" spans="1:13" x14ac:dyDescent="0.2">
      <c r="A1" t="s">
        <v>0</v>
      </c>
      <c r="B1" t="s">
        <v>40</v>
      </c>
      <c r="C1" t="s">
        <v>41</v>
      </c>
      <c r="D1" t="s">
        <v>42</v>
      </c>
      <c r="E1" t="s">
        <v>43</v>
      </c>
      <c r="F1" s="1" t="s">
        <v>1</v>
      </c>
      <c r="G1" t="s">
        <v>2</v>
      </c>
      <c r="H1" s="1" t="s">
        <v>3</v>
      </c>
      <c r="I1" s="1" t="s">
        <v>5</v>
      </c>
      <c r="J1" t="s">
        <v>6</v>
      </c>
      <c r="K1" s="8" t="s">
        <v>7</v>
      </c>
      <c r="L1" t="s">
        <v>10</v>
      </c>
    </row>
    <row r="2" spans="1:13" x14ac:dyDescent="0.2">
      <c r="A2" t="s">
        <v>20</v>
      </c>
      <c r="B2" t="s">
        <v>44</v>
      </c>
      <c r="D2" t="s">
        <v>44</v>
      </c>
      <c r="F2" t="s">
        <v>14</v>
      </c>
      <c r="G2" t="s">
        <v>15</v>
      </c>
      <c r="H2" s="7" t="s">
        <v>17</v>
      </c>
      <c r="I2" s="7" t="s">
        <v>18</v>
      </c>
      <c r="J2" t="s">
        <v>19</v>
      </c>
      <c r="K2" s="7" t="s">
        <v>11</v>
      </c>
      <c r="L2">
        <f>3600*K2+H2</f>
        <v>103186</v>
      </c>
    </row>
    <row r="3" spans="1:13" x14ac:dyDescent="0.2">
      <c r="A3" t="s">
        <v>26</v>
      </c>
      <c r="B3" t="s">
        <v>44</v>
      </c>
      <c r="E3" t="s">
        <v>44</v>
      </c>
      <c r="F3" t="s">
        <v>21</v>
      </c>
      <c r="G3" t="s">
        <v>22</v>
      </c>
      <c r="H3" s="7" t="s">
        <v>23</v>
      </c>
      <c r="I3" s="7" t="s">
        <v>24</v>
      </c>
      <c r="J3" t="s">
        <v>25</v>
      </c>
      <c r="K3" s="7" t="s">
        <v>13</v>
      </c>
      <c r="L3">
        <f t="shared" ref="L3:L5" si="0">3600*K3+H3</f>
        <v>90934</v>
      </c>
    </row>
    <row r="4" spans="1:13" x14ac:dyDescent="0.2">
      <c r="A4" t="s">
        <v>33</v>
      </c>
      <c r="C4" t="s">
        <v>44</v>
      </c>
      <c r="D4" t="s">
        <v>44</v>
      </c>
      <c r="F4" t="s">
        <v>27</v>
      </c>
      <c r="G4" t="s">
        <v>28</v>
      </c>
      <c r="H4" s="7" t="s">
        <v>29</v>
      </c>
      <c r="I4" s="7" t="s">
        <v>30</v>
      </c>
      <c r="J4" t="s">
        <v>31</v>
      </c>
      <c r="K4">
        <v>0</v>
      </c>
      <c r="L4">
        <f t="shared" si="0"/>
        <v>17241</v>
      </c>
    </row>
    <row r="5" spans="1:13" x14ac:dyDescent="0.2">
      <c r="A5" t="s">
        <v>39</v>
      </c>
      <c r="C5" t="s">
        <v>44</v>
      </c>
      <c r="E5" t="s">
        <v>44</v>
      </c>
      <c r="F5" t="s">
        <v>34</v>
      </c>
      <c r="G5" t="s">
        <v>35</v>
      </c>
      <c r="H5" s="7" t="s">
        <v>36</v>
      </c>
      <c r="I5" s="7" t="s">
        <v>37</v>
      </c>
      <c r="J5" t="s">
        <v>38</v>
      </c>
      <c r="K5" s="7" t="s">
        <v>8</v>
      </c>
      <c r="L5">
        <f t="shared" si="0"/>
        <v>17352</v>
      </c>
    </row>
    <row r="6" spans="1:13" x14ac:dyDescent="0.2">
      <c r="M6" s="5">
        <f>L2/L4</f>
        <v>5.9849196682327008</v>
      </c>
    </row>
    <row r="7" spans="1:13" x14ac:dyDescent="0.2">
      <c r="M7" s="5">
        <f>L3/L5</f>
        <v>5.2405486399262333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All data</vt:lpstr>
      <vt:lpstr>Cancellation pen</vt:lpstr>
      <vt:lpstr>Relative importance</vt:lpstr>
      <vt:lpstr>Unbalance</vt:lpstr>
      <vt:lpstr>Infrastructure</vt:lpstr>
      <vt:lpstr>Correct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Vandendorpe Thomas</dc:creator>
  <cp:lastModifiedBy>Vandendorpe Thomas</cp:lastModifiedBy>
  <dcterms:created xsi:type="dcterms:W3CDTF">2023-04-12T15:40:12Z</dcterms:created>
  <dcterms:modified xsi:type="dcterms:W3CDTF">2023-06-05T06:22:25Z</dcterms:modified>
</cp:coreProperties>
</file>