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agnitude18.sharepoint.com/sites/Clients/Documents partages/ANDROS/HTML/bdc andros/documents/"/>
    </mc:Choice>
  </mc:AlternateContent>
  <xr:revisionPtr revIDLastSave="34" documentId="8_{188D578C-BE26-440B-BDF9-E164517440A5}" xr6:coauthVersionLast="47" xr6:coauthVersionMax="47" xr10:uidLastSave="{904FA9EC-AE78-4A4B-9B25-31105B3A009F}"/>
  <bookViews>
    <workbookView xWindow="-120" yWindow="-120" windowWidth="29040" windowHeight="15720" xr2:uid="{F4D7085F-BCE1-4B33-90A3-8C943F345CF4}"/>
  </bookViews>
  <sheets>
    <sheet name="BDC" sheetId="11" r:id="rId1"/>
  </sheets>
  <definedNames>
    <definedName name="_xlnm._FilterDatabase" localSheetId="0" hidden="1">BDC!$T$1:$T$37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1" l="1"/>
  <c r="Q5" i="11"/>
  <c r="Q32" i="11"/>
  <c r="K32" i="11"/>
  <c r="R32" i="11" s="1"/>
  <c r="Q31" i="11"/>
  <c r="K31" i="11"/>
  <c r="L31" i="11" s="1"/>
  <c r="Q29" i="11"/>
  <c r="K29" i="11"/>
  <c r="S29" i="11" s="1"/>
  <c r="Q28" i="11"/>
  <c r="K28" i="11"/>
  <c r="S28" i="11" s="1"/>
  <c r="R27" i="11"/>
  <c r="Q27" i="11"/>
  <c r="K27" i="11"/>
  <c r="S27" i="11" s="1"/>
  <c r="Q25" i="11"/>
  <c r="K25" i="11"/>
  <c r="S25" i="11" s="1"/>
  <c r="Q23" i="11"/>
  <c r="K23" i="11"/>
  <c r="R23" i="11" s="1"/>
  <c r="Q22" i="11"/>
  <c r="K22" i="11"/>
  <c r="L22" i="11" s="1"/>
  <c r="Q20" i="11"/>
  <c r="L20" i="11"/>
  <c r="K20" i="11"/>
  <c r="S20" i="11" s="1"/>
  <c r="R19" i="11"/>
  <c r="Q19" i="11"/>
  <c r="K19" i="11"/>
  <c r="S19" i="11" s="1"/>
  <c r="Q18" i="11"/>
  <c r="L18" i="11"/>
  <c r="K18" i="11"/>
  <c r="S18" i="11" s="1"/>
  <c r="Q17" i="11"/>
  <c r="J17" i="11"/>
  <c r="K17" i="11" s="1"/>
  <c r="R17" i="11" s="1"/>
  <c r="Q15" i="11"/>
  <c r="J15" i="11"/>
  <c r="K15" i="11" s="1"/>
  <c r="S15" i="11" s="1"/>
  <c r="Q14" i="11"/>
  <c r="K14" i="11"/>
  <c r="R14" i="11" s="1"/>
  <c r="Q12" i="11"/>
  <c r="K12" i="11"/>
  <c r="R12" i="11" s="1"/>
  <c r="Q11" i="11"/>
  <c r="K11" i="11"/>
  <c r="L11" i="11" s="1"/>
  <c r="Q10" i="11"/>
  <c r="K10" i="11"/>
  <c r="R10" i="11" s="1"/>
  <c r="Q8" i="11"/>
  <c r="K8" i="11"/>
  <c r="S8" i="11" s="1"/>
  <c r="R6" i="11"/>
  <c r="Q6" i="11"/>
  <c r="L6" i="11"/>
  <c r="K6" i="11"/>
  <c r="S6" i="11" s="1"/>
  <c r="K5" i="11"/>
  <c r="S5" i="11" s="1"/>
  <c r="S10" i="11" l="1"/>
  <c r="R22" i="11"/>
  <c r="S22" i="11"/>
  <c r="S12" i="11"/>
  <c r="L29" i="11"/>
  <c r="L19" i="11"/>
  <c r="L23" i="11"/>
  <c r="R29" i="11"/>
  <c r="L10" i="11"/>
  <c r="L27" i="11"/>
  <c r="S32" i="11"/>
  <c r="U36" i="11"/>
  <c r="L8" i="11"/>
  <c r="R11" i="11"/>
  <c r="S23" i="11"/>
  <c r="L28" i="11"/>
  <c r="R31" i="11"/>
  <c r="R20" i="11"/>
  <c r="S31" i="11"/>
  <c r="L5" i="11"/>
  <c r="R8" i="11"/>
  <c r="L15" i="11"/>
  <c r="L25" i="11"/>
  <c r="R28" i="11"/>
  <c r="S14" i="11"/>
  <c r="L12" i="11"/>
  <c r="R18" i="11"/>
  <c r="L32" i="11"/>
  <c r="S11" i="11"/>
  <c r="R5" i="11"/>
  <c r="R15" i="11"/>
  <c r="R25" i="11"/>
  <c r="S17" i="11"/>
  <c r="L14" i="11"/>
  <c r="L17" i="11"/>
  <c r="U35" i="11" l="1"/>
  <c r="U34" i="11"/>
  <c r="U37" i="1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<sst xmlns="http://schemas.openxmlformats.org/spreadsheetml/2006/main" count="55" uniqueCount="54">
  <si>
    <t>PMC TTC</t>
  </si>
  <si>
    <t xml:space="preserve">TOTAL HT </t>
  </si>
  <si>
    <t>Poids net/UC</t>
  </si>
  <si>
    <t>Tarif HT</t>
  </si>
  <si>
    <t>MARGE</t>
  </si>
  <si>
    <t>REMISE</t>
  </si>
  <si>
    <t>TARIF HT NET</t>
  </si>
  <si>
    <t>QTE</t>
  </si>
  <si>
    <t>PCB</t>
  </si>
  <si>
    <t>TARIFS  AU PCB</t>
  </si>
  <si>
    <t>EAN</t>
  </si>
  <si>
    <t>REFERENCE</t>
  </si>
  <si>
    <t xml:space="preserve">Coeff </t>
  </si>
  <si>
    <t>Marge</t>
  </si>
  <si>
    <t>PA AU PCB</t>
  </si>
  <si>
    <t>Total HT</t>
  </si>
  <si>
    <t>Total TTC</t>
  </si>
  <si>
    <t>3608580109877</t>
  </si>
  <si>
    <t>PMC/k</t>
  </si>
  <si>
    <t>ABRICOT BANANE</t>
  </si>
  <si>
    <t>TARIFS 2026</t>
  </si>
  <si>
    <t>FRUIT ROUGES</t>
  </si>
  <si>
    <t>POMME MANGUE PASSION</t>
  </si>
  <si>
    <t>POMME BANANE</t>
  </si>
  <si>
    <t>POMME FRAISE CASSIS</t>
  </si>
  <si>
    <t xml:space="preserve">energy MIX / DISPLAY DE 18 </t>
  </si>
  <si>
    <t>Uc/pcb</t>
  </si>
  <si>
    <t>POMME TOMATE POIVRON</t>
  </si>
  <si>
    <t>POMME BUTTERNUT CURCUMA</t>
  </si>
  <si>
    <t>MYRTILLES CRANBERRIES</t>
  </si>
  <si>
    <t>FRUITS ROUGES</t>
  </si>
  <si>
    <t>BANANE CHOCOLAT</t>
  </si>
  <si>
    <t xml:space="preserve">ACTIV BAR / DISPLAY DE 16 </t>
  </si>
  <si>
    <t>HYDRAGEL / DISPLAY DE 20</t>
  </si>
  <si>
    <t xml:space="preserve">ELECTROLYTES RECHARGE / DISPLAY DE 30 </t>
  </si>
  <si>
    <t>ANANAS PASSION POMME</t>
  </si>
  <si>
    <t>GEL / DISPLAY DE 30</t>
  </si>
  <si>
    <t>GUMMIES / DISPLAY DE 14</t>
  </si>
  <si>
    <t>POMME POIRE ABRICOT</t>
  </si>
  <si>
    <t>POMME CITRON MENTHE</t>
  </si>
  <si>
    <t>GEL ANTIOXYDANT CASSIS BETTERAVE</t>
  </si>
  <si>
    <t xml:space="preserve">GEL BOOST AGRUMES YUZU </t>
  </si>
  <si>
    <t xml:space="preserve">FRAISE 
Sachet de 6 gummies </t>
  </si>
  <si>
    <t>MANGUE BANANE
Sachet de 6 gummies</t>
  </si>
  <si>
    <t>TVA 5,5%</t>
  </si>
  <si>
    <t>TVA 20%</t>
  </si>
  <si>
    <t xml:space="preserve">energy fruits / DISPLAY DE 18 </t>
  </si>
  <si>
    <t xml:space="preserve">PATES DE FRUITs / DISPLAY DE 32 </t>
  </si>
  <si>
    <t>TOTAL HT</t>
  </si>
  <si>
    <t>TVA 5.5 %</t>
  </si>
  <si>
    <t>TOTAL TTC</t>
  </si>
  <si>
    <t>ETUI X6 FRAISE BANANE GUARANA</t>
  </si>
  <si>
    <t>ETUI MIX DE 6 (3 FR + 3AB)</t>
  </si>
  <si>
    <t>GEL BOOST FRAISE CRANBERRY
GOYAVE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</si>
</sst>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00"/>
    <numFmt numFmtId="165" formatCode="#,##0.00\ &quot;€&quot;"/>
    <numFmt numFmtId="166" formatCode="#,##0.000\ &quot;€&quot;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theme="1"/>
      <name val="Bahnschrift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6"/>
      <color theme="1"/>
      <name val="Bahnschrift"/>
      <family val="2"/>
    </font>
    <font>
      <b/>
      <sz val="11"/>
      <color theme="1"/>
      <name val="Avenir Next LT Pro"/>
      <family val="2"/>
    </font>
    <font>
      <sz val="20"/>
      <color theme="0"/>
      <name val="Edo SZ"/>
    </font>
    <font>
      <sz val="36"/>
      <color theme="1"/>
      <name val="Andros-Sport"/>
    </font>
    <font>
      <sz val="28"/>
      <color theme="1"/>
      <name val="Andros-Sport"/>
    </font>
    <font>
      <b/>
      <sz val="12"/>
      <color rgb="FFFF0000"/>
      <name val="Calibri"/>
      <family val="2"/>
      <scheme val="minor"/>
    </font>
    <font>
      <b/>
      <i/>
      <sz val="1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C1AB"/>
        <bgColor indexed="64"/>
      </patternFill>
    </fill>
    <fill>
      <patternFill patternType="solid">
        <fgColor rgb="FFFEB713"/>
        <bgColor indexed="64"/>
      </patternFill>
    </fill>
    <fill>
      <patternFill patternType="solid">
        <fgColor rgb="FFF15E2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E49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slantDashDot">
        <color theme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slantDashDot">
        <color theme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08">
    <xf numFmtId="0" fontId="0" fillId="0" borderId="0" xfId="0"/>
    <xf numFmtId="0" fontId="3" fillId="0" borderId="0" xfId="0" applyFont="1"/>
    <xf numFmtId="0" fontId="1" fillId="0" borderId="0" xfId="0" applyFont="1"/>
    <xf numFmtId="0" fontId="9" fillId="0" borderId="0" xfId="0" applyFont="1"/>
    <xf numFmtId="0" fontId="0" fillId="2" borderId="14" xfId="0" applyFill="1" applyBorder="1"/>
    <xf numFmtId="166" fontId="0" fillId="0" borderId="0" xfId="0" applyNumberFormat="1"/>
    <xf numFmtId="0" fontId="16" fillId="10" borderId="11" xfId="0" applyFont="1" applyFill="1" applyBorder="1"/>
    <xf numFmtId="0" fontId="16" fillId="10" borderId="4" xfId="0" applyFont="1" applyFill="1" applyBorder="1"/>
    <xf numFmtId="0" fontId="2" fillId="0" borderId="0" xfId="0" applyFont="1"/>
    <xf numFmtId="1" fontId="1" fillId="2" borderId="0" xfId="0" applyNumberFormat="1" applyFont="1" applyFill="1" applyAlignment="1">
      <alignment horizontal="center" vertical="center"/>
    </xf>
    <xf numFmtId="0" fontId="13" fillId="6" borderId="17" xfId="0" applyFont="1" applyFill="1" applyBorder="1" applyAlignment="1">
      <alignment vertical="center"/>
    </xf>
    <xf numFmtId="0" fontId="14" fillId="6" borderId="0" xfId="0" applyFont="1" applyFill="1"/>
    <xf numFmtId="0" fontId="14" fillId="7" borderId="0" xfId="0" applyFont="1" applyFill="1"/>
    <xf numFmtId="1" fontId="2" fillId="3" borderId="30" xfId="0" applyNumberFormat="1" applyFont="1" applyFill="1" applyBorder="1" applyAlignment="1">
      <alignment horizontal="center" vertical="center"/>
    </xf>
    <xf numFmtId="1" fontId="6" fillId="5" borderId="12" xfId="0" applyNumberFormat="1" applyFont="1" applyFill="1" applyBorder="1" applyAlignment="1" applyProtection="1">
      <alignment horizontal="center" vertical="center"/>
      <protection locked="0"/>
    </xf>
    <xf numFmtId="166" fontId="6" fillId="9" borderId="12" xfId="2" applyNumberFormat="1" applyFont="1" applyFill="1" applyBorder="1" applyAlignment="1" applyProtection="1">
      <alignment horizontal="center" vertical="center"/>
    </xf>
    <xf numFmtId="1" fontId="2" fillId="3" borderId="37" xfId="0" applyNumberFormat="1" applyFont="1" applyFill="1" applyBorder="1" applyAlignment="1">
      <alignment horizontal="center" vertical="center"/>
    </xf>
    <xf numFmtId="1" fontId="6" fillId="5" borderId="7" xfId="0" applyNumberFormat="1" applyFont="1" applyFill="1" applyBorder="1" applyAlignment="1" applyProtection="1">
      <alignment horizontal="center" vertical="center"/>
      <protection locked="0"/>
    </xf>
    <xf numFmtId="166" fontId="6" fillId="9" borderId="7" xfId="2" applyNumberFormat="1" applyFont="1" applyFill="1" applyBorder="1" applyAlignment="1" applyProtection="1">
      <alignment horizontal="center" vertical="center"/>
    </xf>
    <xf numFmtId="0" fontId="14" fillId="6" borderId="19" xfId="0" applyFont="1" applyFill="1" applyBorder="1"/>
    <xf numFmtId="0" fontId="10" fillId="6" borderId="19" xfId="0" applyFont="1" applyFill="1" applyBorder="1" applyProtection="1">
      <protection locked="0"/>
    </xf>
    <xf numFmtId="0" fontId="6" fillId="5" borderId="5" xfId="0" applyFont="1" applyFill="1" applyBorder="1" applyAlignment="1">
      <alignment horizontal="center" vertical="center" wrapText="1"/>
    </xf>
    <xf numFmtId="166" fontId="6" fillId="12" borderId="5" xfId="2" applyNumberFormat="1" applyFont="1" applyFill="1" applyBorder="1" applyAlignment="1">
      <alignment horizontal="center" vertical="center" wrapText="1"/>
    </xf>
    <xf numFmtId="166" fontId="6" fillId="9" borderId="5" xfId="2" applyNumberFormat="1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0" fillId="10" borderId="5" xfId="0" applyFont="1" applyFill="1" applyBorder="1" applyAlignment="1">
      <alignment horizontal="center" vertical="center"/>
    </xf>
    <xf numFmtId="43" fontId="6" fillId="9" borderId="5" xfId="3" applyFont="1" applyFill="1" applyBorder="1" applyAlignment="1">
      <alignment horizontal="center" vertical="center" wrapText="1"/>
    </xf>
    <xf numFmtId="43" fontId="0" fillId="0" borderId="0" xfId="3" applyFont="1"/>
    <xf numFmtId="1" fontId="1" fillId="2" borderId="13" xfId="0" applyNumberFormat="1" applyFont="1" applyFill="1" applyBorder="1" applyAlignment="1">
      <alignment horizontal="center" vertical="center"/>
    </xf>
    <xf numFmtId="43" fontId="6" fillId="9" borderId="7" xfId="3" applyFont="1" applyFill="1" applyBorder="1" applyAlignment="1" applyProtection="1">
      <alignment horizontal="center" vertical="center"/>
    </xf>
    <xf numFmtId="166" fontId="6" fillId="12" borderId="7" xfId="2" applyNumberFormat="1" applyFont="1" applyFill="1" applyBorder="1" applyAlignment="1" applyProtection="1">
      <alignment horizontal="center" vertical="center"/>
    </xf>
    <xf numFmtId="44" fontId="19" fillId="11" borderId="7" xfId="1" applyFont="1" applyFill="1" applyBorder="1" applyAlignment="1" applyProtection="1">
      <alignment horizontal="center" vertical="center"/>
    </xf>
    <xf numFmtId="44" fontId="6" fillId="11" borderId="7" xfId="1" applyFont="1" applyFill="1" applyBorder="1" applyAlignment="1" applyProtection="1">
      <alignment horizontal="left" vertical="center"/>
    </xf>
    <xf numFmtId="164" fontId="2" fillId="0" borderId="7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44" fontId="2" fillId="13" borderId="21" xfId="1" applyFont="1" applyFill="1" applyBorder="1" applyAlignment="1" applyProtection="1">
      <alignment horizontal="center" vertical="center"/>
    </xf>
    <xf numFmtId="2" fontId="2" fillId="8" borderId="7" xfId="2" applyNumberFormat="1" applyFont="1" applyFill="1" applyBorder="1" applyAlignment="1" applyProtection="1">
      <alignment horizontal="center" vertical="center"/>
    </xf>
    <xf numFmtId="9" fontId="2" fillId="8" borderId="21" xfId="2" applyFont="1" applyFill="1" applyBorder="1" applyAlignment="1" applyProtection="1">
      <alignment horizontal="center" vertical="center"/>
    </xf>
    <xf numFmtId="1" fontId="1" fillId="2" borderId="7" xfId="0" applyNumberFormat="1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9" fontId="6" fillId="9" borderId="7" xfId="3" applyNumberFormat="1" applyFont="1" applyFill="1" applyBorder="1" applyAlignment="1" applyProtection="1">
      <alignment horizontal="center" vertical="center"/>
    </xf>
    <xf numFmtId="165" fontId="6" fillId="5" borderId="13" xfId="0" applyNumberFormat="1" applyFont="1" applyFill="1" applyBorder="1" applyAlignment="1">
      <alignment horizontal="center" vertical="center"/>
    </xf>
    <xf numFmtId="8" fontId="19" fillId="11" borderId="12" xfId="1" applyNumberFormat="1" applyFont="1" applyFill="1" applyBorder="1" applyAlignment="1" applyProtection="1">
      <alignment horizontal="center" vertical="center"/>
    </xf>
    <xf numFmtId="44" fontId="6" fillId="11" borderId="12" xfId="1" applyFont="1" applyFill="1" applyBorder="1" applyAlignment="1" applyProtection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44" fontId="2" fillId="13" borderId="13" xfId="1" applyFont="1" applyFill="1" applyBorder="1" applyAlignment="1" applyProtection="1">
      <alignment horizontal="center" vertical="center"/>
    </xf>
    <xf numFmtId="2" fontId="2" fillId="8" borderId="12" xfId="2" applyNumberFormat="1" applyFont="1" applyFill="1" applyBorder="1" applyAlignment="1" applyProtection="1">
      <alignment horizontal="center" vertical="center"/>
    </xf>
    <xf numFmtId="9" fontId="2" fillId="8" borderId="13" xfId="2" applyFont="1" applyFill="1" applyBorder="1" applyAlignment="1" applyProtection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1" fontId="17" fillId="2" borderId="21" xfId="0" applyNumberFormat="1" applyFont="1" applyFill="1" applyBorder="1" applyAlignment="1">
      <alignment horizontal="center" vertical="center"/>
    </xf>
    <xf numFmtId="43" fontId="6" fillId="9" borderId="12" xfId="3" applyFont="1" applyFill="1" applyBorder="1" applyAlignment="1" applyProtection="1">
      <alignment horizontal="center" vertical="center"/>
    </xf>
    <xf numFmtId="166" fontId="6" fillId="12" borderId="12" xfId="2" applyNumberFormat="1" applyFont="1" applyFill="1" applyBorder="1" applyAlignment="1" applyProtection="1">
      <alignment horizontal="center" vertical="center"/>
    </xf>
    <xf numFmtId="44" fontId="19" fillId="11" borderId="12" xfId="1" applyFont="1" applyFill="1" applyBorder="1" applyAlignment="1" applyProtection="1">
      <alignment horizontal="center" vertical="center"/>
    </xf>
    <xf numFmtId="1" fontId="17" fillId="2" borderId="13" xfId="0" applyNumberFormat="1" applyFont="1" applyFill="1" applyBorder="1" applyAlignment="1">
      <alignment horizontal="center" vertical="center"/>
    </xf>
    <xf numFmtId="1" fontId="17" fillId="2" borderId="21" xfId="0" quotePrefix="1" applyNumberFormat="1" applyFont="1" applyFill="1" applyBorder="1" applyAlignment="1">
      <alignment horizontal="center" vertical="center"/>
    </xf>
    <xf numFmtId="9" fontId="6" fillId="9" borderId="12" xfId="3" applyNumberFormat="1" applyFont="1" applyFill="1" applyBorder="1" applyAlignment="1" applyProtection="1">
      <alignment horizontal="center" vertical="center"/>
    </xf>
    <xf numFmtId="1" fontId="17" fillId="2" borderId="13" xfId="0" quotePrefix="1" applyNumberFormat="1" applyFont="1" applyFill="1" applyBorder="1" applyAlignment="1">
      <alignment horizontal="center" vertical="center"/>
    </xf>
    <xf numFmtId="1" fontId="18" fillId="2" borderId="7" xfId="0" applyNumberFormat="1" applyFont="1" applyFill="1" applyBorder="1" applyAlignment="1">
      <alignment horizontal="center" vertical="center"/>
    </xf>
    <xf numFmtId="1" fontId="18" fillId="2" borderId="21" xfId="0" applyNumberFormat="1" applyFont="1" applyFill="1" applyBorder="1" applyAlignment="1">
      <alignment horizontal="center" vertical="center"/>
    </xf>
    <xf numFmtId="1" fontId="18" fillId="2" borderId="12" xfId="0" applyNumberFormat="1" applyFont="1" applyFill="1" applyBorder="1" applyAlignment="1">
      <alignment horizontal="center" vertical="center"/>
    </xf>
    <xf numFmtId="1" fontId="18" fillId="2" borderId="13" xfId="0" applyNumberFormat="1" applyFont="1" applyFill="1" applyBorder="1" applyAlignment="1">
      <alignment horizontal="center" vertical="center"/>
    </xf>
    <xf numFmtId="166" fontId="10" fillId="6" borderId="19" xfId="0" applyNumberFormat="1" applyFont="1" applyFill="1" applyBorder="1"/>
    <xf numFmtId="43" fontId="10" fillId="6" borderId="19" xfId="3" applyFont="1" applyFill="1" applyBorder="1" applyProtection="1"/>
    <xf numFmtId="0" fontId="11" fillId="6" borderId="17" xfId="0" applyFont="1" applyFill="1" applyBorder="1"/>
    <xf numFmtId="0" fontId="19" fillId="6" borderId="19" xfId="0" applyFont="1" applyFill="1" applyBorder="1"/>
    <xf numFmtId="44" fontId="12" fillId="6" borderId="19" xfId="0" applyNumberFormat="1" applyFont="1" applyFill="1" applyBorder="1"/>
    <xf numFmtId="164" fontId="12" fillId="6" borderId="19" xfId="0" applyNumberFormat="1" applyFont="1" applyFill="1" applyBorder="1"/>
    <xf numFmtId="0" fontId="12" fillId="6" borderId="19" xfId="0" applyFont="1" applyFill="1" applyBorder="1"/>
    <xf numFmtId="0" fontId="12" fillId="6" borderId="17" xfId="0" applyFont="1" applyFill="1" applyBorder="1"/>
    <xf numFmtId="0" fontId="10" fillId="6" borderId="19" xfId="0" applyFont="1" applyFill="1" applyBorder="1"/>
    <xf numFmtId="0" fontId="10" fillId="6" borderId="9" xfId="0" applyFont="1" applyFill="1" applyBorder="1"/>
    <xf numFmtId="0" fontId="13" fillId="6" borderId="8" xfId="0" applyFont="1" applyFill="1" applyBorder="1" applyAlignment="1">
      <alignment vertical="center"/>
    </xf>
    <xf numFmtId="9" fontId="2" fillId="8" borderId="23" xfId="2" applyFont="1" applyFill="1" applyBorder="1" applyAlignment="1" applyProtection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9" fontId="6" fillId="9" borderId="7" xfId="2" applyFont="1" applyFill="1" applyBorder="1" applyAlignment="1" applyProtection="1">
      <alignment horizontal="center" vertical="center"/>
    </xf>
    <xf numFmtId="0" fontId="20" fillId="10" borderId="5" xfId="0" applyFont="1" applyFill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6" fillId="3" borderId="5" xfId="0" applyFont="1" applyFill="1" applyBorder="1" applyAlignment="1">
      <alignment horizontal="center" vertical="center" wrapText="1"/>
    </xf>
    <xf numFmtId="165" fontId="6" fillId="14" borderId="6" xfId="0" applyNumberFormat="1" applyFont="1" applyFill="1" applyBorder="1" applyAlignment="1">
      <alignment horizontal="center" vertical="center" wrapText="1"/>
    </xf>
    <xf numFmtId="165" fontId="6" fillId="14" borderId="21" xfId="0" applyNumberFormat="1" applyFont="1" applyFill="1" applyBorder="1" applyAlignment="1">
      <alignment horizontal="center" vertical="center"/>
    </xf>
    <xf numFmtId="165" fontId="6" fillId="14" borderId="13" xfId="0" applyNumberFormat="1" applyFont="1" applyFill="1" applyBorder="1" applyAlignment="1">
      <alignment horizontal="center" vertical="center"/>
    </xf>
    <xf numFmtId="0" fontId="10" fillId="7" borderId="19" xfId="0" applyFont="1" applyFill="1" applyBorder="1" applyProtection="1">
      <protection locked="0"/>
    </xf>
    <xf numFmtId="0" fontId="10" fillId="7" borderId="17" xfId="0" applyFont="1" applyFill="1" applyBorder="1" applyProtection="1">
      <protection locked="0"/>
    </xf>
    <xf numFmtId="0" fontId="1" fillId="4" borderId="10" xfId="0" applyFont="1" applyFill="1" applyBorder="1" applyAlignment="1">
      <alignment horizontal="left" vertical="top"/>
    </xf>
    <xf numFmtId="0" fontId="0" fillId="4" borderId="11" xfId="0" applyFill="1" applyBorder="1"/>
    <xf numFmtId="0" fontId="0" fillId="4" borderId="12" xfId="0" applyFill="1" applyBorder="1"/>
    <xf numFmtId="166" fontId="0" fillId="4" borderId="12" xfId="0" applyNumberFormat="1" applyFill="1" applyBorder="1"/>
    <xf numFmtId="43" fontId="0" fillId="4" borderId="12" xfId="3" applyFont="1" applyFill="1" applyBorder="1"/>
    <xf numFmtId="0" fontId="1" fillId="4" borderId="12" xfId="0" applyFont="1" applyFill="1" applyBorder="1"/>
    <xf numFmtId="0" fontId="0" fillId="0" borderId="0" xfId="0" applyAlignment="1">
      <alignment vertical="top"/>
    </xf>
    <xf numFmtId="0" fontId="0" fillId="0" borderId="10" xfId="0" applyBorder="1" applyAlignment="1">
      <alignment vertical="top"/>
    </xf>
    <xf numFmtId="0" fontId="6" fillId="4" borderId="0" xfId="0" applyFont="1" applyFill="1" applyAlignment="1">
      <alignment horizontal="center" vertical="center" wrapText="1"/>
    </xf>
    <xf numFmtId="166" fontId="6" fillId="4" borderId="0" xfId="2" applyNumberFormat="1" applyFont="1" applyFill="1" applyBorder="1" applyAlignment="1">
      <alignment horizontal="center" vertical="center" wrapText="1"/>
    </xf>
    <xf numFmtId="43" fontId="6" fillId="4" borderId="0" xfId="3" applyFont="1" applyFill="1" applyBorder="1" applyAlignment="1">
      <alignment horizontal="center" vertical="center" wrapText="1"/>
    </xf>
    <xf numFmtId="165" fontId="6" fillId="4" borderId="0" xfId="0" applyNumberFormat="1" applyFont="1" applyFill="1" applyAlignment="1">
      <alignment horizontal="center" vertical="center" wrapText="1"/>
    </xf>
    <xf numFmtId="43" fontId="25" fillId="4" borderId="0" xfId="3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left" vertical="center"/>
    </xf>
    <xf numFmtId="1" fontId="2" fillId="4" borderId="0" xfId="0" applyNumberFormat="1" applyFont="1" applyFill="1" applyAlignment="1">
      <alignment horizontal="center" vertical="center"/>
    </xf>
    <xf numFmtId="1" fontId="6" fillId="4" borderId="0" xfId="0" applyNumberFormat="1" applyFont="1" applyFill="1" applyAlignment="1" applyProtection="1">
      <alignment horizontal="center" vertical="center"/>
      <protection locked="0"/>
    </xf>
    <xf numFmtId="166" fontId="6" fillId="4" borderId="0" xfId="2" applyNumberFormat="1" applyFont="1" applyFill="1" applyBorder="1" applyAlignment="1" applyProtection="1">
      <alignment horizontal="center" vertical="center"/>
    </xf>
    <xf numFmtId="9" fontId="6" fillId="4" borderId="0" xfId="3" applyNumberFormat="1" applyFont="1" applyFill="1" applyBorder="1" applyAlignment="1" applyProtection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9" fontId="25" fillId="4" borderId="0" xfId="3" applyNumberFormat="1" applyFont="1" applyFill="1" applyBorder="1" applyAlignment="1" applyProtection="1">
      <alignment horizontal="center" vertical="center"/>
    </xf>
    <xf numFmtId="43" fontId="6" fillId="4" borderId="0" xfId="3" applyFont="1" applyFill="1" applyBorder="1" applyAlignment="1" applyProtection="1">
      <alignment horizontal="center" vertical="center"/>
    </xf>
    <xf numFmtId="9" fontId="6" fillId="9" borderId="43" xfId="3" applyNumberFormat="1" applyFont="1" applyFill="1" applyBorder="1" applyAlignment="1" applyProtection="1">
      <alignment horizontal="center" vertical="center"/>
    </xf>
    <xf numFmtId="166" fontId="6" fillId="12" borderId="0" xfId="2" applyNumberFormat="1" applyFont="1" applyFill="1" applyBorder="1" applyAlignment="1" applyProtection="1">
      <alignment horizontal="center" vertical="center"/>
    </xf>
    <xf numFmtId="0" fontId="2" fillId="15" borderId="6" xfId="0" applyFont="1" applyFill="1" applyBorder="1" applyAlignment="1">
      <alignment horizontal="center" vertical="center" wrapText="1"/>
    </xf>
    <xf numFmtId="0" fontId="2" fillId="4" borderId="43" xfId="0" applyFont="1" applyFill="1" applyBorder="1"/>
    <xf numFmtId="0" fontId="3" fillId="4" borderId="43" xfId="0" applyFont="1" applyFill="1" applyBorder="1"/>
    <xf numFmtId="0" fontId="0" fillId="4" borderId="43" xfId="0" applyFill="1" applyBorder="1"/>
    <xf numFmtId="1" fontId="1" fillId="4" borderId="43" xfId="0" applyNumberFormat="1" applyFont="1" applyFill="1" applyBorder="1" applyAlignment="1">
      <alignment horizontal="center" vertical="center"/>
    </xf>
    <xf numFmtId="165" fontId="20" fillId="10" borderId="45" xfId="0" applyNumberFormat="1" applyFont="1" applyFill="1" applyBorder="1" applyAlignment="1">
      <alignment vertical="center"/>
    </xf>
    <xf numFmtId="165" fontId="20" fillId="10" borderId="46" xfId="0" applyNumberFormat="1" applyFont="1" applyFill="1" applyBorder="1" applyAlignment="1">
      <alignment vertical="center"/>
    </xf>
    <xf numFmtId="1" fontId="1" fillId="4" borderId="44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40" xfId="0" applyFont="1" applyFill="1" applyBorder="1" applyAlignment="1">
      <alignment horizontal="center" vertical="center"/>
    </xf>
    <xf numFmtId="0" fontId="22" fillId="6" borderId="17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textRotation="45"/>
    </xf>
    <xf numFmtId="0" fontId="0" fillId="2" borderId="14" xfId="0" applyFill="1" applyBorder="1" applyAlignment="1">
      <alignment horizontal="center" vertical="center" textRotation="45"/>
    </xf>
    <xf numFmtId="0" fontId="0" fillId="2" borderId="34" xfId="0" applyFill="1" applyBorder="1" applyAlignment="1">
      <alignment horizontal="center" vertical="center" textRotation="45"/>
    </xf>
    <xf numFmtId="0" fontId="21" fillId="2" borderId="1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 wrapText="1" indent="8"/>
    </xf>
    <xf numFmtId="0" fontId="21" fillId="2" borderId="41" xfId="0" applyFont="1" applyFill="1" applyBorder="1" applyAlignment="1">
      <alignment horizontal="left" vertical="center" wrapText="1" indent="8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24" fillId="0" borderId="2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" fontId="8" fillId="2" borderId="8" xfId="0" applyNumberFormat="1" applyFont="1" applyFill="1" applyBorder="1" applyAlignment="1">
      <alignment horizontal="center" vertical="center"/>
    </xf>
    <xf numFmtId="1" fontId="8" fillId="2" borderId="12" xfId="0" applyNumberFormat="1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6" fillId="6" borderId="19" xfId="0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0" fontId="22" fillId="6" borderId="42" xfId="0" applyFont="1" applyFill="1" applyBorder="1" applyAlignment="1">
      <alignment horizontal="center" vertical="center"/>
    </xf>
    <xf numFmtId="0" fontId="22" fillId="6" borderId="43" xfId="0" applyFont="1" applyFill="1" applyBorder="1" applyAlignment="1">
      <alignment horizontal="center" vertical="center"/>
    </xf>
    <xf numFmtId="0" fontId="22" fillId="6" borderId="44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21" fillId="2" borderId="20" xfId="0" applyFont="1" applyFill="1" applyBorder="1" applyAlignment="1">
      <alignment horizontal="left" vertical="center"/>
    </xf>
    <xf numFmtId="0" fontId="21" fillId="2" borderId="36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21" fillId="2" borderId="26" xfId="0" applyFont="1" applyFill="1" applyBorder="1" applyAlignment="1">
      <alignment horizontal="left" vertical="center"/>
    </xf>
    <xf numFmtId="1" fontId="1" fillId="2" borderId="9" xfId="0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 wrapText="1"/>
    </xf>
    <xf numFmtId="0" fontId="21" fillId="2" borderId="33" xfId="0" applyFont="1" applyFill="1" applyBorder="1" applyAlignment="1">
      <alignment horizontal="left" vertical="center" wrapText="1"/>
    </xf>
    <xf numFmtId="0" fontId="22" fillId="7" borderId="18" xfId="0" applyFont="1" applyFill="1" applyBorder="1" applyAlignment="1">
      <alignment horizontal="center" vertical="center"/>
    </xf>
    <xf numFmtId="0" fontId="22" fillId="7" borderId="19" xfId="0" applyFont="1" applyFill="1" applyBorder="1" applyAlignment="1">
      <alignment horizontal="center" vertical="center"/>
    </xf>
    <xf numFmtId="0" fontId="22" fillId="7" borderId="29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left" vertical="center" wrapText="1"/>
    </xf>
    <xf numFmtId="0" fontId="21" fillId="2" borderId="26" xfId="0" applyFont="1" applyFill="1" applyBorder="1" applyAlignment="1">
      <alignment horizontal="left" vertical="center" wrapText="1"/>
    </xf>
    <xf numFmtId="0" fontId="21" fillId="2" borderId="38" xfId="0" applyFont="1" applyFill="1" applyBorder="1" applyAlignment="1">
      <alignment horizontal="left" vertical="center"/>
    </xf>
    <xf numFmtId="0" fontId="21" fillId="2" borderId="39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center" vertical="center" textRotation="87"/>
    </xf>
    <xf numFmtId="0" fontId="0" fillId="2" borderId="14" xfId="0" applyFill="1" applyBorder="1" applyAlignment="1">
      <alignment horizontal="center" vertical="center" textRotation="87"/>
    </xf>
    <xf numFmtId="0" fontId="0" fillId="2" borderId="34" xfId="0" applyFill="1" applyBorder="1" applyAlignment="1">
      <alignment horizontal="center" vertical="center" textRotation="87"/>
    </xf>
    <xf numFmtId="0" fontId="21" fillId="2" borderId="1" xfId="0" applyFont="1" applyFill="1" applyBorder="1" applyAlignment="1">
      <alignment horizontal="left" vertical="center" wrapText="1"/>
    </xf>
    <xf numFmtId="0" fontId="21" fillId="2" borderId="25" xfId="0" applyFont="1" applyFill="1" applyBorder="1" applyAlignment="1">
      <alignment horizontal="left" vertical="center" wrapText="1"/>
    </xf>
    <xf numFmtId="0" fontId="10" fillId="6" borderId="19" xfId="0" applyFont="1" applyFill="1" applyBorder="1" applyAlignment="1" applyProtection="1">
      <alignment horizontal="center"/>
      <protection locked="0"/>
    </xf>
    <xf numFmtId="0" fontId="10" fillId="6" borderId="17" xfId="0" applyFont="1" applyFill="1" applyBorder="1" applyAlignment="1" applyProtection="1">
      <alignment horizontal="center"/>
      <protection locked="0"/>
    </xf>
    <xf numFmtId="0" fontId="21" fillId="2" borderId="15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165" fontId="7" fillId="4" borderId="5" xfId="0" applyNumberFormat="1" applyFont="1" applyFill="1" applyBorder="1" applyAlignment="1">
      <alignment horizontal="center" vertical="center"/>
    </xf>
    <xf numFmtId="165" fontId="7" fillId="4" borderId="6" xfId="0" applyNumberFormat="1" applyFont="1" applyFill="1" applyBorder="1" applyAlignment="1">
      <alignment horizontal="center" vertical="center"/>
    </xf>
    <xf numFmtId="0" fontId="14" fillId="7" borderId="40" xfId="0" applyFont="1" applyFill="1" applyBorder="1" applyAlignment="1">
      <alignment horizontal="center"/>
    </xf>
    <xf numFmtId="0" fontId="14" fillId="7" borderId="19" xfId="0" applyFont="1" applyFill="1" applyBorder="1" applyAlignment="1">
      <alignment horizontal="center"/>
    </xf>
    <xf numFmtId="0" fontId="14" fillId="7" borderId="17" xfId="0" applyFont="1" applyFill="1" applyBorder="1" applyAlignment="1">
      <alignment horizontal="center"/>
    </xf>
    <xf numFmtId="0" fontId="0" fillId="2" borderId="34" xfId="0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 wrapText="1"/>
    </xf>
    <xf numFmtId="0" fontId="21" fillId="2" borderId="28" xfId="0" applyFont="1" applyFill="1" applyBorder="1" applyAlignment="1">
      <alignment horizontal="left" vertical="center" wrapText="1"/>
    </xf>
    <xf numFmtId="0" fontId="21" fillId="2" borderId="15" xfId="0" applyFont="1" applyFill="1" applyBorder="1" applyAlignment="1">
      <alignment horizontal="left" vertical="center" wrapText="1"/>
    </xf>
    <xf numFmtId="0" fontId="21" fillId="2" borderId="35" xfId="0" applyFont="1" applyFill="1" applyBorder="1" applyAlignment="1">
      <alignment horizontal="left" vertical="center" wrapText="1"/>
    </xf>
    <xf numFmtId="0" fontId="5" fillId="4" borderId="2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" fontId="7" fillId="4" borderId="8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165" fontId="7" fillId="4" borderId="8" xfId="0" applyNumberFormat="1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20" fillId="10" borderId="6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 textRotation="87"/>
    </xf>
    <xf numFmtId="0" fontId="21" fillId="4" borderId="0" xfId="0" applyFont="1" applyFill="1" applyAlignment="1">
      <alignment horizontal="left" vertical="center" wrapText="1"/>
    </xf>
  </cellXfs>
  <cellStyles count="4">
    <cellStyle name="Milliers" xfId="3" builtinId="3"/>
    <cellStyle name="Monétaire" xfId="1" builtinId="4"/>
    <cellStyle name="Normal" xfId="0" builtinId="0"/>
    <cellStyle name="Pourcentag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FE491"/>
      <color rgb="FFFCFAE8"/>
      <color rgb="FFFEB713"/>
      <color rgb="FFFF0000"/>
      <color rgb="FFFAF6DA"/>
      <color rgb="FF96C1AB"/>
      <color rgb="FF00BDD7"/>
      <color rgb="FFF15E2D"/>
      <color rgb="FFF9F5D5"/>
      <color rgb="FF5086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jpe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1388171</xdr:colOff>
      <xdr:row>26</xdr:row>
      <xdr:rowOff>86424</xdr:rowOff>
    </xdr:from>
    <xdr:to>
      <xdr:col>5</xdr:col>
      <xdr:colOff>1904997</xdr:colOff>
      <xdr:row>26</xdr:row>
      <xdr:rowOff>605155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809D72D-D06A-473D-AB47-E8D33BC26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0857737">
          <a:off x="4150421" y="11287824"/>
          <a:ext cx="516826" cy="518731"/>
        </a:xfrm>
        <a:prstGeom prst="rect">
          <a:avLst/>
        </a:prstGeom>
      </xdr:spPr>
    </xdr:pic>
    <xdr:clientData/>
  </xdr:twoCellAnchor>
  <xdr:twoCellAnchor editAs="oneCell">
    <xdr:from>
      <xdr:col>5</xdr:col>
      <xdr:colOff>1369568</xdr:colOff>
      <xdr:row>28</xdr:row>
      <xdr:rowOff>82075</xdr:rowOff>
    </xdr:from>
    <xdr:to>
      <xdr:col>5</xdr:col>
      <xdr:colOff>1890204</xdr:colOff>
      <xdr:row>28</xdr:row>
      <xdr:rowOff>598901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8E2EED6-4DB9-4346-8F90-824B6B214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0862336">
          <a:off x="4003522" y="13222687"/>
          <a:ext cx="520636" cy="516826"/>
        </a:xfrm>
        <a:prstGeom prst="rect">
          <a:avLst/>
        </a:prstGeom>
      </xdr:spPr>
    </xdr:pic>
    <xdr:clientData/>
  </xdr:twoCellAnchor>
  <xdr:twoCellAnchor editAs="oneCell">
    <xdr:from>
      <xdr:col>5</xdr:col>
      <xdr:colOff>1386409</xdr:colOff>
      <xdr:row>30</xdr:row>
      <xdr:rowOff>163932</xdr:rowOff>
    </xdr:from>
    <xdr:to>
      <xdr:col>5</xdr:col>
      <xdr:colOff>1904809</xdr:colOff>
      <xdr:row>30</xdr:row>
      <xdr:rowOff>699477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CB01EB48-936E-4C49-862B-901241098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20825420">
          <a:off x="4020363" y="14295922"/>
          <a:ext cx="518400" cy="535545"/>
        </a:xfrm>
        <a:prstGeom prst="rect">
          <a:avLst/>
        </a:prstGeom>
      </xdr:spPr>
    </xdr:pic>
    <xdr:clientData/>
  </xdr:twoCellAnchor>
  <xdr:twoCellAnchor editAs="oneCell">
    <xdr:from>
      <xdr:col>3</xdr:col>
      <xdr:colOff>1710379</xdr:colOff>
      <xdr:row>6</xdr:row>
      <xdr:rowOff>549921</xdr:rowOff>
    </xdr:from>
    <xdr:to>
      <xdr:col>4</xdr:col>
      <xdr:colOff>791516</xdr:colOff>
      <xdr:row>8</xdr:row>
      <xdr:rowOff>53881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FAF8B3C1-1C52-F57B-877B-342FC4B67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379" y="2812594"/>
          <a:ext cx="877280" cy="79469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E2E8-6780-4C58-BE61-6F9A707B0F59}">
  <sheetPr>
    <pageSetUpPr fitToPage="1"/>
  </sheetPr>
  <dimension ref="A1:U38"/>
  <sheetViews>
    <sheetView showGridLines="0" tabSelected="1" zoomScale="98" zoomScaleNormal="98" zoomScalePageLayoutView="108" workbookViewId="0">
      <pane xSplit="3" ySplit="3" topLeftCell="D23" activePane="bottomRight" state="frozen"/>
      <selection pane="topRight" activeCell="C1" sqref="C1"/>
      <selection pane="bottomLeft" activeCell="A4" sqref="A4"/>
      <selection pane="bottomRight" activeCell="Z32" sqref="Z32"/>
    </sheetView>
  </sheetViews>
  <sheetFormatPr baseColWidth="10" defaultColWidth="11.42578125" defaultRowHeight="15" x14ac:dyDescent="0.25"/>
  <cols>
    <col min="1" max="1" width="12.140625" hidden="1" customWidth="1"/>
    <col min="2" max="2" width="29.85546875" hidden="1" customWidth="1"/>
    <col min="3" max="3" width="28.7109375" hidden="1" customWidth="1"/>
    <col min="4" max="4" width="27" customWidth="1"/>
    <col min="5" max="5" width="12.5703125" bestFit="1" customWidth="1"/>
    <col min="6" max="6" width="30" customWidth="1"/>
    <col min="7" max="7" width="4.7109375" bestFit="1" customWidth="1"/>
    <col min="8" max="8" width="4.85546875" bestFit="1" customWidth="1"/>
    <col min="9" max="9" width="8.5703125" style="5" bestFit="1" customWidth="1"/>
    <col min="10" max="10" width="9" style="31" hidden="1" customWidth="1"/>
    <col min="11" max="11" width="0.140625" style="5" customWidth="1"/>
    <col min="12" max="12" width="10.42578125" style="2" bestFit="1" customWidth="1"/>
    <col min="13" max="13" width="9.7109375" style="8" bestFit="1" customWidth="1"/>
    <col min="14" max="14" width="10.140625" style="8" hidden="1" customWidth="1"/>
    <col min="15" max="15" width="12" style="1" hidden="1" customWidth="1"/>
    <col min="16" max="16" width="13.5703125" style="1" hidden="1" customWidth="1"/>
    <col min="17" max="17" width="8.7109375" style="1" bestFit="1" customWidth="1"/>
    <col min="18" max="18" width="6.28515625" bestFit="1" customWidth="1"/>
    <col min="19" max="19" width="6.85546875" bestFit="1" customWidth="1"/>
    <col min="20" max="20" width="12.28515625" style="9" customWidth="1"/>
    <col min="21" max="21" width="15.5703125" style="9" bestFit="1" customWidth="1"/>
  </cols>
  <sheetData>
    <row r="1" spans="1:21" ht="13.5" customHeight="1" thickBot="1" x14ac:dyDescent="0.3">
      <c r="D1" s="81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</row>
    <row r="2" spans="1:21" ht="18" customHeight="1" thickBot="1" x14ac:dyDescent="0.3">
      <c r="B2" s="136"/>
      <c r="C2" s="137"/>
      <c r="D2" s="138" t="s">
        <v>20</v>
      </c>
      <c r="E2" s="139"/>
      <c r="F2" s="140"/>
      <c r="G2" s="144" t="s">
        <v>9</v>
      </c>
      <c r="H2" s="144"/>
      <c r="I2" s="144"/>
      <c r="J2" s="144"/>
      <c r="K2" s="144"/>
      <c r="L2" s="145"/>
      <c r="M2" s="146"/>
      <c r="N2" s="146"/>
      <c r="O2" s="146"/>
      <c r="P2" s="146"/>
      <c r="Q2" s="147"/>
      <c r="R2" s="146" t="s">
        <v>4</v>
      </c>
      <c r="S2" s="147"/>
      <c r="T2" s="148" t="s">
        <v>11</v>
      </c>
      <c r="U2" s="167" t="s">
        <v>10</v>
      </c>
    </row>
    <row r="3" spans="1:21" ht="18" customHeight="1" thickBot="1" x14ac:dyDescent="0.3">
      <c r="A3" s="120"/>
      <c r="B3" s="120"/>
      <c r="C3" s="121"/>
      <c r="D3" s="141"/>
      <c r="E3" s="142"/>
      <c r="F3" s="143"/>
      <c r="G3" s="83" t="s">
        <v>8</v>
      </c>
      <c r="H3" s="21" t="s">
        <v>7</v>
      </c>
      <c r="I3" s="23" t="s">
        <v>3</v>
      </c>
      <c r="J3" s="30" t="s">
        <v>5</v>
      </c>
      <c r="K3" s="22" t="s">
        <v>6</v>
      </c>
      <c r="L3" s="84" t="s">
        <v>1</v>
      </c>
      <c r="M3" s="24" t="s">
        <v>0</v>
      </c>
      <c r="N3" s="25" t="s">
        <v>14</v>
      </c>
      <c r="O3" s="26" t="s">
        <v>2</v>
      </c>
      <c r="P3" s="26" t="s">
        <v>26</v>
      </c>
      <c r="Q3" s="112" t="s">
        <v>18</v>
      </c>
      <c r="R3" s="27" t="s">
        <v>12</v>
      </c>
      <c r="S3" s="28" t="s">
        <v>13</v>
      </c>
      <c r="T3" s="149"/>
      <c r="U3" s="168"/>
    </row>
    <row r="4" spans="1:21" s="3" customFormat="1" ht="27" customHeight="1" x14ac:dyDescent="0.3">
      <c r="A4" s="122"/>
      <c r="B4" s="122"/>
      <c r="C4" s="123"/>
      <c r="D4" s="124" t="s">
        <v>47</v>
      </c>
      <c r="E4" s="125"/>
      <c r="F4" s="126"/>
      <c r="G4" s="127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8"/>
    </row>
    <row r="5" spans="1:21" ht="51" customHeight="1" x14ac:dyDescent="0.25">
      <c r="A5" s="122"/>
      <c r="B5" s="122"/>
      <c r="C5" s="123"/>
      <c r="D5" s="129" t="e" vm="1">
        <v>#VALUE!</v>
      </c>
      <c r="E5" s="132" t="s">
        <v>19</v>
      </c>
      <c r="F5" s="133"/>
      <c r="G5" s="16">
        <v>32</v>
      </c>
      <c r="H5" s="17"/>
      <c r="I5" s="18">
        <v>0.498</v>
      </c>
      <c r="J5" s="33">
        <v>0</v>
      </c>
      <c r="K5" s="34">
        <f>I5-(J5*I5)</f>
        <v>0.498</v>
      </c>
      <c r="L5" s="85">
        <f>H5*K5</f>
        <v>0</v>
      </c>
      <c r="M5" s="35">
        <v>1.2</v>
      </c>
      <c r="N5" s="36">
        <v>13.28</v>
      </c>
      <c r="O5" s="37">
        <v>0.03</v>
      </c>
      <c r="P5" s="38">
        <v>32</v>
      </c>
      <c r="Q5" s="39">
        <f>M5/O5</f>
        <v>40</v>
      </c>
      <c r="R5" s="40">
        <f>M5/K5</f>
        <v>2.4096385542168672</v>
      </c>
      <c r="S5" s="41">
        <f>1-(K5/(M5/1.055))</f>
        <v>0.56217499999999998</v>
      </c>
      <c r="T5" s="42">
        <v>50121867</v>
      </c>
      <c r="U5" s="43">
        <v>3608580114536</v>
      </c>
    </row>
    <row r="6" spans="1:21" ht="51" customHeight="1" x14ac:dyDescent="0.25">
      <c r="A6" s="122"/>
      <c r="B6" s="122"/>
      <c r="C6" s="123"/>
      <c r="D6" s="130"/>
      <c r="E6" s="132" t="s">
        <v>21</v>
      </c>
      <c r="F6" s="133"/>
      <c r="G6" s="16">
        <v>32</v>
      </c>
      <c r="H6" s="17"/>
      <c r="I6" s="18">
        <v>0.498</v>
      </c>
      <c r="J6" s="33">
        <v>0</v>
      </c>
      <c r="K6" s="34">
        <f>I6-(J6*I6)</f>
        <v>0.498</v>
      </c>
      <c r="L6" s="85">
        <f>H6*K6</f>
        <v>0</v>
      </c>
      <c r="M6" s="35">
        <v>1.2</v>
      </c>
      <c r="N6" s="36">
        <v>13.28</v>
      </c>
      <c r="O6" s="37">
        <v>0.03</v>
      </c>
      <c r="P6" s="38">
        <v>32</v>
      </c>
      <c r="Q6" s="39">
        <f>M6/O6</f>
        <v>40</v>
      </c>
      <c r="R6" s="40">
        <f>M6/K6</f>
        <v>2.4096385542168672</v>
      </c>
      <c r="S6" s="41">
        <f>1-(K6/(M6/1.055))</f>
        <v>0.56217499999999998</v>
      </c>
      <c r="T6" s="42">
        <v>50121866</v>
      </c>
      <c r="U6" s="43">
        <v>3608580114581</v>
      </c>
    </row>
    <row r="7" spans="1:21" ht="51" customHeight="1" x14ac:dyDescent="0.25">
      <c r="A7" s="122"/>
      <c r="B7" s="122"/>
      <c r="C7" s="123"/>
      <c r="D7" s="130"/>
      <c r="E7" s="165" t="s">
        <v>52</v>
      </c>
      <c r="F7" s="166"/>
      <c r="G7" s="16">
        <v>10</v>
      </c>
      <c r="H7" s="17"/>
      <c r="I7" s="18">
        <v>3.07</v>
      </c>
      <c r="J7" s="33"/>
      <c r="K7" s="34">
        <v>3.07</v>
      </c>
      <c r="L7" s="85">
        <f>H7*K7</f>
        <v>0</v>
      </c>
      <c r="M7" s="35">
        <v>5.9</v>
      </c>
      <c r="N7" s="36">
        <v>13.28</v>
      </c>
      <c r="O7" s="37">
        <v>0.18</v>
      </c>
      <c r="P7" s="38">
        <v>10</v>
      </c>
      <c r="Q7" s="39">
        <v>32.777777777777779</v>
      </c>
      <c r="R7" s="40">
        <v>1.9218241042345279</v>
      </c>
      <c r="S7" s="41">
        <v>0.45104237288135596</v>
      </c>
      <c r="T7" s="42">
        <v>50120744</v>
      </c>
      <c r="U7" s="43">
        <v>3608580115311</v>
      </c>
    </row>
    <row r="8" spans="1:21" ht="51" customHeight="1" thickBot="1" x14ac:dyDescent="0.3">
      <c r="A8" s="122"/>
      <c r="B8" s="122"/>
      <c r="C8" s="123"/>
      <c r="D8" s="131"/>
      <c r="E8" s="134" t="s">
        <v>51</v>
      </c>
      <c r="F8" s="135"/>
      <c r="G8" s="13">
        <v>10</v>
      </c>
      <c r="H8" s="14"/>
      <c r="I8" s="15">
        <v>3.31</v>
      </c>
      <c r="J8" s="110"/>
      <c r="K8" s="111">
        <f>I8-(J8*I8)</f>
        <v>3.31</v>
      </c>
      <c r="L8" s="86">
        <f>H8*K8</f>
        <v>0</v>
      </c>
      <c r="M8" s="46">
        <v>6.49</v>
      </c>
      <c r="N8" s="47">
        <v>30.6</v>
      </c>
      <c r="O8" s="48">
        <v>0.18</v>
      </c>
      <c r="P8" s="49">
        <v>10</v>
      </c>
      <c r="Q8" s="50">
        <f>M8/O8</f>
        <v>36.055555555555557</v>
      </c>
      <c r="R8" s="51">
        <f>M8/K8</f>
        <v>1.9607250755287009</v>
      </c>
      <c r="S8" s="52">
        <f>1-(K8/(M8/1.055))</f>
        <v>0.46193374422187983</v>
      </c>
      <c r="T8" s="53">
        <v>50137700</v>
      </c>
      <c r="U8" s="32">
        <v>3608580207658</v>
      </c>
    </row>
    <row r="9" spans="1:21" s="3" customFormat="1" ht="27" customHeight="1" x14ac:dyDescent="0.3">
      <c r="A9" s="122"/>
      <c r="B9" s="122"/>
      <c r="C9" s="123"/>
      <c r="D9" s="124" t="s">
        <v>46</v>
      </c>
      <c r="E9" s="125"/>
      <c r="F9" s="126"/>
      <c r="G9" s="153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5"/>
    </row>
    <row r="10" spans="1:21" ht="51" customHeight="1" x14ac:dyDescent="0.25">
      <c r="A10" s="122"/>
      <c r="B10" s="122"/>
      <c r="C10" s="123"/>
      <c r="D10" s="156" t="e" vm="2">
        <v>#VALUE!</v>
      </c>
      <c r="E10" s="132" t="s">
        <v>22</v>
      </c>
      <c r="F10" s="133"/>
      <c r="G10" s="16">
        <v>18</v>
      </c>
      <c r="H10" s="17"/>
      <c r="I10" s="18">
        <v>1.25</v>
      </c>
      <c r="J10" s="44"/>
      <c r="K10" s="34">
        <f>I10-(J10*I10)</f>
        <v>1.25</v>
      </c>
      <c r="L10" s="85">
        <f>H10*K10</f>
        <v>0</v>
      </c>
      <c r="M10" s="35">
        <v>2.5</v>
      </c>
      <c r="N10" s="36">
        <v>12.7</v>
      </c>
      <c r="O10" s="37">
        <v>0.09</v>
      </c>
      <c r="P10" s="38">
        <v>20</v>
      </c>
      <c r="Q10" s="39">
        <f>M10/O10</f>
        <v>27.777777777777779</v>
      </c>
      <c r="R10" s="40">
        <f>M10/K10</f>
        <v>2</v>
      </c>
      <c r="S10" s="41">
        <f>1-(K10/(M10/1.055))</f>
        <v>0.47250000000000003</v>
      </c>
      <c r="T10" s="42">
        <v>50133117</v>
      </c>
      <c r="U10" s="54">
        <v>3608580187837</v>
      </c>
    </row>
    <row r="11" spans="1:21" ht="51" customHeight="1" x14ac:dyDescent="0.25">
      <c r="A11" s="122"/>
      <c r="B11" s="122"/>
      <c r="C11" s="123"/>
      <c r="D11" s="157"/>
      <c r="E11" s="132" t="s">
        <v>23</v>
      </c>
      <c r="F11" s="133"/>
      <c r="G11" s="16">
        <v>18</v>
      </c>
      <c r="H11" s="17"/>
      <c r="I11" s="18">
        <v>1.25</v>
      </c>
      <c r="J11" s="33"/>
      <c r="K11" s="34">
        <f>I11-(J11*I11)</f>
        <v>1.25</v>
      </c>
      <c r="L11" s="85">
        <f>H11*K11</f>
        <v>0</v>
      </c>
      <c r="M11" s="35">
        <v>2.5</v>
      </c>
      <c r="N11" s="36">
        <v>12.7</v>
      </c>
      <c r="O11" s="37">
        <v>0.09</v>
      </c>
      <c r="P11" s="38">
        <v>20</v>
      </c>
      <c r="Q11" s="39">
        <f>M11/O11</f>
        <v>27.777777777777779</v>
      </c>
      <c r="R11" s="40">
        <f>M11/K11</f>
        <v>2</v>
      </c>
      <c r="S11" s="41">
        <f>1-(K11/(M11/1.055))</f>
        <v>0.47250000000000003</v>
      </c>
      <c r="T11" s="42">
        <v>50133116</v>
      </c>
      <c r="U11" s="54">
        <v>3608580187806</v>
      </c>
    </row>
    <row r="12" spans="1:21" ht="51" customHeight="1" thickBot="1" x14ac:dyDescent="0.3">
      <c r="A12" s="122"/>
      <c r="B12" s="122"/>
      <c r="C12" s="123"/>
      <c r="D12" s="158"/>
      <c r="E12" s="159" t="s">
        <v>24</v>
      </c>
      <c r="F12" s="160"/>
      <c r="G12" s="13">
        <v>18</v>
      </c>
      <c r="H12" s="14"/>
      <c r="I12" s="15">
        <v>1.25</v>
      </c>
      <c r="J12" s="55">
        <v>0</v>
      </c>
      <c r="K12" s="56">
        <f>I12-(J12*I12)</f>
        <v>1.25</v>
      </c>
      <c r="L12" s="86">
        <f>H12*K12</f>
        <v>0</v>
      </c>
      <c r="M12" s="57">
        <v>2.5</v>
      </c>
      <c r="N12" s="47">
        <v>12.7</v>
      </c>
      <c r="O12" s="48">
        <v>0.09</v>
      </c>
      <c r="P12" s="49">
        <v>20</v>
      </c>
      <c r="Q12" s="50">
        <f>M12/O12</f>
        <v>27.777777777777779</v>
      </c>
      <c r="R12" s="51">
        <f>M12/K12</f>
        <v>2</v>
      </c>
      <c r="S12" s="52">
        <f>1-(K12/(M12/1.055))</f>
        <v>0.47250000000000003</v>
      </c>
      <c r="T12" s="53">
        <v>50133118</v>
      </c>
      <c r="U12" s="58">
        <v>3608580187868</v>
      </c>
    </row>
    <row r="13" spans="1:21" s="3" customFormat="1" ht="25.5" x14ac:dyDescent="0.3">
      <c r="A13" s="122"/>
      <c r="B13" s="122"/>
      <c r="C13" s="123"/>
      <c r="D13" s="124" t="s">
        <v>25</v>
      </c>
      <c r="E13" s="125"/>
      <c r="F13" s="126"/>
      <c r="G13" s="127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8"/>
    </row>
    <row r="14" spans="1:21" ht="55.5" customHeight="1" x14ac:dyDescent="0.25">
      <c r="A14" s="122"/>
      <c r="B14" s="122"/>
      <c r="C14" s="123"/>
      <c r="D14" s="161" t="e" vm="3">
        <v>#VALUE!</v>
      </c>
      <c r="E14" s="132" t="s">
        <v>27</v>
      </c>
      <c r="F14" s="133"/>
      <c r="G14" s="16">
        <v>18</v>
      </c>
      <c r="H14" s="17"/>
      <c r="I14" s="18">
        <v>1.5549999999999999</v>
      </c>
      <c r="J14" s="44"/>
      <c r="K14" s="34">
        <f>I14-(J14*I14)</f>
        <v>1.5549999999999999</v>
      </c>
      <c r="L14" s="85">
        <f>H14*K14</f>
        <v>0</v>
      </c>
      <c r="M14" s="35">
        <v>3</v>
      </c>
      <c r="N14" s="36">
        <v>12.7</v>
      </c>
      <c r="O14" s="37">
        <v>0.09</v>
      </c>
      <c r="P14" s="38">
        <v>20</v>
      </c>
      <c r="Q14" s="39">
        <f>M14/O14</f>
        <v>33.333333333333336</v>
      </c>
      <c r="R14" s="40">
        <f>M14/K14</f>
        <v>1.9292604501607717</v>
      </c>
      <c r="S14" s="41">
        <f>1-(K14/(M14/1.055))</f>
        <v>0.45315833333333333</v>
      </c>
      <c r="T14" s="42">
        <v>50128308</v>
      </c>
      <c r="U14" s="54">
        <v>3608580159506</v>
      </c>
    </row>
    <row r="15" spans="1:21" ht="55.5" customHeight="1" thickBot="1" x14ac:dyDescent="0.3">
      <c r="A15" s="122"/>
      <c r="B15" s="122"/>
      <c r="C15" s="123"/>
      <c r="D15" s="162"/>
      <c r="E15" s="163" t="s">
        <v>28</v>
      </c>
      <c r="F15" s="164"/>
      <c r="G15" s="13">
        <v>18</v>
      </c>
      <c r="H15" s="14"/>
      <c r="I15" s="15">
        <v>1.5549999999999999</v>
      </c>
      <c r="J15" s="55">
        <f>F3</f>
        <v>0</v>
      </c>
      <c r="K15" s="56">
        <f>I15-(J15*I15)</f>
        <v>1.5549999999999999</v>
      </c>
      <c r="L15" s="86">
        <f>H15*K15</f>
        <v>0</v>
      </c>
      <c r="M15" s="57">
        <v>3</v>
      </c>
      <c r="N15" s="47">
        <v>12.7</v>
      </c>
      <c r="O15" s="48">
        <v>0.09</v>
      </c>
      <c r="P15" s="49">
        <v>20</v>
      </c>
      <c r="Q15" s="50">
        <f>M15/O15</f>
        <v>33.333333333333336</v>
      </c>
      <c r="R15" s="51">
        <f>M15/K15</f>
        <v>1.9292604501607717</v>
      </c>
      <c r="S15" s="52">
        <f>1-(K15/(M15/1.055))</f>
        <v>0.45315833333333333</v>
      </c>
      <c r="T15" s="53">
        <v>50128307</v>
      </c>
      <c r="U15" s="58">
        <v>3608580159476</v>
      </c>
    </row>
    <row r="16" spans="1:21" s="3" customFormat="1" ht="27" customHeight="1" x14ac:dyDescent="0.3">
      <c r="A16" s="122"/>
      <c r="B16" s="122"/>
      <c r="C16" s="123"/>
      <c r="D16" s="124" t="s">
        <v>32</v>
      </c>
      <c r="E16" s="125"/>
      <c r="F16" s="126"/>
      <c r="G16" s="150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2"/>
    </row>
    <row r="17" spans="1:21" ht="37.5" customHeight="1" x14ac:dyDescent="0.25">
      <c r="A17" s="122"/>
      <c r="B17" s="122"/>
      <c r="C17" s="123"/>
      <c r="D17" s="178" t="e" vm="4">
        <v>#VALUE!</v>
      </c>
      <c r="E17" s="181" t="s">
        <v>29</v>
      </c>
      <c r="F17" s="182"/>
      <c r="G17" s="16">
        <v>16</v>
      </c>
      <c r="H17" s="17"/>
      <c r="I17" s="18">
        <v>1.4</v>
      </c>
      <c r="J17" s="33">
        <f>F3</f>
        <v>0</v>
      </c>
      <c r="K17" s="34">
        <f>I17-(J17*I17)</f>
        <v>1.4</v>
      </c>
      <c r="L17" s="85">
        <f>H17*K17</f>
        <v>0</v>
      </c>
      <c r="M17" s="35">
        <v>2.75</v>
      </c>
      <c r="N17" s="36">
        <v>17.600000000000001</v>
      </c>
      <c r="O17" s="37">
        <v>0.04</v>
      </c>
      <c r="P17" s="38">
        <v>16</v>
      </c>
      <c r="Q17" s="39">
        <f>M17/O17</f>
        <v>68.75</v>
      </c>
      <c r="R17" s="40">
        <f>M17/K17</f>
        <v>1.9642857142857144</v>
      </c>
      <c r="S17" s="41">
        <f>1-(K17/(M17/1.055))</f>
        <v>0.46290909090909094</v>
      </c>
      <c r="T17" s="42">
        <v>50134503</v>
      </c>
      <c r="U17" s="59">
        <v>3608580192930</v>
      </c>
    </row>
    <row r="18" spans="1:21" ht="36" customHeight="1" x14ac:dyDescent="0.25">
      <c r="A18" s="122"/>
      <c r="B18" s="122"/>
      <c r="C18" s="123"/>
      <c r="D18" s="179"/>
      <c r="E18" s="132" t="s">
        <v>38</v>
      </c>
      <c r="F18" s="133"/>
      <c r="G18" s="16">
        <v>16</v>
      </c>
      <c r="H18" s="17"/>
      <c r="I18" s="18">
        <v>1.4</v>
      </c>
      <c r="J18" s="44"/>
      <c r="K18" s="34">
        <f>I18-(J18*I18)</f>
        <v>1.4</v>
      </c>
      <c r="L18" s="85">
        <f>H18*K18</f>
        <v>0</v>
      </c>
      <c r="M18" s="35">
        <v>2.75</v>
      </c>
      <c r="N18" s="36">
        <v>17.600000000000001</v>
      </c>
      <c r="O18" s="37">
        <v>0.04</v>
      </c>
      <c r="P18" s="38">
        <v>16</v>
      </c>
      <c r="Q18" s="39">
        <f>M18/O18</f>
        <v>68.75</v>
      </c>
      <c r="R18" s="40">
        <f>M18/K18</f>
        <v>1.9642857142857144</v>
      </c>
      <c r="S18" s="41">
        <f>1-(K18/(M18/1.055))</f>
        <v>0.46290909090909094</v>
      </c>
      <c r="T18" s="42">
        <v>50119521</v>
      </c>
      <c r="U18" s="59">
        <v>3608580111962</v>
      </c>
    </row>
    <row r="19" spans="1:21" ht="36" customHeight="1" x14ac:dyDescent="0.25">
      <c r="A19" s="95"/>
      <c r="B19" s="95"/>
      <c r="C19" s="96"/>
      <c r="D19" s="179"/>
      <c r="E19" s="181" t="s">
        <v>30</v>
      </c>
      <c r="F19" s="182"/>
      <c r="G19" s="16">
        <v>16</v>
      </c>
      <c r="H19" s="17"/>
      <c r="I19" s="18">
        <v>1.4</v>
      </c>
      <c r="J19" s="33">
        <v>0</v>
      </c>
      <c r="K19" s="34">
        <f>I19-(J19*I19)</f>
        <v>1.4</v>
      </c>
      <c r="L19" s="85">
        <f>H19*K19</f>
        <v>0</v>
      </c>
      <c r="M19" s="35">
        <v>2.75</v>
      </c>
      <c r="N19" s="36">
        <v>17.600000000000001</v>
      </c>
      <c r="O19" s="37">
        <v>0.04</v>
      </c>
      <c r="P19" s="38">
        <v>16</v>
      </c>
      <c r="Q19" s="39">
        <f>M19/O19</f>
        <v>68.75</v>
      </c>
      <c r="R19" s="40">
        <f>M19/K19</f>
        <v>1.9642857142857144</v>
      </c>
      <c r="S19" s="41">
        <f>1-(K19/(M19/1.055))</f>
        <v>0.46290909090909094</v>
      </c>
      <c r="T19" s="42">
        <v>50119519</v>
      </c>
      <c r="U19" s="59">
        <v>3608580111900</v>
      </c>
    </row>
    <row r="20" spans="1:21" ht="36" customHeight="1" thickBot="1" x14ac:dyDescent="0.3">
      <c r="A20" s="122"/>
      <c r="B20" s="122"/>
      <c r="C20" s="123"/>
      <c r="D20" s="180"/>
      <c r="E20" s="169" t="s">
        <v>31</v>
      </c>
      <c r="F20" s="170"/>
      <c r="G20" s="13">
        <v>16</v>
      </c>
      <c r="H20" s="14"/>
      <c r="I20" s="15">
        <v>1.4</v>
      </c>
      <c r="J20" s="60"/>
      <c r="K20" s="56">
        <f>I20-(J20*I20)</f>
        <v>1.4</v>
      </c>
      <c r="L20" s="86">
        <f>H20*K20</f>
        <v>0</v>
      </c>
      <c r="M20" s="57">
        <v>2.75</v>
      </c>
      <c r="N20" s="47">
        <v>17.600000000000001</v>
      </c>
      <c r="O20" s="48">
        <v>0.04</v>
      </c>
      <c r="P20" s="49">
        <v>16</v>
      </c>
      <c r="Q20" s="50">
        <f>M20/O20</f>
        <v>68.75</v>
      </c>
      <c r="R20" s="51">
        <f>M20/K20</f>
        <v>1.9642857142857144</v>
      </c>
      <c r="S20" s="52">
        <f>1-(K20/(M20/1.055))</f>
        <v>0.46290909090909094</v>
      </c>
      <c r="T20" s="53">
        <v>50119520</v>
      </c>
      <c r="U20" s="61">
        <v>3608580111931</v>
      </c>
    </row>
    <row r="21" spans="1:21" s="3" customFormat="1" ht="27" customHeight="1" x14ac:dyDescent="0.3">
      <c r="A21" s="122"/>
      <c r="B21" s="122"/>
      <c r="C21" s="123"/>
      <c r="D21" s="124" t="s">
        <v>34</v>
      </c>
      <c r="E21" s="125"/>
      <c r="F21" s="126"/>
      <c r="G21" s="11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4"/>
    </row>
    <row r="22" spans="1:21" ht="53.25" customHeight="1" x14ac:dyDescent="0.25">
      <c r="A22" s="122"/>
      <c r="B22" s="122"/>
      <c r="C22" s="123"/>
      <c r="D22" s="156" t="e" vm="5">
        <v>#VALUE!</v>
      </c>
      <c r="E22" s="185" t="s">
        <v>35</v>
      </c>
      <c r="F22" s="186"/>
      <c r="G22" s="16">
        <v>30</v>
      </c>
      <c r="H22" s="17"/>
      <c r="I22" s="18">
        <v>0.85</v>
      </c>
      <c r="J22" s="44"/>
      <c r="K22" s="34">
        <f>I22-(J22*I22)</f>
        <v>0.85</v>
      </c>
      <c r="L22" s="85">
        <f>H22*K22</f>
        <v>0</v>
      </c>
      <c r="M22" s="35">
        <v>1.69</v>
      </c>
      <c r="N22" s="36">
        <v>11.7</v>
      </c>
      <c r="O22" s="37">
        <v>0.5</v>
      </c>
      <c r="P22" s="38">
        <v>6</v>
      </c>
      <c r="Q22" s="39">
        <f>M22/O22</f>
        <v>3.38</v>
      </c>
      <c r="R22" s="40">
        <f>M22/K22</f>
        <v>1.9882352941176471</v>
      </c>
      <c r="S22" s="41">
        <f>1-(K22/(M22/1.055))</f>
        <v>0.46937869822485212</v>
      </c>
      <c r="T22" s="62">
        <v>50132077</v>
      </c>
      <c r="U22" s="63">
        <v>3608580182450</v>
      </c>
    </row>
    <row r="23" spans="1:21" ht="52.5" customHeight="1" thickBot="1" x14ac:dyDescent="0.3">
      <c r="A23" s="122"/>
      <c r="B23" s="122"/>
      <c r="C23" s="123"/>
      <c r="D23" s="157"/>
      <c r="E23" s="132" t="s">
        <v>30</v>
      </c>
      <c r="F23" s="133"/>
      <c r="G23" s="13">
        <v>30</v>
      </c>
      <c r="H23" s="14"/>
      <c r="I23" s="15">
        <v>0.85</v>
      </c>
      <c r="J23" s="55">
        <v>0</v>
      </c>
      <c r="K23" s="56">
        <f>I23-(J23*I23)</f>
        <v>0.85</v>
      </c>
      <c r="L23" s="86">
        <f>H23*K23</f>
        <v>0</v>
      </c>
      <c r="M23" s="57">
        <v>1.69</v>
      </c>
      <c r="N23" s="47">
        <v>11.7</v>
      </c>
      <c r="O23" s="48">
        <v>0.5</v>
      </c>
      <c r="P23" s="49">
        <v>6</v>
      </c>
      <c r="Q23" s="50">
        <f>M23/O23</f>
        <v>3.38</v>
      </c>
      <c r="R23" s="51">
        <f>M23/K23</f>
        <v>1.9882352941176471</v>
      </c>
      <c r="S23" s="52">
        <f>1-(K23/(M23/1.055))</f>
        <v>0.46937869822485212</v>
      </c>
      <c r="T23" s="64">
        <v>50129284</v>
      </c>
      <c r="U23" s="65">
        <v>3608580167471</v>
      </c>
    </row>
    <row r="24" spans="1:21" s="3" customFormat="1" ht="27" hidden="1" customHeight="1" thickBot="1" x14ac:dyDescent="0.35">
      <c r="A24" s="122"/>
      <c r="B24" s="122"/>
      <c r="C24" s="123"/>
      <c r="D24" s="124" t="s">
        <v>33</v>
      </c>
      <c r="E24" s="125"/>
      <c r="F24" s="126"/>
      <c r="G24" s="19"/>
      <c r="H24" s="20"/>
      <c r="I24" s="66"/>
      <c r="J24" s="67"/>
      <c r="K24" s="66"/>
      <c r="L24" s="68"/>
      <c r="M24" s="69"/>
      <c r="N24" s="70"/>
      <c r="O24" s="71"/>
      <c r="P24" s="72"/>
      <c r="Q24" s="73"/>
      <c r="R24" s="74"/>
      <c r="S24" s="75"/>
      <c r="T24" s="76"/>
      <c r="U24" s="10"/>
    </row>
    <row r="25" spans="1:21" ht="16.5" hidden="1" customHeight="1" x14ac:dyDescent="0.25">
      <c r="A25" s="122"/>
      <c r="B25" s="122"/>
      <c r="C25" s="123"/>
      <c r="D25" s="4" t="e" vm="6">
        <v>#VALUE!</v>
      </c>
      <c r="E25" s="176" t="s">
        <v>39</v>
      </c>
      <c r="F25" s="177"/>
      <c r="G25" s="13">
        <v>20</v>
      </c>
      <c r="H25" s="14"/>
      <c r="I25" s="15">
        <v>0.95</v>
      </c>
      <c r="J25" s="60"/>
      <c r="K25" s="56">
        <f>I25-(J25*I25)</f>
        <v>0.95</v>
      </c>
      <c r="L25" s="45">
        <f>H25*K25</f>
        <v>0</v>
      </c>
      <c r="M25" s="57">
        <v>1.9</v>
      </c>
      <c r="N25" s="47">
        <v>15.26</v>
      </c>
      <c r="O25" s="48">
        <v>0.09</v>
      </c>
      <c r="P25" s="49">
        <v>20</v>
      </c>
      <c r="Q25" s="50">
        <f>M25/O25</f>
        <v>21.111111111111111</v>
      </c>
      <c r="R25" s="51">
        <f>M25/K25</f>
        <v>2</v>
      </c>
      <c r="S25" s="77">
        <f>1-(K25/(M25/1.055))</f>
        <v>0.47250000000000003</v>
      </c>
      <c r="T25" s="78">
        <v>50117658</v>
      </c>
      <c r="U25" s="58">
        <v>3608580120339</v>
      </c>
    </row>
    <row r="26" spans="1:21" s="3" customFormat="1" ht="27" customHeight="1" x14ac:dyDescent="0.3">
      <c r="A26" s="122"/>
      <c r="B26" s="122"/>
      <c r="C26" s="123"/>
      <c r="D26" s="171" t="s">
        <v>36</v>
      </c>
      <c r="E26" s="172"/>
      <c r="F26" s="173"/>
      <c r="G26" s="189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1"/>
    </row>
    <row r="27" spans="1:21" ht="51" customHeight="1" x14ac:dyDescent="0.25">
      <c r="A27" s="122"/>
      <c r="B27" s="122"/>
      <c r="C27" s="123"/>
      <c r="D27" s="156" t="e" vm="7">
        <v>#VALUE!</v>
      </c>
      <c r="E27" s="181" t="s">
        <v>41</v>
      </c>
      <c r="F27" s="182"/>
      <c r="G27" s="16">
        <v>30</v>
      </c>
      <c r="H27" s="17"/>
      <c r="I27" s="18">
        <v>1.1499999999999999</v>
      </c>
      <c r="J27" s="79"/>
      <c r="K27" s="34">
        <f>I27-(J27*I27)</f>
        <v>1.1499999999999999</v>
      </c>
      <c r="L27" s="85">
        <f>H27*K27</f>
        <v>0</v>
      </c>
      <c r="M27" s="35">
        <v>2.2999999999999998</v>
      </c>
      <c r="N27" s="36">
        <v>25.05</v>
      </c>
      <c r="O27" s="37">
        <v>0.04</v>
      </c>
      <c r="P27" s="38">
        <v>30</v>
      </c>
      <c r="Q27" s="39">
        <f>M27/O27</f>
        <v>57.499999999999993</v>
      </c>
      <c r="R27" s="40">
        <f>M27/K27</f>
        <v>2</v>
      </c>
      <c r="S27" s="41">
        <f>1-(K27/(M27/1.055))</f>
        <v>0.47250000000000003</v>
      </c>
      <c r="T27" s="42">
        <v>50119284</v>
      </c>
      <c r="U27" s="54">
        <v>3608580109846</v>
      </c>
    </row>
    <row r="28" spans="1:21" ht="51" customHeight="1" x14ac:dyDescent="0.25">
      <c r="A28" s="122"/>
      <c r="B28" s="122"/>
      <c r="C28" s="123"/>
      <c r="D28" s="157"/>
      <c r="E28" s="193" t="s">
        <v>40</v>
      </c>
      <c r="F28" s="194"/>
      <c r="G28" s="16">
        <v>30</v>
      </c>
      <c r="H28" s="17"/>
      <c r="I28" s="18">
        <v>1.1499999999999999</v>
      </c>
      <c r="J28" s="33">
        <v>0</v>
      </c>
      <c r="K28" s="34">
        <f>I28-(J28*I28)</f>
        <v>1.1499999999999999</v>
      </c>
      <c r="L28" s="85">
        <f>H28*K28</f>
        <v>0</v>
      </c>
      <c r="M28" s="35">
        <v>2.2999999999999998</v>
      </c>
      <c r="N28" s="36">
        <v>25.05</v>
      </c>
      <c r="O28" s="37">
        <v>0.04</v>
      </c>
      <c r="P28" s="38">
        <v>30</v>
      </c>
      <c r="Q28" s="39">
        <f>M28/O28</f>
        <v>57.499999999999993</v>
      </c>
      <c r="R28" s="40">
        <f>M28/K28</f>
        <v>2</v>
      </c>
      <c r="S28" s="41">
        <f>1-(K28/(M28/1.055))</f>
        <v>0.47250000000000003</v>
      </c>
      <c r="T28" s="42">
        <v>50119285</v>
      </c>
      <c r="U28" s="54" t="s">
        <v>17</v>
      </c>
    </row>
    <row r="29" spans="1:21" ht="51" customHeight="1" thickBot="1" x14ac:dyDescent="0.3">
      <c r="A29" s="122"/>
      <c r="B29" s="122"/>
      <c r="C29" s="123"/>
      <c r="D29" s="192"/>
      <c r="E29" s="169" t="s">
        <v>53</v>
      </c>
      <c r="F29" s="170"/>
      <c r="G29" s="13">
        <v>30</v>
      </c>
      <c r="H29" s="14"/>
      <c r="I29" s="15">
        <v>1.1499999999999999</v>
      </c>
      <c r="J29" s="55">
        <v>0</v>
      </c>
      <c r="K29" s="56">
        <f>I29-(J29*I29)</f>
        <v>1.1499999999999999</v>
      </c>
      <c r="L29" s="86">
        <f>H29*K29</f>
        <v>0</v>
      </c>
      <c r="M29" s="57">
        <v>2.2999999999999998</v>
      </c>
      <c r="N29" s="47">
        <v>25.05</v>
      </c>
      <c r="O29" s="48">
        <v>0.04</v>
      </c>
      <c r="P29" s="49">
        <v>30</v>
      </c>
      <c r="Q29" s="50">
        <f>M29/O29</f>
        <v>57.499999999999993</v>
      </c>
      <c r="R29" s="51">
        <f>M29/K29</f>
        <v>2</v>
      </c>
      <c r="S29" s="52">
        <f>1-(K29/(M29/1.055))</f>
        <v>0.47250000000000003</v>
      </c>
      <c r="T29" s="53">
        <v>50125944</v>
      </c>
      <c r="U29" s="58">
        <v>3608580144922</v>
      </c>
    </row>
    <row r="30" spans="1:21" s="3" customFormat="1" ht="27" customHeight="1" x14ac:dyDescent="0.3">
      <c r="A30" s="122"/>
      <c r="B30" s="122"/>
      <c r="C30" s="123"/>
      <c r="D30" s="171" t="s">
        <v>37</v>
      </c>
      <c r="E30" s="172"/>
      <c r="F30" s="173"/>
      <c r="G30" s="12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8"/>
    </row>
    <row r="31" spans="1:21" ht="72.75" customHeight="1" x14ac:dyDescent="0.25">
      <c r="A31" s="122"/>
      <c r="B31" s="122"/>
      <c r="C31" s="123"/>
      <c r="D31" s="161" t="e" vm="8">
        <v>#VALUE!</v>
      </c>
      <c r="E31" s="174" t="s">
        <v>43</v>
      </c>
      <c r="F31" s="175"/>
      <c r="G31" s="16">
        <v>14</v>
      </c>
      <c r="H31" s="17"/>
      <c r="I31" s="18">
        <v>0.95499999999999996</v>
      </c>
      <c r="J31" s="44"/>
      <c r="K31" s="34">
        <f>I31-(J31*I31)</f>
        <v>0.95499999999999996</v>
      </c>
      <c r="L31" s="85">
        <f>H31*K31</f>
        <v>0</v>
      </c>
      <c r="M31" s="35">
        <v>2</v>
      </c>
      <c r="N31" s="36">
        <v>25.05</v>
      </c>
      <c r="O31" s="37">
        <v>0.04</v>
      </c>
      <c r="P31" s="38">
        <v>30</v>
      </c>
      <c r="Q31" s="39">
        <f>M31/O31</f>
        <v>50</v>
      </c>
      <c r="R31" s="40">
        <f>M31/K31</f>
        <v>2.0942408376963351</v>
      </c>
      <c r="S31" s="41">
        <f>1-(K31/(M31/1.2))</f>
        <v>0.42700000000000005</v>
      </c>
      <c r="T31" s="42">
        <v>50127575</v>
      </c>
      <c r="U31" s="54">
        <v>3608580155133</v>
      </c>
    </row>
    <row r="32" spans="1:21" ht="72.75" customHeight="1" thickBot="1" x14ac:dyDescent="0.3">
      <c r="A32" s="122"/>
      <c r="B32" s="122"/>
      <c r="C32" s="123"/>
      <c r="D32" s="162"/>
      <c r="E32" s="195" t="s">
        <v>42</v>
      </c>
      <c r="F32" s="196"/>
      <c r="G32" s="13">
        <v>14</v>
      </c>
      <c r="H32" s="14"/>
      <c r="I32" s="15">
        <v>0.95499999999999996</v>
      </c>
      <c r="J32" s="60"/>
      <c r="K32" s="56">
        <f>I32-(J32*I32)</f>
        <v>0.95499999999999996</v>
      </c>
      <c r="L32" s="86">
        <f>H32*K32</f>
        <v>0</v>
      </c>
      <c r="M32" s="57">
        <v>2</v>
      </c>
      <c r="N32" s="47">
        <v>25.05</v>
      </c>
      <c r="O32" s="48">
        <v>0.04</v>
      </c>
      <c r="P32" s="49">
        <v>30</v>
      </c>
      <c r="Q32" s="50">
        <f>M32/O32</f>
        <v>50</v>
      </c>
      <c r="R32" s="51">
        <f>M32/K32</f>
        <v>2.0942408376963351</v>
      </c>
      <c r="S32" s="52">
        <f>1-(K32/(M32/1.2))</f>
        <v>0.42700000000000005</v>
      </c>
      <c r="T32" s="53">
        <v>50132677</v>
      </c>
      <c r="U32" s="58">
        <v>3608580184973</v>
      </c>
    </row>
    <row r="33" spans="1:21" ht="16.5" thickBot="1" x14ac:dyDescent="0.3">
      <c r="A33" s="122"/>
      <c r="B33" s="122"/>
      <c r="C33" s="123"/>
      <c r="D33" s="197"/>
      <c r="E33" s="198"/>
      <c r="F33" s="198"/>
      <c r="G33" s="199"/>
      <c r="H33" s="199"/>
      <c r="I33" s="199"/>
      <c r="J33" s="199"/>
      <c r="K33" s="200"/>
      <c r="L33" s="200"/>
      <c r="M33" s="201"/>
      <c r="N33" s="201"/>
      <c r="O33" s="187"/>
      <c r="P33" s="187"/>
      <c r="Q33" s="187"/>
      <c r="R33" s="187"/>
      <c r="S33" s="187"/>
      <c r="T33" s="187"/>
      <c r="U33" s="188"/>
    </row>
    <row r="34" spans="1:21" ht="20.25" customHeight="1" thickBot="1" x14ac:dyDescent="0.3">
      <c r="A34" s="122"/>
      <c r="B34" s="122"/>
      <c r="C34" s="122"/>
      <c r="D34" s="205"/>
      <c r="E34" s="205"/>
      <c r="F34" s="205"/>
      <c r="G34" s="97"/>
      <c r="H34" s="97"/>
      <c r="I34" s="98"/>
      <c r="J34" s="99"/>
      <c r="K34" s="98"/>
      <c r="L34" s="100"/>
      <c r="M34" s="101"/>
      <c r="N34" s="89"/>
      <c r="O34" s="7"/>
      <c r="P34" s="80" t="s">
        <v>15</v>
      </c>
      <c r="Q34" s="202" t="s">
        <v>48</v>
      </c>
      <c r="R34" s="203"/>
      <c r="S34" s="203"/>
      <c r="T34" s="204"/>
      <c r="U34" s="117">
        <f>SUM(L5:L32)</f>
        <v>0</v>
      </c>
    </row>
    <row r="35" spans="1:21" ht="20.25" customHeight="1" thickBot="1" x14ac:dyDescent="0.3">
      <c r="A35" s="95"/>
      <c r="B35" s="95"/>
      <c r="C35" s="95"/>
      <c r="D35" s="206"/>
      <c r="E35" s="102"/>
      <c r="F35" s="102"/>
      <c r="G35" s="103"/>
      <c r="H35" s="104"/>
      <c r="I35" s="105"/>
      <c r="J35" s="106"/>
      <c r="K35" s="105"/>
      <c r="L35" s="107"/>
      <c r="M35" s="108"/>
      <c r="N35" s="89"/>
      <c r="O35" s="6"/>
      <c r="P35" s="80" t="s">
        <v>44</v>
      </c>
      <c r="Q35" s="202" t="s">
        <v>49</v>
      </c>
      <c r="R35" s="203"/>
      <c r="S35" s="203"/>
      <c r="T35" s="204"/>
      <c r="U35" s="117">
        <f>SUM(L5:L29)*0.055</f>
        <v>0</v>
      </c>
    </row>
    <row r="36" spans="1:21" ht="20.25" customHeight="1" thickBot="1" x14ac:dyDescent="0.3">
      <c r="A36" s="95"/>
      <c r="B36" s="95"/>
      <c r="C36" s="95"/>
      <c r="D36" s="206"/>
      <c r="E36" s="207"/>
      <c r="F36" s="207"/>
      <c r="G36" s="103"/>
      <c r="H36" s="104"/>
      <c r="I36" s="105"/>
      <c r="J36" s="109"/>
      <c r="K36" s="105"/>
      <c r="L36" s="107"/>
      <c r="M36" s="108"/>
      <c r="N36" s="89"/>
      <c r="O36" s="6"/>
      <c r="P36" s="29"/>
      <c r="Q36" s="202" t="s">
        <v>45</v>
      </c>
      <c r="R36" s="203"/>
      <c r="S36" s="203"/>
      <c r="T36" s="204"/>
      <c r="U36" s="117">
        <f>SUM(L31:L32)*0.2</f>
        <v>0</v>
      </c>
    </row>
    <row r="37" spans="1:21" ht="20.25" customHeight="1" thickBot="1" x14ac:dyDescent="0.3">
      <c r="A37" s="95"/>
      <c r="B37" s="95"/>
      <c r="C37" s="95"/>
      <c r="D37" s="206"/>
      <c r="E37" s="207"/>
      <c r="F37" s="207"/>
      <c r="G37" s="103"/>
      <c r="H37" s="104"/>
      <c r="I37" s="105"/>
      <c r="J37" s="106"/>
      <c r="K37" s="105"/>
      <c r="L37" s="107"/>
      <c r="M37" s="108"/>
      <c r="N37" s="89"/>
      <c r="O37" s="7"/>
      <c r="P37" s="80" t="s">
        <v>16</v>
      </c>
      <c r="Q37" s="202" t="s">
        <v>50</v>
      </c>
      <c r="R37" s="203"/>
      <c r="S37" s="203"/>
      <c r="T37" s="204"/>
      <c r="U37" s="118">
        <f>U34+U35+U36</f>
        <v>0</v>
      </c>
    </row>
    <row r="38" spans="1:21" ht="15.75" thickBot="1" x14ac:dyDescent="0.3">
      <c r="A38" s="95"/>
      <c r="B38" s="95"/>
      <c r="C38" s="96"/>
      <c r="D38" s="90"/>
      <c r="E38" s="91"/>
      <c r="F38" s="91"/>
      <c r="G38" s="91"/>
      <c r="H38" s="91"/>
      <c r="I38" s="92"/>
      <c r="J38" s="93"/>
      <c r="K38" s="92"/>
      <c r="L38" s="94"/>
      <c r="M38" s="113"/>
      <c r="N38" s="113"/>
      <c r="O38" s="114"/>
      <c r="P38" s="114"/>
      <c r="Q38" s="114"/>
      <c r="R38" s="115"/>
      <c r="S38" s="115"/>
      <c r="T38" s="116"/>
      <c r="U38" s="119"/>
    </row>
  </sheetData>
  <dataConsolidate/>
  <mergeCells count="65">
    <mergeCell ref="Q37:T37"/>
    <mergeCell ref="D34:F34"/>
    <mergeCell ref="Q34:T34"/>
    <mergeCell ref="D35:D37"/>
    <mergeCell ref="Q35:T35"/>
    <mergeCell ref="E36:F36"/>
    <mergeCell ref="Q36:T36"/>
    <mergeCell ref="E37:F37"/>
    <mergeCell ref="E23:F23"/>
    <mergeCell ref="D24:F24"/>
    <mergeCell ref="R33:U33"/>
    <mergeCell ref="G26:U26"/>
    <mergeCell ref="D27:D29"/>
    <mergeCell ref="E27:F27"/>
    <mergeCell ref="E28:F28"/>
    <mergeCell ref="E29:F29"/>
    <mergeCell ref="D30:F30"/>
    <mergeCell ref="E32:F32"/>
    <mergeCell ref="D33:F33"/>
    <mergeCell ref="G33:I33"/>
    <mergeCell ref="J33:L33"/>
    <mergeCell ref="M33:Q33"/>
    <mergeCell ref="E7:F7"/>
    <mergeCell ref="U2:U3"/>
    <mergeCell ref="A20:C34"/>
    <mergeCell ref="E20:F20"/>
    <mergeCell ref="D21:F21"/>
    <mergeCell ref="D26:F26"/>
    <mergeCell ref="D31:D32"/>
    <mergeCell ref="E31:F31"/>
    <mergeCell ref="E25:F25"/>
    <mergeCell ref="D17:D20"/>
    <mergeCell ref="E17:F17"/>
    <mergeCell ref="E18:F18"/>
    <mergeCell ref="E19:F19"/>
    <mergeCell ref="H21:U21"/>
    <mergeCell ref="D22:D23"/>
    <mergeCell ref="E22:F22"/>
    <mergeCell ref="E12:F12"/>
    <mergeCell ref="D13:F13"/>
    <mergeCell ref="G13:U13"/>
    <mergeCell ref="D14:D15"/>
    <mergeCell ref="E14:F14"/>
    <mergeCell ref="E15:F15"/>
    <mergeCell ref="B2:C2"/>
    <mergeCell ref="D2:F3"/>
    <mergeCell ref="G2:L2"/>
    <mergeCell ref="M2:Q2"/>
    <mergeCell ref="R2:S2"/>
    <mergeCell ref="A3:C3"/>
    <mergeCell ref="A4:C18"/>
    <mergeCell ref="D4:F4"/>
    <mergeCell ref="G4:U4"/>
    <mergeCell ref="D5:D8"/>
    <mergeCell ref="E5:F5"/>
    <mergeCell ref="E6:F6"/>
    <mergeCell ref="E8:F8"/>
    <mergeCell ref="T2:T3"/>
    <mergeCell ref="D16:F16"/>
    <mergeCell ref="G16:U16"/>
    <mergeCell ref="D9:F9"/>
    <mergeCell ref="G9:U9"/>
    <mergeCell ref="D10:D12"/>
    <mergeCell ref="E10:F10"/>
    <mergeCell ref="E11:F11"/>
  </mergeCells>
  <conditionalFormatting sqref="U22:U23">
    <cfRule type="duplicateValues" dxfId="0" priority="1"/>
  </conditionalFormatting>
  <dataValidations count="9">
    <dataValidation type="list" allowBlank="1" showInputMessage="1" showErrorMessage="1" errorTitle="Non respect du PCB" error="PCB de 32" sqref="H7:H8" xr:uid="{FF6F425C-B395-4DCD-8604-F87CCCA49B47}">
      <formula1>"10 , 20 , 30 , 40 , 50 , 60, 70, 80, 90, 100"</formula1>
    </dataValidation>
    <dataValidation type="list" allowBlank="1" showInputMessage="1" showErrorMessage="1" errorTitle="Non respect du PCB" error="PCB de 30" sqref="H31:H32" xr:uid="{AC50570C-00CC-4A5E-9783-44F93A7A265D}">
      <formula1>"14 , 28 , 42 , 56 , 70 , 84 , 98 , 112 , 126 , 140"</formula1>
    </dataValidation>
    <dataValidation type="list" allowBlank="1" showInputMessage="1" showErrorMessage="1" errorTitle="Non respect du PCB" error="PCB de 20" sqref="H10:H12 H14:H15" xr:uid="{EDF889B2-5ABB-4863-AE05-2A59DA4246F1}">
      <formula1>"18 , 36 , 54 , 72 , 90 , 108 , 126 , 144 , 162 , 180"</formula1>
    </dataValidation>
    <dataValidation type="list" allowBlank="1" showInputMessage="1" showErrorMessage="1" errorTitle="Non respect du PCB" error="PCB de 30" sqref="H27:H29" xr:uid="{2E98DD11-BA9D-4878-B0A9-97CDD5FF6E9B}">
      <formula1>"30 , 60 , 90 , 120 , 150 , 180 , 210 , 240 , 270 , 300"</formula1>
    </dataValidation>
    <dataValidation type="list" allowBlank="1" showInputMessage="1" showErrorMessage="1" errorTitle="Non respect du PCB" error="PCB de 6" promptTitle="Choisir un multiple de 6" sqref="H22:H23" xr:uid="{EABE6C16-2D68-42F6-A7AF-82D79669B1CD}">
      <formula1>"30 , 60 , 90 , 120 , 150 , 180 , 210 , 240 , 270 , 300"</formula1>
    </dataValidation>
    <dataValidation type="list" allowBlank="1" showInputMessage="1" showErrorMessage="1" errorTitle="Non respect du pcb " error="PCB de 16" sqref="H17:H20 H35:H37" xr:uid="{9E004AEF-2D49-4367-8D75-1A898D2E575B}">
      <formula1>"16 , 32 , 48 , 64 , 80 , 96 , 112 , 128 , 144 , 160"</formula1>
    </dataValidation>
    <dataValidation type="list" allowBlank="1" showInputMessage="1" showErrorMessage="1" errorTitle="Non respect du PCB" error="PCB de 32" sqref="H5:H6" xr:uid="{CF8F44EF-4FFF-4BA4-A268-39865CA9C4EB}">
      <formula1>"32 , 64 , 96 , 128 , 160 , 192 , 224 , 256 , 288 , 320"</formula1>
    </dataValidation>
    <dataValidation type="list" allowBlank="1" showInputMessage="1" showErrorMessage="1" errorTitle="pcb non respecté" error="Non PCB de 2O" sqref="H25" xr:uid="{4DBA672D-0F64-4AD4-8376-324D1395499C}">
      <formula1>"20,40,60,80,100,120,140,160,180,200"</formula1>
    </dataValidation>
    <dataValidation allowBlank="1" showInputMessage="1" showErrorMessage="1" promptTitle="Choisir un multiple de 6" sqref="G22:G23" xr:uid="{32A0324F-CBD7-426E-8C11-F659B925DD75}"/>
  </dataValidations>
  <pageMargins left="0.23622047244094491" right="0.23622047244094491" top="0.35433070866141736" bottom="0.74803149606299213" header="0.31496062992125984" footer="0.31496062992125984"/>
  <pageSetup paperSize="11" scale="21" fitToHeight="0" orientation="portrait" r:id="rId1"/>
  <headerFooter>
    <oddFooter>&amp;C&amp;1#&amp;"Calibri"&amp;10&amp;K008000Label_C1_Internal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afb9f-45a5-4057-ba14-1ee10bb9444f">
      <Terms xmlns="http://schemas.microsoft.com/office/infopath/2007/PartnerControls"/>
    </lcf76f155ced4ddcb4097134ff3c332f>
    <TaxCatchAll xmlns="32918a70-f378-4788-b5bf-ddac2408a8ad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45F6ABC5628E42A044F5F7BD95D8E0" ma:contentTypeVersion="19" ma:contentTypeDescription="Crée un document." ma:contentTypeScope="" ma:versionID="8e5dad71b6d379a2edcd1042164b3b09">
  <xsd:schema xmlns:xsd="http://www.w3.org/2001/XMLSchema" xmlns:xs="http://www.w3.org/2001/XMLSchema" xmlns:p="http://schemas.microsoft.com/office/2006/metadata/properties" xmlns:ns2="ee5afb9f-45a5-4057-ba14-1ee10bb9444f" xmlns:ns3="32918a70-f378-4788-b5bf-ddac2408a8ad" targetNamespace="http://schemas.microsoft.com/office/2006/metadata/properties" ma:root="true" ma:fieldsID="47537a88c7451b68e4616822d1f49269" ns2:_="" ns3:_="">
    <xsd:import namespace="ee5afb9f-45a5-4057-ba14-1ee10bb9444f"/>
    <xsd:import namespace="32918a70-f378-4788-b5bf-ddac2408a8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afb9f-45a5-4057-ba14-1ee10bb944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15bbb6cd-836d-4b31-b5a5-75621a0cef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18a70-f378-4788-b5bf-ddac2408a8a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7c99358-1b94-4fd2-a92b-6af5e32ca47f}" ma:internalName="TaxCatchAll" ma:showField="CatchAllData" ma:web="32918a70-f378-4788-b5bf-ddac2408a8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D9F7B6-AC42-4581-BF02-4F1BD57E54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D83FAF-345A-477B-83F6-BF71A7AB41D0}">
  <ds:schemaRefs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32918a70-f378-4788-b5bf-ddac2408a8ad"/>
    <ds:schemaRef ds:uri="http://schemas.microsoft.com/office/infopath/2007/PartnerControls"/>
    <ds:schemaRef ds:uri="http://schemas.openxmlformats.org/package/2006/metadata/core-properties"/>
    <ds:schemaRef ds:uri="ee5afb9f-45a5-4057-ba14-1ee10bb9444f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642CA1A-E77E-44A7-AF83-62E7062D210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A6FD045-DF49-4C89-AFAE-5DAA1D0D57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5afb9f-45a5-4057-ba14-1ee10bb9444f"/>
    <ds:schemaRef ds:uri="32918a70-f378-4788-b5bf-ddac2408a8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187d34c-ec19-4e30-b23a-75af62941f67}" enabled="1" method="Standard" siteId="{f1a067bb-a10a-4f3a-acca-46fdfd6431b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BDC</vt:lpstr>
    </vt:vector>
  </TitlesOfParts>
  <Manager/>
  <Company>GROUPE ANDROS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MINARD</dc:creator>
  <cp:keywords/>
  <dc:description/>
  <cp:lastModifiedBy>Thomas MINARD</cp:lastModifiedBy>
  <cp:revision/>
  <cp:lastPrinted>2026-04-23T14:25:50Z</cp:lastPrinted>
  <dcterms:created xsi:type="dcterms:W3CDTF">2022-05-20T07:26:43Z</dcterms:created>
  <dcterms:modified xsi:type="dcterms:W3CDTF">2026-06-23T11:09:01Z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0x0101008445F6ABC5628E42A044F5F7BD95D8E0</vt:lpwstr>
  </property>
  <property fmtid="{D5CDD505-2E9C-101B-9397-08002B2CF9AE}" pid="3" name="MSIP_Label_5187d34c-ec19-4e30-b23a-75af62941f67_ActionId">
    <vt:lpwstr>e9f8b23f-c938-451b-9b79-d8b1fc1ba140</vt:lpwstr>
  </property>
  <property fmtid="{D5CDD505-2E9C-101B-9397-08002B2CF9AE}" pid="4" name="MSIP_Label_5187d34c-ec19-4e30-b23a-75af62941f67_ContentBits">
    <vt:lpwstr>2</vt:lpwstr>
  </property>
  <property fmtid="{D5CDD505-2E9C-101B-9397-08002B2CF9AE}" pid="5" name="MSIP_Label_5187d34c-ec19-4e30-b23a-75af62941f67_Enabled">
    <vt:lpwstr>true</vt:lpwstr>
  </property>
  <property fmtid="{D5CDD505-2E9C-101B-9397-08002B2CF9AE}" pid="6" name="MSIP_Label_5187d34c-ec19-4e30-b23a-75af62941f67_Method">
    <vt:lpwstr>Standard</vt:lpwstr>
  </property>
  <property fmtid="{D5CDD505-2E9C-101B-9397-08002B2CF9AE}" pid="7" name="MSIP_Label_5187d34c-ec19-4e30-b23a-75af62941f67_Name">
    <vt:lpwstr>Interne</vt:lpwstr>
  </property>
  <property fmtid="{D5CDD505-2E9C-101B-9397-08002B2CF9AE}" pid="8" name="MSIP_Label_5187d34c-ec19-4e30-b23a-75af62941f67_SetDate">
    <vt:lpwstr>2022-11-03T13:06:59Z</vt:lpwstr>
  </property>
  <property fmtid="{D5CDD505-2E9C-101B-9397-08002B2CF9AE}" pid="9" name="MSIP_Label_5187d34c-ec19-4e30-b23a-75af62941f67_SiteId">
    <vt:lpwstr>f1a067bb-a10a-4f3a-acca-46fdfd6431b1</vt:lpwstr>
  </property>
  <property fmtid="{D5CDD505-2E9C-101B-9397-08002B2CF9AE}" pid="10" name="MediaServiceImageTags">
    <vt:lpwstr/>
  </property>
  <property fmtid="{D5CDD505-2E9C-101B-9397-08002B2CF9AE}" pid="11" name="NXPowerLiteLastOptimized">
    <vt:lpwstr>2422453</vt:lpwstr>
  </property>
  <property fmtid="{D5CDD505-2E9C-101B-9397-08002B2CF9AE}" pid="12" name="NXPowerLiteSettings">
    <vt:lpwstr>C7000400038000</vt:lpwstr>
  </property>
  <property fmtid="{D5CDD505-2E9C-101B-9397-08002B2CF9AE}" pid="13" name="NXPowerLiteVersion">
    <vt:lpwstr>S10.9.4</vt:lpwstr>
  </property>
</Properties>
</file>