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harts/chart14.xml" ContentType="application/vnd.openxmlformats-officedocument.drawingml.chart+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6.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7.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8.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drawings/drawing9.xml" ContentType="application/vnd.openxmlformats-officedocument.drawing+xml"/>
  <Override PartName="/xl/charts/chart58.xml" ContentType="application/vnd.openxmlformats-officedocument.drawingml.chart+xml"/>
  <Override PartName="/xl/drawings/drawing10.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drawings/drawing11.xml" ContentType="application/vnd.openxmlformats-officedocument.drawing+xml"/>
  <Override PartName="/xl/charts/chart65.xml" ContentType="application/vnd.openxmlformats-officedocument.drawingml.chart+xml"/>
  <Override PartName="/xl/charts/chart6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ate1904="1" showInkAnnotation="0" autoCompressPictures="0"/>
  <mc:AlternateContent xmlns:mc="http://schemas.openxmlformats.org/markup-compatibility/2006">
    <mc:Choice Requires="x15">
      <x15ac:absPath xmlns:x15ac="http://schemas.microsoft.com/office/spreadsheetml/2010/11/ac" url="C:\git_repos\charlwood\CBMC\"/>
    </mc:Choice>
  </mc:AlternateContent>
  <xr:revisionPtr revIDLastSave="0" documentId="13_ncr:1_{E7ADA1E4-38A4-429F-BE2C-AD87BBBF0533}" xr6:coauthVersionLast="47" xr6:coauthVersionMax="47" xr10:uidLastSave="{00000000-0000-0000-0000-000000000000}"/>
  <bookViews>
    <workbookView minimized="1" xWindow="795" yWindow="675" windowWidth="13245" windowHeight="15150" tabRatio="500" activeTab="3" xr2:uid="{00000000-000D-0000-FFFF-FFFF00000000}"/>
  </bookViews>
  <sheets>
    <sheet name="explanations" sheetId="1" r:id="rId1"/>
    <sheet name="Dissections" sheetId="2" r:id="rId2"/>
    <sheet name="Oocyst data" sheetId="19" r:id="rId3"/>
    <sheet name="dc dissections" sheetId="17" r:id="rId4"/>
    <sheet name="Sheet5" sheetId="18" r:id="rId5"/>
    <sheet name="by date of collection" sheetId="16" r:id="rId6"/>
    <sheet name="Sheet4" sheetId="13" r:id="rId7"/>
    <sheet name="oocyst count" sheetId="15" r:id="rId8"/>
    <sheet name="Sheet3" sheetId="10" r:id="rId9"/>
    <sheet name="For paper" sheetId="9" r:id="rId10"/>
    <sheet name="moon times" sheetId="3" r:id="rId11"/>
    <sheet name="first graphs" sheetId="4" r:id="rId12"/>
    <sheet name="Sheet2" sheetId="5" r:id="rId13"/>
    <sheet name="Collections" sheetId="6" r:id="rId14"/>
    <sheet name="casa 23 oct 08 diss" sheetId="7" r:id="rId15"/>
    <sheet name="new figs" sheetId="11" r:id="rId16"/>
    <sheet name="exit colls" sheetId="8" r:id="rId17"/>
    <sheet name="Sheet1" sheetId="12" r:id="rId18"/>
  </sheets>
  <definedNames>
    <definedName name="_xlnm._FilterDatabase" localSheetId="1" hidden="1">Dissections!$A$1:$AF$300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89" i="16" l="1"/>
  <c r="N89" i="16"/>
  <c r="D93" i="16" s="1"/>
  <c r="Q89" i="16"/>
  <c r="P89" i="16"/>
  <c r="O89" i="16"/>
  <c r="D52" i="16"/>
  <c r="C52" i="16"/>
  <c r="B52" i="16"/>
  <c r="L51" i="7"/>
  <c r="M51" i="7"/>
  <c r="L52" i="7"/>
  <c r="M52" i="7"/>
  <c r="L53" i="7"/>
  <c r="M53" i="7"/>
  <c r="L54" i="7"/>
  <c r="M54" i="7"/>
  <c r="L55" i="7"/>
  <c r="M55" i="7"/>
  <c r="L56" i="7"/>
  <c r="M56" i="7"/>
  <c r="L57" i="7"/>
  <c r="M57" i="7"/>
  <c r="L58" i="7"/>
  <c r="M58" i="7"/>
  <c r="L59" i="7"/>
  <c r="M59" i="7"/>
  <c r="L60" i="7"/>
  <c r="M60" i="7"/>
  <c r="L61" i="7"/>
  <c r="M61" i="7"/>
  <c r="L62" i="7"/>
  <c r="M62" i="7"/>
  <c r="L63" i="7"/>
  <c r="M63" i="7"/>
  <c r="L64" i="7"/>
  <c r="M64" i="7"/>
  <c r="L67" i="7"/>
  <c r="M67" i="7"/>
  <c r="L68" i="7"/>
  <c r="M68" i="7"/>
  <c r="L69" i="7"/>
  <c r="M69" i="7"/>
  <c r="L70" i="7"/>
  <c r="M70" i="7"/>
  <c r="L71" i="7"/>
  <c r="M71" i="7"/>
  <c r="L72" i="7"/>
  <c r="M72" i="7"/>
  <c r="L73" i="7"/>
  <c r="M73" i="7"/>
  <c r="L74" i="7"/>
  <c r="M74" i="7"/>
  <c r="L75" i="7"/>
  <c r="M75" i="7"/>
  <c r="L76" i="7"/>
  <c r="M76" i="7"/>
  <c r="L77" i="7"/>
  <c r="M77" i="7"/>
  <c r="L78" i="7"/>
  <c r="M78" i="7"/>
  <c r="L79" i="7"/>
  <c r="M79" i="7"/>
  <c r="L80" i="7"/>
  <c r="M80" i="7"/>
  <c r="L81" i="7"/>
  <c r="M81" i="7"/>
  <c r="I51" i="7"/>
  <c r="H51" i="7"/>
  <c r="K51" i="7"/>
  <c r="I52" i="7"/>
  <c r="H52" i="7"/>
  <c r="I53" i="7"/>
  <c r="H53" i="7"/>
  <c r="J53" i="7" s="1"/>
  <c r="K53" i="7"/>
  <c r="I54" i="7"/>
  <c r="J54" i="7" s="1"/>
  <c r="H54" i="7"/>
  <c r="I55" i="7"/>
  <c r="K55" i="7" s="1"/>
  <c r="H55" i="7"/>
  <c r="I56" i="7"/>
  <c r="H56" i="7"/>
  <c r="I57" i="7"/>
  <c r="K57" i="7" s="1"/>
  <c r="H57" i="7"/>
  <c r="I58" i="7"/>
  <c r="J58" i="7" s="1"/>
  <c r="H58" i="7"/>
  <c r="I59" i="7"/>
  <c r="H59" i="7"/>
  <c r="K59" i="7"/>
  <c r="I60" i="7"/>
  <c r="J60" i="7" s="1"/>
  <c r="H60" i="7"/>
  <c r="I61" i="7"/>
  <c r="H61" i="7"/>
  <c r="J61" i="7" s="1"/>
  <c r="K61" i="7"/>
  <c r="I62" i="7"/>
  <c r="J62" i="7" s="1"/>
  <c r="H62" i="7"/>
  <c r="I63" i="7"/>
  <c r="H63" i="7"/>
  <c r="J63" i="7" s="1"/>
  <c r="I64" i="7"/>
  <c r="J64" i="7" s="1"/>
  <c r="H64" i="7"/>
  <c r="I67" i="7"/>
  <c r="J67" i="7" s="1"/>
  <c r="H67" i="7"/>
  <c r="I68" i="7"/>
  <c r="H68" i="7"/>
  <c r="I69" i="7"/>
  <c r="J69" i="7" s="1"/>
  <c r="H69" i="7"/>
  <c r="I70" i="7"/>
  <c r="J70" i="7" s="1"/>
  <c r="H70" i="7"/>
  <c r="I71" i="7"/>
  <c r="J71" i="7" s="1"/>
  <c r="H71" i="7"/>
  <c r="K71" i="7"/>
  <c r="I72" i="7"/>
  <c r="J72" i="7" s="1"/>
  <c r="H72" i="7"/>
  <c r="I73" i="7"/>
  <c r="H73" i="7"/>
  <c r="K73" i="7"/>
  <c r="I74" i="7"/>
  <c r="J74" i="7" s="1"/>
  <c r="H74" i="7"/>
  <c r="I75" i="7"/>
  <c r="K75" i="7" s="1"/>
  <c r="H75" i="7"/>
  <c r="I76" i="7"/>
  <c r="H76" i="7"/>
  <c r="I77" i="7"/>
  <c r="H77" i="7"/>
  <c r="K77" i="7"/>
  <c r="I78" i="7"/>
  <c r="H78" i="7"/>
  <c r="I79" i="7"/>
  <c r="J79" i="7" s="1"/>
  <c r="H79" i="7"/>
  <c r="K79" i="7"/>
  <c r="I80" i="7"/>
  <c r="H80" i="7"/>
  <c r="I81" i="7"/>
  <c r="H81" i="7"/>
  <c r="K81" i="7"/>
  <c r="N61" i="7"/>
  <c r="G59" i="6"/>
  <c r="G9" i="6"/>
  <c r="S454" i="6"/>
  <c r="E473" i="6"/>
  <c r="F473" i="6"/>
  <c r="G473" i="6"/>
  <c r="H473" i="6"/>
  <c r="I473" i="6"/>
  <c r="J473" i="6"/>
  <c r="K473" i="6"/>
  <c r="L473" i="6"/>
  <c r="M473" i="6"/>
  <c r="N473" i="6"/>
  <c r="O473" i="6"/>
  <c r="P473" i="6"/>
  <c r="Q473" i="6"/>
  <c r="R473" i="6"/>
  <c r="S473" i="6"/>
  <c r="T473" i="6"/>
  <c r="U473" i="6"/>
  <c r="P2" i="17"/>
  <c r="AC2" i="17" s="1"/>
  <c r="P3" i="17"/>
  <c r="AC3" i="17" s="1"/>
  <c r="P4" i="17"/>
  <c r="AC4" i="17" s="1"/>
  <c r="P5" i="17"/>
  <c r="AC5" i="17" s="1"/>
  <c r="P6" i="17"/>
  <c r="AC6" i="17" s="1"/>
  <c r="P7" i="17"/>
  <c r="AC7" i="17" s="1"/>
  <c r="P8" i="17"/>
  <c r="AC8" i="17" s="1"/>
  <c r="P9" i="17"/>
  <c r="AC9" i="17" s="1"/>
  <c r="P10" i="17"/>
  <c r="AC10" i="17" s="1"/>
  <c r="P11" i="17"/>
  <c r="AC11" i="17" s="1"/>
  <c r="P12" i="17"/>
  <c r="AC12" i="17" s="1"/>
  <c r="P13" i="17"/>
  <c r="AC13" i="17" s="1"/>
  <c r="P14" i="17"/>
  <c r="AC14" i="17" s="1"/>
  <c r="P15" i="17"/>
  <c r="AC15" i="17" s="1"/>
  <c r="P16" i="17"/>
  <c r="AC16" i="17" s="1"/>
  <c r="P17" i="17"/>
  <c r="AC17" i="17" s="1"/>
  <c r="P18" i="17"/>
  <c r="AC18" i="17" s="1"/>
  <c r="P19" i="17"/>
  <c r="AC19" i="17" s="1"/>
  <c r="P20" i="17"/>
  <c r="AC20" i="17" s="1"/>
  <c r="P21" i="17"/>
  <c r="AC21" i="17" s="1"/>
  <c r="P22" i="17"/>
  <c r="AC22" i="17" s="1"/>
  <c r="P23" i="17"/>
  <c r="AC23" i="17" s="1"/>
  <c r="P24" i="17"/>
  <c r="AC24" i="17" s="1"/>
  <c r="P25" i="17"/>
  <c r="AC25" i="17" s="1"/>
  <c r="P26" i="17"/>
  <c r="AC26" i="17" s="1"/>
  <c r="P27" i="17"/>
  <c r="AC27" i="17" s="1"/>
  <c r="P28" i="17"/>
  <c r="AC28" i="17" s="1"/>
  <c r="P29" i="17"/>
  <c r="AC29" i="17" s="1"/>
  <c r="P30" i="17"/>
  <c r="AC30" i="17" s="1"/>
  <c r="P31" i="17"/>
  <c r="AC31" i="17" s="1"/>
  <c r="P32" i="17"/>
  <c r="AC32" i="17" s="1"/>
  <c r="P33" i="17"/>
  <c r="AC33" i="17" s="1"/>
  <c r="P34" i="17"/>
  <c r="AC34" i="17" s="1"/>
  <c r="P35" i="17"/>
  <c r="AC35" i="17" s="1"/>
  <c r="P36" i="17"/>
  <c r="AC36" i="17" s="1"/>
  <c r="P37" i="17"/>
  <c r="AC37" i="17" s="1"/>
  <c r="P38" i="17"/>
  <c r="AC38" i="17" s="1"/>
  <c r="P39" i="17"/>
  <c r="AC39" i="17" s="1"/>
  <c r="P40" i="17"/>
  <c r="AC40" i="17" s="1"/>
  <c r="P41" i="17"/>
  <c r="AC41" i="17" s="1"/>
  <c r="P42" i="17"/>
  <c r="AC42" i="17" s="1"/>
  <c r="P43" i="17"/>
  <c r="AC43" i="17" s="1"/>
  <c r="P44" i="17"/>
  <c r="AC44" i="17" s="1"/>
  <c r="P45" i="17"/>
  <c r="AC45" i="17" s="1"/>
  <c r="P46" i="17"/>
  <c r="AC46" i="17" s="1"/>
  <c r="P47" i="17"/>
  <c r="AC47" i="17" s="1"/>
  <c r="P48" i="17"/>
  <c r="AC48" i="17" s="1"/>
  <c r="P49" i="17"/>
  <c r="AC49" i="17" s="1"/>
  <c r="P50" i="17"/>
  <c r="AC50" i="17" s="1"/>
  <c r="P51" i="17"/>
  <c r="AC51" i="17" s="1"/>
  <c r="P52" i="17"/>
  <c r="AC52" i="17" s="1"/>
  <c r="P53" i="17"/>
  <c r="AC53" i="17" s="1"/>
  <c r="P54" i="17"/>
  <c r="AC54" i="17" s="1"/>
  <c r="P55" i="17"/>
  <c r="AC55" i="17" s="1"/>
  <c r="P56" i="17"/>
  <c r="AC56" i="17" s="1"/>
  <c r="P57" i="17"/>
  <c r="AC57" i="17" s="1"/>
  <c r="P58" i="17"/>
  <c r="AC58" i="17" s="1"/>
  <c r="P59" i="17"/>
  <c r="AC59" i="17" s="1"/>
  <c r="P60" i="17"/>
  <c r="AC60" i="17" s="1"/>
  <c r="P61" i="17"/>
  <c r="AC61" i="17" s="1"/>
  <c r="P62" i="17"/>
  <c r="AC62" i="17" s="1"/>
  <c r="P63" i="17"/>
  <c r="AC63" i="17" s="1"/>
  <c r="P64" i="17"/>
  <c r="AC64" i="17" s="1"/>
  <c r="P65" i="17"/>
  <c r="AC65" i="17" s="1"/>
  <c r="P66" i="17"/>
  <c r="AC66" i="17" s="1"/>
  <c r="P67" i="17"/>
  <c r="AC67" i="17" s="1"/>
  <c r="P68" i="17"/>
  <c r="AC68" i="17" s="1"/>
  <c r="P69" i="17"/>
  <c r="AC69" i="17" s="1"/>
  <c r="P70" i="17"/>
  <c r="AC70" i="17" s="1"/>
  <c r="P71" i="17"/>
  <c r="AC71" i="17" s="1"/>
  <c r="P72" i="17"/>
  <c r="AC72" i="17" s="1"/>
  <c r="P73" i="17"/>
  <c r="AC73" i="17" s="1"/>
  <c r="P74" i="17"/>
  <c r="AC74" i="17" s="1"/>
  <c r="P75" i="17"/>
  <c r="AC75" i="17" s="1"/>
  <c r="P76" i="17"/>
  <c r="AC76" i="17" s="1"/>
  <c r="P77" i="17"/>
  <c r="AC77" i="17" s="1"/>
  <c r="P78" i="17"/>
  <c r="AC78" i="17" s="1"/>
  <c r="P79" i="17"/>
  <c r="AC79" i="17" s="1"/>
  <c r="P80" i="17"/>
  <c r="AC80" i="17" s="1"/>
  <c r="P81" i="17"/>
  <c r="AC81" i="17" s="1"/>
  <c r="P82" i="17"/>
  <c r="AC82" i="17" s="1"/>
  <c r="P83" i="17"/>
  <c r="AC83" i="17" s="1"/>
  <c r="P84" i="17"/>
  <c r="AC84" i="17" s="1"/>
  <c r="P85" i="17"/>
  <c r="AC85" i="17" s="1"/>
  <c r="P86" i="17"/>
  <c r="AC86" i="17" s="1"/>
  <c r="P87" i="17"/>
  <c r="AC87" i="17" s="1"/>
  <c r="P88" i="17"/>
  <c r="AC88" i="17" s="1"/>
  <c r="P89" i="17"/>
  <c r="AC89" i="17" s="1"/>
  <c r="P90" i="17"/>
  <c r="AC90" i="17" s="1"/>
  <c r="P91" i="17"/>
  <c r="AC91" i="17" s="1"/>
  <c r="P92" i="17"/>
  <c r="AC92" i="17" s="1"/>
  <c r="P93" i="17"/>
  <c r="AC93" i="17" s="1"/>
  <c r="P94" i="17"/>
  <c r="AC94" i="17" s="1"/>
  <c r="P95" i="17"/>
  <c r="AC95" i="17" s="1"/>
  <c r="P96" i="17"/>
  <c r="AC96" i="17" s="1"/>
  <c r="P97" i="17"/>
  <c r="AC97" i="17" s="1"/>
  <c r="P98" i="17"/>
  <c r="AC98" i="17" s="1"/>
  <c r="P99" i="17"/>
  <c r="AC99" i="17" s="1"/>
  <c r="P100" i="17"/>
  <c r="AC100" i="17" s="1"/>
  <c r="P101" i="17"/>
  <c r="AC101" i="17" s="1"/>
  <c r="P102" i="17"/>
  <c r="AC102" i="17" s="1"/>
  <c r="P103" i="17"/>
  <c r="AC103" i="17" s="1"/>
  <c r="P104" i="17"/>
  <c r="AC104" i="17" s="1"/>
  <c r="P105" i="17"/>
  <c r="AC105" i="17" s="1"/>
  <c r="P106" i="17"/>
  <c r="AC106" i="17" s="1"/>
  <c r="P107" i="17"/>
  <c r="AC107" i="17" s="1"/>
  <c r="P108" i="17"/>
  <c r="AC108" i="17" s="1"/>
  <c r="P109" i="17"/>
  <c r="AC109" i="17" s="1"/>
  <c r="P110" i="17"/>
  <c r="AC110" i="17" s="1"/>
  <c r="P111" i="17"/>
  <c r="AC111" i="17" s="1"/>
  <c r="P112" i="17"/>
  <c r="AC112" i="17" s="1"/>
  <c r="P114" i="17"/>
  <c r="AC114" i="17" s="1"/>
  <c r="P115" i="17"/>
  <c r="AC115" i="17" s="1"/>
  <c r="P116" i="17"/>
  <c r="AC116" i="17" s="1"/>
  <c r="P117" i="17"/>
  <c r="AC117" i="17" s="1"/>
  <c r="P119" i="17"/>
  <c r="AC119" i="17" s="1"/>
  <c r="P120" i="17"/>
  <c r="AC120" i="17" s="1"/>
  <c r="P121" i="17"/>
  <c r="AC121" i="17" s="1"/>
  <c r="P123" i="17"/>
  <c r="AC123" i="17" s="1"/>
  <c r="P124" i="17"/>
  <c r="AC124" i="17" s="1"/>
  <c r="P125" i="17"/>
  <c r="AC125" i="17" s="1"/>
  <c r="P126" i="17"/>
  <c r="AC126" i="17" s="1"/>
  <c r="P127" i="17"/>
  <c r="AC127" i="17" s="1"/>
  <c r="P128" i="17"/>
  <c r="AC128" i="17"/>
  <c r="P129" i="17"/>
  <c r="AC129" i="17" s="1"/>
  <c r="P130" i="17"/>
  <c r="AC130" i="17" s="1"/>
  <c r="P131" i="17"/>
  <c r="AC131" i="17" s="1"/>
  <c r="P132" i="17"/>
  <c r="AC132" i="17"/>
  <c r="P133" i="17"/>
  <c r="AC133" i="17" s="1"/>
  <c r="P134" i="17"/>
  <c r="AC134" i="17" s="1"/>
  <c r="P135" i="17"/>
  <c r="AC135" i="17" s="1"/>
  <c r="P136" i="17"/>
  <c r="AC136" i="17"/>
  <c r="P138" i="17"/>
  <c r="AC138" i="17" s="1"/>
  <c r="P139" i="17"/>
  <c r="AC139" i="17" s="1"/>
  <c r="P140" i="17"/>
  <c r="AC140" i="17" s="1"/>
  <c r="P143" i="17"/>
  <c r="AC143" i="17" s="1"/>
  <c r="P144" i="17"/>
  <c r="AC144" i="17" s="1"/>
  <c r="P145" i="17"/>
  <c r="AC145" i="17" s="1"/>
  <c r="P146" i="17"/>
  <c r="AC146" i="17" s="1"/>
  <c r="P147" i="17"/>
  <c r="AC147" i="17"/>
  <c r="P148" i="17"/>
  <c r="AC148" i="17" s="1"/>
  <c r="P149" i="17"/>
  <c r="AC149" i="17" s="1"/>
  <c r="P150" i="17"/>
  <c r="AC150" i="17" s="1"/>
  <c r="P151" i="17"/>
  <c r="AC151" i="17" s="1"/>
  <c r="P153" i="17"/>
  <c r="AC153" i="17" s="1"/>
  <c r="P154" i="17"/>
  <c r="AC154" i="17" s="1"/>
  <c r="P155" i="17"/>
  <c r="AC155" i="17" s="1"/>
  <c r="P156" i="17"/>
  <c r="AC156" i="17" s="1"/>
  <c r="P157" i="17"/>
  <c r="AC157" i="17" s="1"/>
  <c r="P158" i="17"/>
  <c r="AC158" i="17" s="1"/>
  <c r="P159" i="17"/>
  <c r="AC159" i="17" s="1"/>
  <c r="P160" i="17"/>
  <c r="AC160" i="17" s="1"/>
  <c r="P161" i="17"/>
  <c r="AC161" i="17" s="1"/>
  <c r="P162" i="17"/>
  <c r="AC162" i="17" s="1"/>
  <c r="P163" i="17"/>
  <c r="AC163" i="17" s="1"/>
  <c r="P164" i="17"/>
  <c r="AC164" i="17"/>
  <c r="P165" i="17"/>
  <c r="AC165" i="17" s="1"/>
  <c r="P166" i="17"/>
  <c r="AC166" i="17" s="1"/>
  <c r="P167" i="17"/>
  <c r="AC167" i="17" s="1"/>
  <c r="P168" i="17"/>
  <c r="AC168" i="17"/>
  <c r="P169" i="17"/>
  <c r="AC169" i="17" s="1"/>
  <c r="P170" i="17"/>
  <c r="AC170" i="17" s="1"/>
  <c r="P171" i="17"/>
  <c r="AC171" i="17" s="1"/>
  <c r="P172" i="17"/>
  <c r="AC172" i="17"/>
  <c r="P173" i="17"/>
  <c r="AC173" i="17" s="1"/>
  <c r="P174" i="17"/>
  <c r="AC174" i="17" s="1"/>
  <c r="P175" i="17"/>
  <c r="AC175" i="17" s="1"/>
  <c r="P176" i="17"/>
  <c r="AC176" i="17" s="1"/>
  <c r="P177" i="17"/>
  <c r="AC177" i="17" s="1"/>
  <c r="P178" i="17"/>
  <c r="AC178" i="17" s="1"/>
  <c r="P179" i="17"/>
  <c r="AC179" i="17" s="1"/>
  <c r="P180" i="17"/>
  <c r="AC180" i="17"/>
  <c r="P181" i="17"/>
  <c r="AC181" i="17" s="1"/>
  <c r="P182" i="17"/>
  <c r="AC182" i="17" s="1"/>
  <c r="P183" i="17"/>
  <c r="AC183" i="17" s="1"/>
  <c r="P184" i="17"/>
  <c r="AC184" i="17" s="1"/>
  <c r="P185" i="17"/>
  <c r="AC185" i="17" s="1"/>
  <c r="P186" i="17"/>
  <c r="AC186" i="17" s="1"/>
  <c r="P188" i="17"/>
  <c r="AC188" i="17" s="1"/>
  <c r="P189" i="17"/>
  <c r="AC189" i="17" s="1"/>
  <c r="P190" i="17"/>
  <c r="AC190" i="17" s="1"/>
  <c r="P191" i="17"/>
  <c r="AC191" i="17" s="1"/>
  <c r="AB2" i="17"/>
  <c r="AB3" i="17"/>
  <c r="AB4" i="17"/>
  <c r="AB5" i="17"/>
  <c r="AB6" i="17"/>
  <c r="AB7" i="17"/>
  <c r="AB8" i="17"/>
  <c r="AB9" i="17"/>
  <c r="AB10" i="17"/>
  <c r="AB11" i="17"/>
  <c r="AB12" i="17"/>
  <c r="AB13" i="17"/>
  <c r="AB14" i="17"/>
  <c r="AB15" i="17"/>
  <c r="AB16" i="17"/>
  <c r="AB17" i="17"/>
  <c r="AB18" i="17"/>
  <c r="AB19" i="17"/>
  <c r="AB20" i="17"/>
  <c r="AB21" i="17"/>
  <c r="AB22" i="17"/>
  <c r="AB23" i="17"/>
  <c r="AB24" i="17"/>
  <c r="AB25" i="17"/>
  <c r="AB26" i="17"/>
  <c r="AB27" i="17"/>
  <c r="AB28" i="17"/>
  <c r="AB29" i="17"/>
  <c r="AB30" i="17"/>
  <c r="AB31" i="17"/>
  <c r="AB32" i="17"/>
  <c r="AB33" i="17"/>
  <c r="AB34" i="17"/>
  <c r="AB35" i="17"/>
  <c r="AB36" i="17"/>
  <c r="AB37" i="17"/>
  <c r="AB38" i="17"/>
  <c r="AB39" i="17"/>
  <c r="AB40" i="17"/>
  <c r="AB41" i="17"/>
  <c r="AB42" i="17"/>
  <c r="AB43" i="17"/>
  <c r="AB44" i="17"/>
  <c r="AB45" i="17"/>
  <c r="AB46" i="17"/>
  <c r="AB47" i="17"/>
  <c r="AB48" i="17"/>
  <c r="AB49" i="17"/>
  <c r="AB50" i="17"/>
  <c r="AB51" i="17"/>
  <c r="AB52" i="17"/>
  <c r="AB53" i="17"/>
  <c r="AB54" i="17"/>
  <c r="AB55" i="17"/>
  <c r="AB56" i="17"/>
  <c r="AB57" i="17"/>
  <c r="AB58" i="17"/>
  <c r="AB59" i="17"/>
  <c r="AB60" i="17"/>
  <c r="AB61" i="17"/>
  <c r="AB62" i="17"/>
  <c r="AB63" i="17"/>
  <c r="AB64" i="17"/>
  <c r="AB65" i="17"/>
  <c r="AB66" i="17"/>
  <c r="AB67" i="17"/>
  <c r="AB68" i="17"/>
  <c r="AB69" i="17"/>
  <c r="AB70" i="17"/>
  <c r="AB71" i="17"/>
  <c r="AB72" i="17"/>
  <c r="AB73" i="17"/>
  <c r="AB74" i="17"/>
  <c r="AB75" i="17"/>
  <c r="AB76" i="17"/>
  <c r="AB77" i="17"/>
  <c r="AB78" i="17"/>
  <c r="AB79" i="17"/>
  <c r="AB80" i="17"/>
  <c r="Z2" i="17"/>
  <c r="Z3" i="17"/>
  <c r="Z4" i="17"/>
  <c r="Z5" i="17"/>
  <c r="Z6" i="17"/>
  <c r="Z7" i="17"/>
  <c r="Z8" i="17"/>
  <c r="Z9" i="17"/>
  <c r="Z10" i="17"/>
  <c r="Z11" i="17"/>
  <c r="Z12" i="17"/>
  <c r="Z15" i="17"/>
  <c r="Z16" i="17"/>
  <c r="Z17" i="17"/>
  <c r="Z18" i="17"/>
  <c r="Z19" i="17"/>
  <c r="Z20" i="17"/>
  <c r="Z21" i="17"/>
  <c r="Z22" i="17"/>
  <c r="Z23" i="17"/>
  <c r="Z24" i="17"/>
  <c r="Z25" i="17"/>
  <c r="Z26" i="17"/>
  <c r="Z27" i="17"/>
  <c r="Z28" i="17"/>
  <c r="Z29" i="17"/>
  <c r="Z30" i="17"/>
  <c r="Z31" i="17"/>
  <c r="Z32" i="17"/>
  <c r="Z33" i="17"/>
  <c r="Z34" i="17"/>
  <c r="Z35" i="17"/>
  <c r="Z36" i="17"/>
  <c r="Z37" i="17"/>
  <c r="Z38" i="17"/>
  <c r="Z39" i="17"/>
  <c r="Z40" i="17"/>
  <c r="Z41" i="17"/>
  <c r="Z42" i="17"/>
  <c r="Z43" i="17"/>
  <c r="Z44" i="17"/>
  <c r="Z45" i="17"/>
  <c r="Z46" i="17"/>
  <c r="Z47" i="17"/>
  <c r="Z48" i="17"/>
  <c r="Z49" i="17"/>
  <c r="Z50" i="17"/>
  <c r="Z51" i="17"/>
  <c r="Z52" i="17"/>
  <c r="Z53" i="17"/>
  <c r="Z54" i="17"/>
  <c r="Z55" i="17"/>
  <c r="Z56" i="17"/>
  <c r="Z57" i="17"/>
  <c r="Z58" i="17"/>
  <c r="Z60" i="17"/>
  <c r="Z61" i="17"/>
  <c r="Z62" i="17"/>
  <c r="Z63" i="17"/>
  <c r="Z64" i="17"/>
  <c r="Z65" i="17"/>
  <c r="Z66" i="17"/>
  <c r="Z67" i="17"/>
  <c r="Z68" i="17"/>
  <c r="Z69" i="17"/>
  <c r="Z70" i="17"/>
  <c r="Z71" i="17"/>
  <c r="Z72" i="17"/>
  <c r="Z73" i="17"/>
  <c r="Z74" i="17"/>
  <c r="Z75" i="17"/>
  <c r="Z76" i="17"/>
  <c r="Z77" i="17"/>
  <c r="Z78" i="17"/>
  <c r="Z79" i="17"/>
  <c r="Z80" i="17"/>
  <c r="Z81" i="17"/>
  <c r="Z82" i="17"/>
  <c r="Z83" i="17"/>
  <c r="Z84" i="17"/>
  <c r="Z85" i="17"/>
  <c r="Z86" i="17"/>
  <c r="Z87" i="17"/>
  <c r="Z88" i="17"/>
  <c r="Z89" i="17"/>
  <c r="Z90" i="17"/>
  <c r="Z91" i="17"/>
  <c r="Z92" i="17"/>
  <c r="Z93" i="17"/>
  <c r="Z94" i="17"/>
  <c r="Z95" i="17"/>
  <c r="Z96" i="17"/>
  <c r="Z97" i="17"/>
  <c r="Z98" i="17"/>
  <c r="Z99" i="17"/>
  <c r="Z100" i="17"/>
  <c r="Z101" i="17"/>
  <c r="Z102" i="17"/>
  <c r="Z103" i="17"/>
  <c r="Z104" i="17"/>
  <c r="Z105" i="17"/>
  <c r="Z106" i="17"/>
  <c r="Z107" i="17"/>
  <c r="Z108" i="17"/>
  <c r="Z109" i="17"/>
  <c r="Z110" i="17"/>
  <c r="Z111" i="17"/>
  <c r="Z112" i="17"/>
  <c r="Z114" i="17"/>
  <c r="Z115" i="17"/>
  <c r="Z116" i="17"/>
  <c r="Z117" i="17"/>
  <c r="Z119" i="17"/>
  <c r="Z120" i="17"/>
  <c r="Z121" i="17"/>
  <c r="Z123" i="17"/>
  <c r="Z124" i="17"/>
  <c r="Z125" i="17"/>
  <c r="Z126" i="17"/>
  <c r="Z127" i="17"/>
  <c r="Z128" i="17"/>
  <c r="Z129" i="17"/>
  <c r="Z130" i="17"/>
  <c r="Z131" i="17"/>
  <c r="Z132" i="17"/>
  <c r="Z133" i="17"/>
  <c r="Z134" i="17"/>
  <c r="Z136" i="17"/>
  <c r="Z138" i="17"/>
  <c r="Z139" i="17"/>
  <c r="Z140" i="17"/>
  <c r="Z143" i="17"/>
  <c r="Z144" i="17"/>
  <c r="Z145" i="17"/>
  <c r="Z146" i="17"/>
  <c r="Z147" i="17"/>
  <c r="Z148" i="17"/>
  <c r="Z149" i="17"/>
  <c r="Z150" i="17"/>
  <c r="Z151" i="17"/>
  <c r="Z153" i="17"/>
  <c r="Z154" i="17"/>
  <c r="Z155" i="17"/>
  <c r="Z156" i="17"/>
  <c r="Z157" i="17"/>
  <c r="Z158" i="17"/>
  <c r="Z159" i="17"/>
  <c r="Z160" i="17"/>
  <c r="Z161" i="17"/>
  <c r="Z162" i="17"/>
  <c r="Z163" i="17"/>
  <c r="Z164" i="17"/>
  <c r="Z165" i="17"/>
  <c r="Z166" i="17"/>
  <c r="Z167" i="17"/>
  <c r="Z168" i="17"/>
  <c r="Z169" i="17"/>
  <c r="Z170" i="17"/>
  <c r="Z171" i="17"/>
  <c r="Z172" i="17"/>
  <c r="Z173" i="17"/>
  <c r="Z174" i="17"/>
  <c r="Z175" i="17"/>
  <c r="Z176" i="17"/>
  <c r="Z177" i="17"/>
  <c r="Z178" i="17"/>
  <c r="Z179" i="17"/>
  <c r="Z180" i="17"/>
  <c r="Z181" i="17"/>
  <c r="Z182" i="17"/>
  <c r="Z183" i="17"/>
  <c r="Z184" i="17"/>
  <c r="Z185" i="17"/>
  <c r="Z186" i="17"/>
  <c r="Z188" i="17"/>
  <c r="Z189" i="17"/>
  <c r="Z190" i="17"/>
  <c r="Z191" i="17"/>
  <c r="Y2" i="17"/>
  <c r="Y3" i="17"/>
  <c r="Y4" i="17"/>
  <c r="Y5" i="17"/>
  <c r="Y6" i="17"/>
  <c r="Y7" i="17"/>
  <c r="Y8" i="17"/>
  <c r="Y9" i="17"/>
  <c r="Y10" i="17"/>
  <c r="Y11" i="17"/>
  <c r="Y12" i="17"/>
  <c r="Y13" i="17"/>
  <c r="Y15" i="17"/>
  <c r="Y16" i="17"/>
  <c r="Y17" i="17"/>
  <c r="Y18" i="17"/>
  <c r="Y19" i="17"/>
  <c r="Y20" i="17"/>
  <c r="Y21" i="17"/>
  <c r="Y22" i="17"/>
  <c r="Y23" i="17"/>
  <c r="Y24" i="17"/>
  <c r="Y25" i="17"/>
  <c r="Y26" i="17"/>
  <c r="Y27" i="17"/>
  <c r="Y28" i="17"/>
  <c r="Y29" i="17"/>
  <c r="Y30" i="17"/>
  <c r="Y31" i="17"/>
  <c r="Y32" i="17"/>
  <c r="Y33" i="17"/>
  <c r="Y34" i="17"/>
  <c r="Y35" i="17"/>
  <c r="Y36" i="17"/>
  <c r="Y37" i="17"/>
  <c r="Y38" i="17"/>
  <c r="Y39" i="17"/>
  <c r="Y40" i="17"/>
  <c r="Y41" i="17"/>
  <c r="Y42" i="17"/>
  <c r="Y43" i="17"/>
  <c r="Y44" i="17"/>
  <c r="Y45" i="17"/>
  <c r="Y46" i="17"/>
  <c r="Y47" i="17"/>
  <c r="Y48" i="17"/>
  <c r="Y49" i="17"/>
  <c r="Y50" i="17"/>
  <c r="Y51" i="17"/>
  <c r="Y52" i="17"/>
  <c r="Y53" i="17"/>
  <c r="Y54" i="17"/>
  <c r="Y55" i="17"/>
  <c r="Y56" i="17"/>
  <c r="Y57" i="17"/>
  <c r="Y58" i="17"/>
  <c r="Y59" i="17"/>
  <c r="Y60" i="17"/>
  <c r="Y61" i="17"/>
  <c r="Y62" i="17"/>
  <c r="Y63" i="17"/>
  <c r="Y64" i="17"/>
  <c r="Y65" i="17"/>
  <c r="Y66" i="17"/>
  <c r="Y67" i="17"/>
  <c r="Y68" i="17"/>
  <c r="Y69" i="17"/>
  <c r="Y70" i="17"/>
  <c r="Y71" i="17"/>
  <c r="Y72" i="17"/>
  <c r="Y73" i="17"/>
  <c r="Y74" i="17"/>
  <c r="Y75" i="17"/>
  <c r="Y76" i="17"/>
  <c r="Y77" i="17"/>
  <c r="Y78" i="17"/>
  <c r="Y79" i="17"/>
  <c r="Y80" i="17"/>
  <c r="Y81" i="17"/>
  <c r="Y82" i="17"/>
  <c r="Y83" i="17"/>
  <c r="Y84" i="17"/>
  <c r="Y85" i="17"/>
  <c r="Y86" i="17"/>
  <c r="Y87" i="17"/>
  <c r="Y88" i="17"/>
  <c r="Y89" i="17"/>
  <c r="Y90" i="17"/>
  <c r="Y91" i="17"/>
  <c r="Y92" i="17"/>
  <c r="Y93" i="17"/>
  <c r="Y94" i="17"/>
  <c r="Y95" i="17"/>
  <c r="Y96" i="17"/>
  <c r="Y97" i="17"/>
  <c r="Y98" i="17"/>
  <c r="Y99" i="17"/>
  <c r="Y100" i="17"/>
  <c r="Y101" i="17"/>
  <c r="Y102" i="17"/>
  <c r="Y103" i="17"/>
  <c r="Y104" i="17"/>
  <c r="Y105" i="17"/>
  <c r="Y106" i="17"/>
  <c r="Y107" i="17"/>
  <c r="Y108" i="17"/>
  <c r="Y109" i="17"/>
  <c r="Y110" i="17"/>
  <c r="Y111" i="17"/>
  <c r="Y112" i="17"/>
  <c r="Y114" i="17"/>
  <c r="Y115" i="17"/>
  <c r="Y116" i="17"/>
  <c r="Y117" i="17"/>
  <c r="Y119" i="17"/>
  <c r="Y120" i="17"/>
  <c r="Y121" i="17"/>
  <c r="Y123" i="17"/>
  <c r="Y124" i="17"/>
  <c r="Y125" i="17"/>
  <c r="Y126" i="17"/>
  <c r="Y127" i="17"/>
  <c r="Y128" i="17"/>
  <c r="Y129" i="17"/>
  <c r="Y130" i="17"/>
  <c r="Y131" i="17"/>
  <c r="Y132" i="17"/>
  <c r="Y133" i="17"/>
  <c r="Y134" i="17"/>
  <c r="Y135" i="17"/>
  <c r="Y136" i="17"/>
  <c r="Y138" i="17"/>
  <c r="Y139" i="17"/>
  <c r="Y140" i="17"/>
  <c r="Y143" i="17"/>
  <c r="Y144" i="17"/>
  <c r="Y145" i="17"/>
  <c r="Y146" i="17"/>
  <c r="Y147" i="17"/>
  <c r="Y148" i="17"/>
  <c r="Y149" i="17"/>
  <c r="Y150" i="17"/>
  <c r="Y151" i="17"/>
  <c r="Y153" i="17"/>
  <c r="Y154" i="17"/>
  <c r="Y155" i="17"/>
  <c r="Y156" i="17"/>
  <c r="Y157" i="17"/>
  <c r="Y158" i="17"/>
  <c r="Y159" i="17"/>
  <c r="Y160" i="17"/>
  <c r="Y161" i="17"/>
  <c r="Y162" i="17"/>
  <c r="Y163" i="17"/>
  <c r="Y164" i="17"/>
  <c r="Y165" i="17"/>
  <c r="Y166" i="17"/>
  <c r="Y167" i="17"/>
  <c r="Y168" i="17"/>
  <c r="Y169" i="17"/>
  <c r="Y170" i="17"/>
  <c r="Y171" i="17"/>
  <c r="Y172" i="17"/>
  <c r="Y173" i="17"/>
  <c r="Y174" i="17"/>
  <c r="Y175" i="17"/>
  <c r="Y176" i="17"/>
  <c r="Y177" i="17"/>
  <c r="Y178" i="17"/>
  <c r="Y179" i="17"/>
  <c r="Y180" i="17"/>
  <c r="Y181" i="17"/>
  <c r="Y182" i="17"/>
  <c r="Y183" i="17"/>
  <c r="Y184" i="17"/>
  <c r="Y185" i="17"/>
  <c r="Y186" i="17"/>
  <c r="Y188" i="17"/>
  <c r="Y189" i="17"/>
  <c r="Y190" i="17"/>
  <c r="Y191" i="17"/>
  <c r="P113" i="17"/>
  <c r="P118" i="17"/>
  <c r="P122" i="17"/>
  <c r="P137" i="17"/>
  <c r="P141" i="17"/>
  <c r="P142" i="17"/>
  <c r="P152" i="17"/>
  <c r="P187" i="17"/>
  <c r="AB191" i="17"/>
  <c r="AB190" i="17"/>
  <c r="AB188" i="17"/>
  <c r="AB189" i="17"/>
  <c r="AB185" i="17"/>
  <c r="AB186" i="17"/>
  <c r="AB182" i="17"/>
  <c r="AB183" i="17"/>
  <c r="AB184" i="17"/>
  <c r="AB180" i="17"/>
  <c r="AB181" i="17"/>
  <c r="AB178" i="17"/>
  <c r="AB179" i="17"/>
  <c r="AB176" i="17"/>
  <c r="AB177" i="17"/>
  <c r="AB174" i="17"/>
  <c r="AB175" i="17"/>
  <c r="AB171" i="17"/>
  <c r="AB172" i="17"/>
  <c r="AB173" i="17"/>
  <c r="AB169" i="17"/>
  <c r="AB170" i="17"/>
  <c r="AB166" i="17"/>
  <c r="AB167" i="17"/>
  <c r="AB168" i="17"/>
  <c r="AB164" i="17"/>
  <c r="AB165" i="17"/>
  <c r="AB163" i="17"/>
  <c r="AB162" i="17"/>
  <c r="AB161" i="17"/>
  <c r="AB160" i="17"/>
  <c r="AB159" i="17"/>
  <c r="AB157" i="17"/>
  <c r="AB158" i="17"/>
  <c r="AB155" i="17"/>
  <c r="AB156" i="17"/>
  <c r="AB154" i="17"/>
  <c r="AB153" i="17"/>
  <c r="AB150" i="17"/>
  <c r="AB151" i="17"/>
  <c r="AB149" i="17"/>
  <c r="AB148" i="17"/>
  <c r="AA148" i="17"/>
  <c r="AB146" i="17"/>
  <c r="AB147" i="17"/>
  <c r="AB144" i="17"/>
  <c r="AB145" i="17"/>
  <c r="AA144" i="17"/>
  <c r="AB143" i="17"/>
  <c r="AB139" i="17"/>
  <c r="AB140" i="17"/>
  <c r="AB138" i="17"/>
  <c r="AB135" i="17"/>
  <c r="AB136" i="17"/>
  <c r="AB134" i="17"/>
  <c r="AB133" i="17"/>
  <c r="AB132" i="17"/>
  <c r="AB131" i="17"/>
  <c r="AB129" i="17"/>
  <c r="AB130" i="17"/>
  <c r="AB127" i="17"/>
  <c r="AB128" i="17"/>
  <c r="AB125" i="17"/>
  <c r="AB126" i="17"/>
  <c r="AA125" i="17"/>
  <c r="AA126" i="17"/>
  <c r="AB124" i="17"/>
  <c r="AB123" i="17"/>
  <c r="AA123" i="17"/>
  <c r="AB120" i="17"/>
  <c r="AB121" i="17"/>
  <c r="AA120" i="17"/>
  <c r="AB119" i="17"/>
  <c r="AA119" i="17"/>
  <c r="AB117" i="17"/>
  <c r="AB116" i="17"/>
  <c r="AB115" i="17"/>
  <c r="AB114" i="17"/>
  <c r="AA114" i="17"/>
  <c r="AB110" i="17"/>
  <c r="AB111" i="17"/>
  <c r="AB112" i="17"/>
  <c r="AB108" i="17"/>
  <c r="AB109" i="17"/>
  <c r="AA108" i="17"/>
  <c r="AB107" i="17"/>
  <c r="AB104" i="17"/>
  <c r="AB105" i="17"/>
  <c r="AB106" i="17"/>
  <c r="AB98" i="17"/>
  <c r="AB99" i="17"/>
  <c r="AB100" i="17"/>
  <c r="AB101" i="17"/>
  <c r="AB102" i="17"/>
  <c r="AA99" i="17"/>
  <c r="AA102" i="17"/>
  <c r="AB94" i="17"/>
  <c r="AB95" i="17"/>
  <c r="AB96" i="17"/>
  <c r="AB97" i="17"/>
  <c r="AA95" i="17"/>
  <c r="AA96" i="17"/>
  <c r="AA97" i="17"/>
  <c r="AB91" i="17"/>
  <c r="AB92" i="17"/>
  <c r="AB93" i="17"/>
  <c r="AB90" i="17"/>
  <c r="AB85" i="17"/>
  <c r="AB86" i="17"/>
  <c r="AB87" i="17"/>
  <c r="AB88" i="17"/>
  <c r="AB89" i="17"/>
  <c r="AA89" i="17"/>
  <c r="AB82" i="17"/>
  <c r="AB83" i="17"/>
  <c r="AB84" i="17"/>
  <c r="AA83" i="17"/>
  <c r="AA84" i="17"/>
  <c r="AA77" i="17"/>
  <c r="AA78" i="17"/>
  <c r="AA79" i="17"/>
  <c r="AA75" i="17"/>
  <c r="AA68" i="17"/>
  <c r="AA63" i="17"/>
  <c r="AA61" i="17"/>
  <c r="AA62" i="17"/>
  <c r="AA57" i="17"/>
  <c r="AA53" i="17"/>
  <c r="AA48" i="17"/>
  <c r="AA43" i="17"/>
  <c r="AA18" i="17"/>
  <c r="AA19" i="17"/>
  <c r="AA11" i="17"/>
  <c r="AA4" i="17"/>
  <c r="P274" i="2"/>
  <c r="AF274" i="2" s="1"/>
  <c r="P276" i="2"/>
  <c r="AF276" i="2" s="1"/>
  <c r="P277" i="2"/>
  <c r="AF277" i="2" s="1"/>
  <c r="P275" i="2"/>
  <c r="AF275" i="2" s="1"/>
  <c r="P278" i="2"/>
  <c r="AF278" i="2" s="1"/>
  <c r="P279" i="2"/>
  <c r="AF279" i="2" s="1"/>
  <c r="P281" i="2"/>
  <c r="AF281" i="2" s="1"/>
  <c r="P280" i="2"/>
  <c r="AF280" i="2" s="1"/>
  <c r="P283" i="2"/>
  <c r="AF283" i="2" s="1"/>
  <c r="P282" i="2"/>
  <c r="AF282" i="2" s="1"/>
  <c r="P284" i="2"/>
  <c r="AF284" i="2" s="1"/>
  <c r="P287" i="2"/>
  <c r="AF287" i="2" s="1"/>
  <c r="P285" i="2"/>
  <c r="AF285" i="2" s="1"/>
  <c r="P286" i="2"/>
  <c r="AF286" i="2" s="1"/>
  <c r="P268" i="2"/>
  <c r="AF268" i="2" s="1"/>
  <c r="P272" i="2"/>
  <c r="AF272" i="2" s="1"/>
  <c r="P288" i="2"/>
  <c r="AF288" i="2" s="1"/>
  <c r="P266" i="2"/>
  <c r="AF266" i="2" s="1"/>
  <c r="P267" i="2"/>
  <c r="AF267" i="2" s="1"/>
  <c r="P289" i="2"/>
  <c r="AF289" i="2" s="1"/>
  <c r="P270" i="2"/>
  <c r="AF270" i="2" s="1"/>
  <c r="P271" i="2"/>
  <c r="AF271" i="2" s="1"/>
  <c r="P269" i="2"/>
  <c r="AF269" i="2" s="1"/>
  <c r="P273" i="2"/>
  <c r="AF273" i="2" s="1"/>
  <c r="P290" i="2"/>
  <c r="AF290" i="2" s="1"/>
  <c r="P291" i="2"/>
  <c r="AF291" i="2" s="1"/>
  <c r="P292" i="2"/>
  <c r="AF292" i="2" s="1"/>
  <c r="P293" i="2"/>
  <c r="AF293" i="2" s="1"/>
  <c r="P294" i="2"/>
  <c r="AF294" i="2" s="1"/>
  <c r="P297" i="2"/>
  <c r="AF297" i="2" s="1"/>
  <c r="P295" i="2"/>
  <c r="AF295" i="2" s="1"/>
  <c r="P299" i="2"/>
  <c r="AF299" i="2" s="1"/>
  <c r="P296" i="2"/>
  <c r="AF296" i="2" s="1"/>
  <c r="P298" i="2"/>
  <c r="AF298" i="2" s="1"/>
  <c r="P300" i="2"/>
  <c r="AF300" i="2" s="1"/>
  <c r="P249" i="2"/>
  <c r="AF249" i="2" s="1"/>
  <c r="P248" i="2"/>
  <c r="AF248" i="2" s="1"/>
  <c r="P250" i="2"/>
  <c r="AF250" i="2" s="1"/>
  <c r="P201" i="2"/>
  <c r="AF201" i="2" s="1"/>
  <c r="P200" i="2"/>
  <c r="AF200" i="2" s="1"/>
  <c r="P202" i="2"/>
  <c r="AF202" i="2"/>
  <c r="P252" i="2"/>
  <c r="AF252" i="2" s="1"/>
  <c r="P253" i="2"/>
  <c r="AF253" i="2" s="1"/>
  <c r="P251" i="2"/>
  <c r="AF251" i="2" s="1"/>
  <c r="P254" i="2"/>
  <c r="AF254" i="2" s="1"/>
  <c r="P203" i="2"/>
  <c r="AF203" i="2" s="1"/>
  <c r="P255" i="2"/>
  <c r="AF255" i="2" s="1"/>
  <c r="P256" i="2"/>
  <c r="AF256" i="2" s="1"/>
  <c r="P257" i="2"/>
  <c r="AF257" i="2" s="1"/>
  <c r="P204" i="2"/>
  <c r="AF204" i="2" s="1"/>
  <c r="P205" i="2"/>
  <c r="AF205" i="2" s="1"/>
  <c r="P258" i="2"/>
  <c r="AF258" i="2" s="1"/>
  <c r="P190" i="2"/>
  <c r="AF190" i="2" s="1"/>
  <c r="P193" i="2"/>
  <c r="AF193" i="2" s="1"/>
  <c r="P189" i="2"/>
  <c r="AF189" i="2" s="1"/>
  <c r="P259" i="2"/>
  <c r="AF259" i="2" s="1"/>
  <c r="P191" i="2"/>
  <c r="AF191" i="2" s="1"/>
  <c r="P261" i="2"/>
  <c r="AF261" i="2" s="1"/>
  <c r="P206" i="2"/>
  <c r="AF206" i="2" s="1"/>
  <c r="P260" i="2"/>
  <c r="AF260" i="2" s="1"/>
  <c r="P194" i="2"/>
  <c r="AF194" i="2" s="1"/>
  <c r="P207" i="2"/>
  <c r="AF207" i="2" s="1"/>
  <c r="P208" i="2"/>
  <c r="AF208" i="2" s="1"/>
  <c r="P262" i="2"/>
  <c r="AF262" i="2" s="1"/>
  <c r="P264" i="2"/>
  <c r="AF264" i="2" s="1"/>
  <c r="P209" i="2"/>
  <c r="AF209" i="2" s="1"/>
  <c r="P263" i="2"/>
  <c r="AF263" i="2" s="1"/>
  <c r="P192" i="2"/>
  <c r="AF192" i="2" s="1"/>
  <c r="P238" i="2"/>
  <c r="AF238" i="2" s="1"/>
  <c r="P210" i="2"/>
  <c r="AF210" i="2" s="1"/>
  <c r="P212" i="2"/>
  <c r="AF212" i="2" s="1"/>
  <c r="P211" i="2"/>
  <c r="AF211" i="2" s="1"/>
  <c r="P265" i="2"/>
  <c r="AF265" i="2" s="1"/>
  <c r="P213" i="2"/>
  <c r="AF213" i="2" s="1"/>
  <c r="P239" i="2"/>
  <c r="AF239" i="2" s="1"/>
  <c r="P240" i="2"/>
  <c r="AF240" i="2" s="1"/>
  <c r="P215" i="2"/>
  <c r="AF215" i="2" s="1"/>
  <c r="P241" i="2"/>
  <c r="AF241" i="2" s="1"/>
  <c r="P214" i="2"/>
  <c r="AF214" i="2" s="1"/>
  <c r="P243" i="2"/>
  <c r="AF243" i="2" s="1"/>
  <c r="P216" i="2"/>
  <c r="AF216" i="2" s="1"/>
  <c r="P242" i="2"/>
  <c r="AF242" i="2" s="1"/>
  <c r="P218" i="2"/>
  <c r="AF218" i="2" s="1"/>
  <c r="P195" i="2"/>
  <c r="AF195" i="2" s="1"/>
  <c r="P217" i="2"/>
  <c r="AF217" i="2" s="1"/>
  <c r="P219" i="2"/>
  <c r="AF219" i="2" s="1"/>
  <c r="P220" i="2"/>
  <c r="AF220" i="2" s="1"/>
  <c r="P244" i="2"/>
  <c r="AF244" i="2" s="1"/>
  <c r="P223" i="2"/>
  <c r="AF223" i="2" s="1"/>
  <c r="P221" i="2"/>
  <c r="AF221" i="2" s="1"/>
  <c r="P222" i="2"/>
  <c r="AF222" i="2" s="1"/>
  <c r="P224" i="2"/>
  <c r="AF224" i="2" s="1"/>
  <c r="P196" i="2"/>
  <c r="AF196" i="2" s="1"/>
  <c r="P227" i="2"/>
  <c r="AF227" i="2" s="1"/>
  <c r="P226" i="2"/>
  <c r="AF226" i="2" s="1"/>
  <c r="P225" i="2"/>
  <c r="AF225" i="2" s="1"/>
  <c r="P245" i="2"/>
  <c r="AF245" i="2" s="1"/>
  <c r="P228" i="2"/>
  <c r="AF228" i="2" s="1"/>
  <c r="P246" i="2"/>
  <c r="AF246" i="2" s="1"/>
  <c r="P198" i="2"/>
  <c r="AF198" i="2" s="1"/>
  <c r="P229" i="2"/>
  <c r="AF229" i="2" s="1"/>
  <c r="P230" i="2"/>
  <c r="AF230" i="2" s="1"/>
  <c r="P231" i="2"/>
  <c r="AF231" i="2" s="1"/>
  <c r="P197" i="2"/>
  <c r="AF197" i="2" s="1"/>
  <c r="P199" i="2"/>
  <c r="AF199" i="2" s="1"/>
  <c r="P234" i="2"/>
  <c r="AF234" i="2" s="1"/>
  <c r="P233" i="2"/>
  <c r="AF233" i="2" s="1"/>
  <c r="P236" i="2"/>
  <c r="AF236" i="2" s="1"/>
  <c r="P235" i="2"/>
  <c r="AF235" i="2" s="1"/>
  <c r="P247" i="2"/>
  <c r="AF247" i="2" s="1"/>
  <c r="P232" i="2"/>
  <c r="AF232" i="2" s="1"/>
  <c r="P237" i="2"/>
  <c r="AF237" i="2" s="1"/>
  <c r="P153" i="2"/>
  <c r="AF153" i="2" s="1"/>
  <c r="P151" i="2"/>
  <c r="AF151" i="2" s="1"/>
  <c r="P152" i="2"/>
  <c r="AF152" i="2" s="1"/>
  <c r="P180" i="2"/>
  <c r="AF180" i="2" s="1"/>
  <c r="P176" i="2"/>
  <c r="AF176" i="2" s="1"/>
  <c r="P185" i="2"/>
  <c r="AF185" i="2" s="1"/>
  <c r="P154" i="2"/>
  <c r="AF154" i="2" s="1"/>
  <c r="P156" i="2"/>
  <c r="AF156" i="2" s="1"/>
  <c r="P159" i="2"/>
  <c r="AF159" i="2" s="1"/>
  <c r="P155" i="2"/>
  <c r="AF155" i="2" s="1"/>
  <c r="P157" i="2"/>
  <c r="AF157" i="2" s="1"/>
  <c r="P178" i="2"/>
  <c r="AF178" i="2" s="1"/>
  <c r="P177" i="2"/>
  <c r="AF177" i="2" s="1"/>
  <c r="P158" i="2"/>
  <c r="AF158" i="2" s="1"/>
  <c r="P163" i="2"/>
  <c r="AF163" i="2" s="1"/>
  <c r="P161" i="2"/>
  <c r="AF161" i="2" s="1"/>
  <c r="P160" i="2"/>
  <c r="AF160" i="2" s="1"/>
  <c r="P162" i="2"/>
  <c r="AF162" i="2"/>
  <c r="P164" i="2"/>
  <c r="AF164" i="2" s="1"/>
  <c r="P165" i="2"/>
  <c r="AF165" i="2" s="1"/>
  <c r="P186" i="2"/>
  <c r="AF186" i="2" s="1"/>
  <c r="P167" i="2"/>
  <c r="AF167" i="2" s="1"/>
  <c r="P166" i="2"/>
  <c r="AF166" i="2" s="1"/>
  <c r="P168" i="2"/>
  <c r="AF168" i="2" s="1"/>
  <c r="P182" i="2"/>
  <c r="AF182" i="2" s="1"/>
  <c r="P181" i="2"/>
  <c r="AF181" i="2" s="1"/>
  <c r="P169" i="2"/>
  <c r="AF169" i="2" s="1"/>
  <c r="P170" i="2"/>
  <c r="AF170" i="2" s="1"/>
  <c r="P171" i="2"/>
  <c r="AF171" i="2" s="1"/>
  <c r="P183" i="2"/>
  <c r="AF183" i="2" s="1"/>
  <c r="P172" i="2"/>
  <c r="AF172" i="2" s="1"/>
  <c r="P184" i="2"/>
  <c r="AF184" i="2" s="1"/>
  <c r="P173" i="2"/>
  <c r="AF173" i="2" s="1"/>
  <c r="P179" i="2"/>
  <c r="AF179" i="2" s="1"/>
  <c r="P174" i="2"/>
  <c r="AF174" i="2" s="1"/>
  <c r="P175" i="2"/>
  <c r="AF175" i="2" s="1"/>
  <c r="P187" i="2"/>
  <c r="AF187" i="2" s="1"/>
  <c r="P188" i="2"/>
  <c r="AF188" i="2" s="1"/>
  <c r="P7" i="2"/>
  <c r="AF7" i="2" s="1"/>
  <c r="P3" i="2"/>
  <c r="AF3" i="2" s="1"/>
  <c r="P4" i="2"/>
  <c r="AF4" i="2" s="1"/>
  <c r="P8" i="2"/>
  <c r="AF8" i="2" s="1"/>
  <c r="P5" i="2"/>
  <c r="AF5" i="2" s="1"/>
  <c r="P6" i="2"/>
  <c r="AF6" i="2" s="1"/>
  <c r="P9" i="2"/>
  <c r="AF9" i="2" s="1"/>
  <c r="P10" i="2"/>
  <c r="AF10" i="2" s="1"/>
  <c r="P12" i="2"/>
  <c r="AF12" i="2" s="1"/>
  <c r="P13" i="2"/>
  <c r="AF13" i="2" s="1"/>
  <c r="P14" i="2"/>
  <c r="AF14" i="2" s="1"/>
  <c r="P15" i="2"/>
  <c r="AF15" i="2" s="1"/>
  <c r="P16" i="2"/>
  <c r="AF16" i="2" s="1"/>
  <c r="P11" i="2"/>
  <c r="AF11" i="2" s="1"/>
  <c r="P17" i="2"/>
  <c r="AF17" i="2" s="1"/>
  <c r="P18" i="2"/>
  <c r="AF18" i="2" s="1"/>
  <c r="P19" i="2"/>
  <c r="AF19" i="2" s="1"/>
  <c r="P20" i="2"/>
  <c r="AF20" i="2" s="1"/>
  <c r="P21" i="2"/>
  <c r="AF21" i="2" s="1"/>
  <c r="P22" i="2"/>
  <c r="AF22" i="2"/>
  <c r="P23" i="2"/>
  <c r="AF23" i="2" s="1"/>
  <c r="P24" i="2"/>
  <c r="AF24" i="2" s="1"/>
  <c r="P25" i="2"/>
  <c r="AF25" i="2" s="1"/>
  <c r="P26" i="2"/>
  <c r="AF26" i="2" s="1"/>
  <c r="P27" i="2"/>
  <c r="AF27" i="2" s="1"/>
  <c r="P28" i="2"/>
  <c r="AF28" i="2" s="1"/>
  <c r="P29" i="2"/>
  <c r="AF29" i="2" s="1"/>
  <c r="P30" i="2"/>
  <c r="AF30" i="2" s="1"/>
  <c r="P31" i="2"/>
  <c r="AF31" i="2" s="1"/>
  <c r="P32" i="2"/>
  <c r="AF32" i="2" s="1"/>
  <c r="P33" i="2"/>
  <c r="AF33" i="2" s="1"/>
  <c r="P34" i="2"/>
  <c r="AF34" i="2" s="1"/>
  <c r="P35" i="2"/>
  <c r="AF35" i="2" s="1"/>
  <c r="P36" i="2"/>
  <c r="AF36" i="2" s="1"/>
  <c r="P37" i="2"/>
  <c r="AF37" i="2" s="1"/>
  <c r="P38" i="2"/>
  <c r="AF38" i="2" s="1"/>
  <c r="P39" i="2"/>
  <c r="AF39" i="2" s="1"/>
  <c r="P41" i="2"/>
  <c r="AF41" i="2" s="1"/>
  <c r="P40" i="2"/>
  <c r="AF40" i="2" s="1"/>
  <c r="P42" i="2"/>
  <c r="AF42" i="2" s="1"/>
  <c r="P45" i="2"/>
  <c r="AF45" i="2" s="1"/>
  <c r="P46" i="2"/>
  <c r="AF46" i="2" s="1"/>
  <c r="P43" i="2"/>
  <c r="AF43" i="2" s="1"/>
  <c r="P44" i="2"/>
  <c r="AF44" i="2"/>
  <c r="P50" i="2"/>
  <c r="AF50" i="2" s="1"/>
  <c r="P47" i="2"/>
  <c r="AF47" i="2" s="1"/>
  <c r="P48" i="2"/>
  <c r="AF48" i="2" s="1"/>
  <c r="P49" i="2"/>
  <c r="AF49" i="2" s="1"/>
  <c r="P51" i="2"/>
  <c r="AF51" i="2" s="1"/>
  <c r="P52" i="2"/>
  <c r="AF52" i="2" s="1"/>
  <c r="P53" i="2"/>
  <c r="AF53" i="2" s="1"/>
  <c r="P2" i="2"/>
  <c r="AF2" i="2" s="1"/>
  <c r="P54" i="2"/>
  <c r="AF54" i="2" s="1"/>
  <c r="P55" i="2"/>
  <c r="AF55" i="2" s="1"/>
  <c r="P56" i="2"/>
  <c r="AF56" i="2" s="1"/>
  <c r="P57" i="2"/>
  <c r="AF57" i="2" s="1"/>
  <c r="P58" i="2"/>
  <c r="AF58" i="2" s="1"/>
  <c r="P59" i="2"/>
  <c r="AF59" i="2" s="1"/>
  <c r="P60" i="2"/>
  <c r="AF60" i="2" s="1"/>
  <c r="P61" i="2"/>
  <c r="AF61" i="2" s="1"/>
  <c r="P62" i="2"/>
  <c r="AF62" i="2" s="1"/>
  <c r="P63" i="2"/>
  <c r="AF63" i="2" s="1"/>
  <c r="P66" i="2"/>
  <c r="AF66" i="2" s="1"/>
  <c r="P64" i="2"/>
  <c r="AF64" i="2" s="1"/>
  <c r="P65" i="2"/>
  <c r="AF65" i="2" s="1"/>
  <c r="P67" i="2"/>
  <c r="AF67" i="2" s="1"/>
  <c r="P68" i="2"/>
  <c r="AF68" i="2" s="1"/>
  <c r="P69" i="2"/>
  <c r="AF69" i="2" s="1"/>
  <c r="P70" i="2"/>
  <c r="AF70" i="2" s="1"/>
  <c r="P120" i="2"/>
  <c r="AF120" i="2" s="1"/>
  <c r="P119" i="2"/>
  <c r="AF119" i="2" s="1"/>
  <c r="P73" i="2"/>
  <c r="AF73" i="2" s="1"/>
  <c r="P71" i="2"/>
  <c r="AF71" i="2" s="1"/>
  <c r="P72" i="2"/>
  <c r="AF72" i="2" s="1"/>
  <c r="P121" i="2"/>
  <c r="AF121" i="2" s="1"/>
  <c r="P74" i="2"/>
  <c r="AF74" i="2"/>
  <c r="P76" i="2"/>
  <c r="AF76" i="2" s="1"/>
  <c r="P75" i="2"/>
  <c r="AF75" i="2" s="1"/>
  <c r="P122" i="2"/>
  <c r="AF122" i="2" s="1"/>
  <c r="P124" i="2"/>
  <c r="AF124" i="2" s="1"/>
  <c r="P123" i="2"/>
  <c r="AF123" i="2" s="1"/>
  <c r="P125" i="2"/>
  <c r="AF125" i="2" s="1"/>
  <c r="P77" i="2"/>
  <c r="AF77" i="2" s="1"/>
  <c r="P126" i="2"/>
  <c r="AF126" i="2" s="1"/>
  <c r="P127" i="2"/>
  <c r="AF127" i="2" s="1"/>
  <c r="P78" i="2"/>
  <c r="AF78" i="2" s="1"/>
  <c r="P79" i="2"/>
  <c r="AF79" i="2" s="1"/>
  <c r="P128" i="2"/>
  <c r="AF128" i="2" s="1"/>
  <c r="P80" i="2"/>
  <c r="AF80" i="2" s="1"/>
  <c r="P81" i="2"/>
  <c r="AF81" i="2" s="1"/>
  <c r="P82" i="2"/>
  <c r="AF82" i="2" s="1"/>
  <c r="P83" i="2"/>
  <c r="AF83" i="2" s="1"/>
  <c r="P130" i="2"/>
  <c r="AF130" i="2" s="1"/>
  <c r="P129" i="2"/>
  <c r="AF129" i="2" s="1"/>
  <c r="P131" i="2"/>
  <c r="AF131" i="2" s="1"/>
  <c r="P84" i="2"/>
  <c r="AF84" i="2" s="1"/>
  <c r="P133" i="2"/>
  <c r="AF133" i="2" s="1"/>
  <c r="P132" i="2"/>
  <c r="AF132" i="2" s="1"/>
  <c r="P85" i="2"/>
  <c r="AF85" i="2" s="1"/>
  <c r="P87" i="2"/>
  <c r="AF87" i="2" s="1"/>
  <c r="P86" i="2"/>
  <c r="AF86" i="2" s="1"/>
  <c r="P90" i="2"/>
  <c r="AF90" i="2" s="1"/>
  <c r="P88" i="2"/>
  <c r="AF88" i="2" s="1"/>
  <c r="P89" i="2"/>
  <c r="AF89" i="2" s="1"/>
  <c r="P91" i="2"/>
  <c r="AF91" i="2" s="1"/>
  <c r="P92" i="2"/>
  <c r="AF92" i="2" s="1"/>
  <c r="P93" i="2"/>
  <c r="AF93" i="2" s="1"/>
  <c r="P134" i="2"/>
  <c r="AF134" i="2"/>
  <c r="P94" i="2"/>
  <c r="AF94" i="2" s="1"/>
  <c r="P95" i="2"/>
  <c r="AF95" i="2" s="1"/>
  <c r="P96" i="2"/>
  <c r="AF96" i="2" s="1"/>
  <c r="P97" i="2"/>
  <c r="AF97" i="2" s="1"/>
  <c r="P98" i="2"/>
  <c r="AF98" i="2" s="1"/>
  <c r="P99" i="2"/>
  <c r="AF99" i="2" s="1"/>
  <c r="P101" i="2"/>
  <c r="AF101" i="2" s="1"/>
  <c r="P135" i="2"/>
  <c r="AF135" i="2" s="1"/>
  <c r="P100" i="2"/>
  <c r="AF100" i="2" s="1"/>
  <c r="P136" i="2"/>
  <c r="AF136" i="2" s="1"/>
  <c r="P102" i="2"/>
  <c r="AF102" i="2" s="1"/>
  <c r="P137" i="2"/>
  <c r="AF137" i="2" s="1"/>
  <c r="P103" i="2"/>
  <c r="AF103" i="2" s="1"/>
  <c r="P104" i="2"/>
  <c r="AF104" i="2" s="1"/>
  <c r="P105" i="2"/>
  <c r="AF105" i="2" s="1"/>
  <c r="P138" i="2"/>
  <c r="AF138" i="2" s="1"/>
  <c r="P139" i="2"/>
  <c r="AF139" i="2" s="1"/>
  <c r="P106" i="2"/>
  <c r="AF106" i="2" s="1"/>
  <c r="P108" i="2"/>
  <c r="AF108" i="2" s="1"/>
  <c r="P107" i="2"/>
  <c r="AF107" i="2" s="1"/>
  <c r="P109" i="2"/>
  <c r="AF109" i="2" s="1"/>
  <c r="P110" i="2"/>
  <c r="AF110" i="2" s="1"/>
  <c r="P111" i="2"/>
  <c r="AF111" i="2" s="1"/>
  <c r="P112" i="2"/>
  <c r="AF112" i="2" s="1"/>
  <c r="P140" i="2"/>
  <c r="AF140" i="2" s="1"/>
  <c r="P141" i="2"/>
  <c r="AF141" i="2" s="1"/>
  <c r="P143" i="2"/>
  <c r="AF143" i="2" s="1"/>
  <c r="P113" i="2"/>
  <c r="AF113" i="2" s="1"/>
  <c r="P146" i="2"/>
  <c r="AF146" i="2" s="1"/>
  <c r="P114" i="2"/>
  <c r="AF114" i="2" s="1"/>
  <c r="P144" i="2"/>
  <c r="AF144" i="2" s="1"/>
  <c r="P147" i="2"/>
  <c r="AF147" i="2"/>
  <c r="P115" i="2"/>
  <c r="AF115" i="2" s="1"/>
  <c r="P142" i="2"/>
  <c r="AF142" i="2" s="1"/>
  <c r="P145" i="2"/>
  <c r="AF145" i="2" s="1"/>
  <c r="P149" i="2"/>
  <c r="AF149" i="2" s="1"/>
  <c r="P148" i="2"/>
  <c r="AF148" i="2" s="1"/>
  <c r="P116" i="2"/>
  <c r="AF116" i="2" s="1"/>
  <c r="P150" i="2"/>
  <c r="AF150" i="2" s="1"/>
  <c r="P117" i="2"/>
  <c r="AF117" i="2" s="1"/>
  <c r="P118" i="2"/>
  <c r="AF118" i="2" s="1"/>
  <c r="AE274" i="2"/>
  <c r="AE276" i="2"/>
  <c r="AE277" i="2"/>
  <c r="AE275" i="2"/>
  <c r="AE278" i="2"/>
  <c r="AE279" i="2"/>
  <c r="AE281" i="2"/>
  <c r="AE280" i="2"/>
  <c r="AE283" i="2"/>
  <c r="AE282" i="2"/>
  <c r="AE284" i="2"/>
  <c r="AE287" i="2"/>
  <c r="AE285" i="2"/>
  <c r="AE286" i="2"/>
  <c r="AE268" i="2"/>
  <c r="AE272" i="2"/>
  <c r="AE288" i="2"/>
  <c r="AE266" i="2"/>
  <c r="AE267" i="2"/>
  <c r="AE289" i="2"/>
  <c r="AE270" i="2"/>
  <c r="AE271" i="2"/>
  <c r="AE269" i="2"/>
  <c r="AE273" i="2"/>
  <c r="AE290" i="2"/>
  <c r="AE291" i="2"/>
  <c r="AE292" i="2"/>
  <c r="AE293" i="2"/>
  <c r="AE294" i="2"/>
  <c r="AE297" i="2"/>
  <c r="AE295" i="2"/>
  <c r="AE299" i="2"/>
  <c r="AE296" i="2"/>
  <c r="AE298" i="2"/>
  <c r="AE300" i="2"/>
  <c r="AE249" i="2"/>
  <c r="AE248" i="2"/>
  <c r="AE250" i="2"/>
  <c r="AE201" i="2"/>
  <c r="AE200" i="2"/>
  <c r="AE202" i="2"/>
  <c r="AE252" i="2"/>
  <c r="AE253" i="2"/>
  <c r="AE251" i="2"/>
  <c r="AE254" i="2"/>
  <c r="AE203" i="2"/>
  <c r="AE255" i="2"/>
  <c r="AE256" i="2"/>
  <c r="AE257" i="2"/>
  <c r="AE204" i="2"/>
  <c r="AE205" i="2"/>
  <c r="AE258" i="2"/>
  <c r="AE190" i="2"/>
  <c r="AE193" i="2"/>
  <c r="AE189" i="2"/>
  <c r="AE259" i="2"/>
  <c r="AE191" i="2"/>
  <c r="AE261" i="2"/>
  <c r="AE206" i="2"/>
  <c r="AE260" i="2"/>
  <c r="AE194" i="2"/>
  <c r="AE207" i="2"/>
  <c r="AE208" i="2"/>
  <c r="AE262" i="2"/>
  <c r="AE264" i="2"/>
  <c r="AE209" i="2"/>
  <c r="AE263" i="2"/>
  <c r="AE192" i="2"/>
  <c r="AE238" i="2"/>
  <c r="AE210" i="2"/>
  <c r="AE212" i="2"/>
  <c r="AE211" i="2"/>
  <c r="AE265" i="2"/>
  <c r="AE213" i="2"/>
  <c r="AE239" i="2"/>
  <c r="AE240" i="2"/>
  <c r="AE215" i="2"/>
  <c r="AE241" i="2"/>
  <c r="AE214" i="2"/>
  <c r="AE243" i="2"/>
  <c r="AE216" i="2"/>
  <c r="AE242" i="2"/>
  <c r="AE218" i="2"/>
  <c r="AE195" i="2"/>
  <c r="AE217" i="2"/>
  <c r="AE219" i="2"/>
  <c r="AE220" i="2"/>
  <c r="AE244" i="2"/>
  <c r="AE223" i="2"/>
  <c r="AE221" i="2"/>
  <c r="AE222" i="2"/>
  <c r="AE224" i="2"/>
  <c r="AE196" i="2"/>
  <c r="AE227" i="2"/>
  <c r="AE226" i="2"/>
  <c r="AE225" i="2"/>
  <c r="AE245" i="2"/>
  <c r="AE228" i="2"/>
  <c r="AE246" i="2"/>
  <c r="AE198" i="2"/>
  <c r="AE230" i="2"/>
  <c r="AE231" i="2"/>
  <c r="AE197" i="2"/>
  <c r="AE199" i="2"/>
  <c r="AE234" i="2"/>
  <c r="AE233" i="2"/>
  <c r="AE236" i="2"/>
  <c r="AE235" i="2"/>
  <c r="AE247" i="2"/>
  <c r="AE232" i="2"/>
  <c r="AE237" i="2"/>
  <c r="AE153" i="2"/>
  <c r="AE151" i="2"/>
  <c r="AE152" i="2"/>
  <c r="AE180" i="2"/>
  <c r="AE176" i="2"/>
  <c r="AE185" i="2"/>
  <c r="AE154" i="2"/>
  <c r="AE156" i="2"/>
  <c r="AE159" i="2"/>
  <c r="AE155" i="2"/>
  <c r="AE157" i="2"/>
  <c r="AE178" i="2"/>
  <c r="AE177" i="2"/>
  <c r="AE158" i="2"/>
  <c r="AE161" i="2"/>
  <c r="AE160" i="2"/>
  <c r="AE162" i="2"/>
  <c r="AE164" i="2"/>
  <c r="AE165" i="2"/>
  <c r="AE186" i="2"/>
  <c r="AE167" i="2"/>
  <c r="AE166" i="2"/>
  <c r="AE168" i="2"/>
  <c r="AE182" i="2"/>
  <c r="AC274" i="2"/>
  <c r="AC276" i="2"/>
  <c r="AC277" i="2"/>
  <c r="AC275" i="2"/>
  <c r="AC278" i="2"/>
  <c r="AC279" i="2"/>
  <c r="AC281" i="2"/>
  <c r="AC280" i="2"/>
  <c r="AC283" i="2"/>
  <c r="AC284" i="2"/>
  <c r="AC287" i="2"/>
  <c r="AC285" i="2"/>
  <c r="AC286" i="2"/>
  <c r="AC268" i="2"/>
  <c r="AC272" i="2"/>
  <c r="AC270" i="2"/>
  <c r="AC271" i="2"/>
  <c r="AC269" i="2"/>
  <c r="AC273" i="2"/>
  <c r="AC290" i="2"/>
  <c r="AC291" i="2"/>
  <c r="AC292" i="2"/>
  <c r="AC293" i="2"/>
  <c r="AC294" i="2"/>
  <c r="AC297" i="2"/>
  <c r="AC295" i="2"/>
  <c r="AC299" i="2"/>
  <c r="AC296" i="2"/>
  <c r="AC298" i="2"/>
  <c r="AC300" i="2"/>
  <c r="AC249" i="2"/>
  <c r="AC248" i="2"/>
  <c r="AC250" i="2"/>
  <c r="AC201" i="2"/>
  <c r="AC200" i="2"/>
  <c r="AC202" i="2"/>
  <c r="AC252" i="2"/>
  <c r="AC253" i="2"/>
  <c r="AC251" i="2"/>
  <c r="AC254" i="2"/>
  <c r="AC203" i="2"/>
  <c r="AC255" i="2"/>
  <c r="AC256" i="2"/>
  <c r="AC257" i="2"/>
  <c r="AC204" i="2"/>
  <c r="AC205" i="2"/>
  <c r="AC258" i="2"/>
  <c r="AC190" i="2"/>
  <c r="AC193" i="2"/>
  <c r="AC189" i="2"/>
  <c r="AC259" i="2"/>
  <c r="AC191" i="2"/>
  <c r="AC261" i="2"/>
  <c r="AC206" i="2"/>
  <c r="AC260" i="2"/>
  <c r="AC194" i="2"/>
  <c r="AC207" i="2"/>
  <c r="AC208" i="2"/>
  <c r="AC262" i="2"/>
  <c r="AC264" i="2"/>
  <c r="AC209" i="2"/>
  <c r="AC263" i="2"/>
  <c r="AC192" i="2"/>
  <c r="AC238" i="2"/>
  <c r="AC210" i="2"/>
  <c r="AC212" i="2"/>
  <c r="AC211" i="2"/>
  <c r="AC265" i="2"/>
  <c r="AC213" i="2"/>
  <c r="AC239" i="2"/>
  <c r="AC240" i="2"/>
  <c r="AC215" i="2"/>
  <c r="AC241" i="2"/>
  <c r="AC243" i="2"/>
  <c r="AC216" i="2"/>
  <c r="AC242" i="2"/>
  <c r="AC218" i="2"/>
  <c r="AC195" i="2"/>
  <c r="AC217" i="2"/>
  <c r="AC219" i="2"/>
  <c r="AC220" i="2"/>
  <c r="AC244" i="2"/>
  <c r="AC223" i="2"/>
  <c r="AC221" i="2"/>
  <c r="AC222" i="2"/>
  <c r="AC224" i="2"/>
  <c r="AC196" i="2"/>
  <c r="AC227" i="2"/>
  <c r="AC226" i="2"/>
  <c r="AC225" i="2"/>
  <c r="AC245" i="2"/>
  <c r="AC228" i="2"/>
  <c r="AC246" i="2"/>
  <c r="AC198" i="2"/>
  <c r="AC229" i="2"/>
  <c r="AC230" i="2"/>
  <c r="AC231" i="2"/>
  <c r="AC197" i="2"/>
  <c r="AC199" i="2"/>
  <c r="AC234" i="2"/>
  <c r="AC233" i="2"/>
  <c r="AC236" i="2"/>
  <c r="AC235" i="2"/>
  <c r="AC247" i="2"/>
  <c r="AC232" i="2"/>
  <c r="AC237" i="2"/>
  <c r="AC153" i="2"/>
  <c r="AC151" i="2"/>
  <c r="AC152" i="2"/>
  <c r="AC180" i="2"/>
  <c r="AC176" i="2"/>
  <c r="AC185" i="2"/>
  <c r="AC154" i="2"/>
  <c r="AC156" i="2"/>
  <c r="AC159" i="2"/>
  <c r="AC155" i="2"/>
  <c r="AC157" i="2"/>
  <c r="AC178" i="2"/>
  <c r="AC177" i="2"/>
  <c r="AC158" i="2"/>
  <c r="AC163" i="2"/>
  <c r="AC161" i="2"/>
  <c r="AC160" i="2"/>
  <c r="AC162" i="2"/>
  <c r="AC164" i="2"/>
  <c r="AC165" i="2"/>
  <c r="AC186" i="2"/>
  <c r="AC167" i="2"/>
  <c r="AC166" i="2"/>
  <c r="AC168" i="2"/>
  <c r="AC182" i="2"/>
  <c r="AC181" i="2"/>
  <c r="AC169" i="2"/>
  <c r="AC170" i="2"/>
  <c r="AC171" i="2"/>
  <c r="AC183" i="2"/>
  <c r="AC184" i="2"/>
  <c r="AC173" i="2"/>
  <c r="AC179" i="2"/>
  <c r="AC174" i="2"/>
  <c r="AC175" i="2"/>
  <c r="AC187" i="2"/>
  <c r="AC188" i="2"/>
  <c r="AC7" i="2"/>
  <c r="AC3" i="2"/>
  <c r="AC4" i="2"/>
  <c r="AC8" i="2"/>
  <c r="AC5" i="2"/>
  <c r="AC6" i="2"/>
  <c r="AC9" i="2"/>
  <c r="AC10"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41" i="2"/>
  <c r="AC40" i="2"/>
  <c r="AC42" i="2"/>
  <c r="AC45" i="2"/>
  <c r="AC46" i="2"/>
  <c r="AC43" i="2"/>
  <c r="AC44" i="2"/>
  <c r="AC50" i="2"/>
  <c r="AC47" i="2"/>
  <c r="AC48" i="2"/>
  <c r="AC49" i="2"/>
  <c r="AC51" i="2"/>
  <c r="AC52" i="2"/>
  <c r="AC53" i="2"/>
  <c r="AC2" i="2"/>
  <c r="AC54" i="2"/>
  <c r="AC55" i="2"/>
  <c r="AC56" i="2"/>
  <c r="AC57" i="2"/>
  <c r="AC58" i="2"/>
  <c r="AC59" i="2"/>
  <c r="AC60" i="2"/>
  <c r="AC61" i="2"/>
  <c r="AC62" i="2"/>
  <c r="AC63" i="2"/>
  <c r="AC66" i="2"/>
  <c r="AC64" i="2"/>
  <c r="AC65" i="2"/>
  <c r="AC67" i="2"/>
  <c r="AC68" i="2"/>
  <c r="AC69" i="2"/>
  <c r="AC70" i="2"/>
  <c r="AC120" i="2"/>
  <c r="AC119" i="2"/>
  <c r="AC73" i="2"/>
  <c r="AC71" i="2"/>
  <c r="AC72" i="2"/>
  <c r="AC121" i="2"/>
  <c r="AC74" i="2"/>
  <c r="AC76" i="2"/>
  <c r="AC75" i="2"/>
  <c r="AC122" i="2"/>
  <c r="AC124" i="2"/>
  <c r="AC123" i="2"/>
  <c r="AC125" i="2"/>
  <c r="AC77" i="2"/>
  <c r="AC126" i="2"/>
  <c r="AC127" i="2"/>
  <c r="AC78" i="2"/>
  <c r="AC79" i="2"/>
  <c r="AC128" i="2"/>
  <c r="AC80" i="2"/>
  <c r="AC81" i="2"/>
  <c r="AC82" i="2"/>
  <c r="AC83" i="2"/>
  <c r="AC130" i="2"/>
  <c r="AC129" i="2"/>
  <c r="AC131" i="2"/>
  <c r="AC84" i="2"/>
  <c r="AC133" i="2"/>
  <c r="AC132" i="2"/>
  <c r="AC85" i="2"/>
  <c r="AC87" i="2"/>
  <c r="AC86" i="2"/>
  <c r="AC90" i="2"/>
  <c r="AC88" i="2"/>
  <c r="AC89" i="2"/>
  <c r="AC91" i="2"/>
  <c r="AC92" i="2"/>
  <c r="AC93" i="2"/>
  <c r="AC134" i="2"/>
  <c r="AC94" i="2"/>
  <c r="AC95" i="2"/>
  <c r="AC96" i="2"/>
  <c r="AC97" i="2"/>
  <c r="AC98" i="2"/>
  <c r="AC99" i="2"/>
  <c r="AC101" i="2"/>
  <c r="AC135" i="2"/>
  <c r="AC100" i="2"/>
  <c r="AC136" i="2"/>
  <c r="AC102" i="2"/>
  <c r="AC137" i="2"/>
  <c r="AC103" i="2"/>
  <c r="AC104" i="2"/>
  <c r="AC105" i="2"/>
  <c r="AC138" i="2"/>
  <c r="AC139" i="2"/>
  <c r="AC106" i="2"/>
  <c r="AC108" i="2"/>
  <c r="AC107" i="2"/>
  <c r="AC109" i="2"/>
  <c r="AC110" i="2"/>
  <c r="AC111" i="2"/>
  <c r="AC112" i="2"/>
  <c r="AC140" i="2"/>
  <c r="AC141" i="2"/>
  <c r="AC143" i="2"/>
  <c r="AC113" i="2"/>
  <c r="AC146" i="2"/>
  <c r="AC114" i="2"/>
  <c r="AC144" i="2"/>
  <c r="AC147" i="2"/>
  <c r="AC115" i="2"/>
  <c r="AC142" i="2"/>
  <c r="AC145" i="2"/>
  <c r="AC149" i="2"/>
  <c r="AC148" i="2"/>
  <c r="AC116" i="2"/>
  <c r="AC150" i="2"/>
  <c r="AC117" i="2"/>
  <c r="AC118" i="2"/>
  <c r="AB274" i="2"/>
  <c r="AB276" i="2"/>
  <c r="AB277" i="2"/>
  <c r="AB275" i="2"/>
  <c r="AB278" i="2"/>
  <c r="AB279" i="2"/>
  <c r="AB281" i="2"/>
  <c r="AB280" i="2"/>
  <c r="AB283" i="2"/>
  <c r="AB282" i="2"/>
  <c r="AB284" i="2"/>
  <c r="AB287" i="2"/>
  <c r="AB285" i="2"/>
  <c r="AB286" i="2"/>
  <c r="AB268" i="2"/>
  <c r="AB272" i="2"/>
  <c r="AB288" i="2"/>
  <c r="AB266" i="2"/>
  <c r="AB267" i="2"/>
  <c r="AB289" i="2"/>
  <c r="AB270" i="2"/>
  <c r="AB271" i="2"/>
  <c r="AB269" i="2"/>
  <c r="AB273" i="2"/>
  <c r="AB290" i="2"/>
  <c r="AB291" i="2"/>
  <c r="AB292" i="2"/>
  <c r="AB293" i="2"/>
  <c r="AB294" i="2"/>
  <c r="AB297" i="2"/>
  <c r="AB295" i="2"/>
  <c r="AB299" i="2"/>
  <c r="AB296" i="2"/>
  <c r="AB298" i="2"/>
  <c r="AB300" i="2"/>
  <c r="AB249" i="2"/>
  <c r="AB248" i="2"/>
  <c r="AB250" i="2"/>
  <c r="AB201" i="2"/>
  <c r="AB200" i="2"/>
  <c r="AB202" i="2"/>
  <c r="AB252" i="2"/>
  <c r="AB253" i="2"/>
  <c r="AB251" i="2"/>
  <c r="AB254" i="2"/>
  <c r="AB203" i="2"/>
  <c r="AB255" i="2"/>
  <c r="AB256" i="2"/>
  <c r="AB257" i="2"/>
  <c r="AB204" i="2"/>
  <c r="AB205" i="2"/>
  <c r="AB258" i="2"/>
  <c r="AB190" i="2"/>
  <c r="AB193" i="2"/>
  <c r="AB189" i="2"/>
  <c r="AB259" i="2"/>
  <c r="AB191" i="2"/>
  <c r="AB261" i="2"/>
  <c r="AB206" i="2"/>
  <c r="AB260" i="2"/>
  <c r="AB194" i="2"/>
  <c r="AB207" i="2"/>
  <c r="AB208" i="2"/>
  <c r="AB262" i="2"/>
  <c r="AB264" i="2"/>
  <c r="AB209" i="2"/>
  <c r="AB263" i="2"/>
  <c r="AB192" i="2"/>
  <c r="AB238" i="2"/>
  <c r="AB210" i="2"/>
  <c r="AB212" i="2"/>
  <c r="AB211" i="2"/>
  <c r="AB265" i="2"/>
  <c r="AB213" i="2"/>
  <c r="AB239" i="2"/>
  <c r="AB240" i="2"/>
  <c r="AB215" i="2"/>
  <c r="AB241" i="2"/>
  <c r="AB214" i="2"/>
  <c r="AB243" i="2"/>
  <c r="AB216" i="2"/>
  <c r="AB242" i="2"/>
  <c r="AB218" i="2"/>
  <c r="AB195" i="2"/>
  <c r="AB217" i="2"/>
  <c r="AB219" i="2"/>
  <c r="AB220" i="2"/>
  <c r="AB244" i="2"/>
  <c r="AB223" i="2"/>
  <c r="AB221" i="2"/>
  <c r="AB222" i="2"/>
  <c r="AB224" i="2"/>
  <c r="AB196" i="2"/>
  <c r="AB227" i="2"/>
  <c r="AB226" i="2"/>
  <c r="AB225" i="2"/>
  <c r="AB245" i="2"/>
  <c r="AB228" i="2"/>
  <c r="AB246" i="2"/>
  <c r="AB198" i="2"/>
  <c r="AB229" i="2"/>
  <c r="AB230" i="2"/>
  <c r="AB231" i="2"/>
  <c r="AB197" i="2"/>
  <c r="AB199" i="2"/>
  <c r="AB234" i="2"/>
  <c r="AB233" i="2"/>
  <c r="AB236" i="2"/>
  <c r="AB235" i="2"/>
  <c r="AB247" i="2"/>
  <c r="AB232" i="2"/>
  <c r="AB237" i="2"/>
  <c r="AB153" i="2"/>
  <c r="AB151" i="2"/>
  <c r="AB152" i="2"/>
  <c r="AB180" i="2"/>
  <c r="AB176" i="2"/>
  <c r="AB185" i="2"/>
  <c r="AB154" i="2"/>
  <c r="AB156" i="2"/>
  <c r="AB159" i="2"/>
  <c r="AB155" i="2"/>
  <c r="AB157" i="2"/>
  <c r="AB178" i="2"/>
  <c r="AB177" i="2"/>
  <c r="AB158" i="2"/>
  <c r="AB163" i="2"/>
  <c r="AB161" i="2"/>
  <c r="AB160" i="2"/>
  <c r="AB162" i="2"/>
  <c r="AB164" i="2"/>
  <c r="AB165" i="2"/>
  <c r="AB186" i="2"/>
  <c r="AB167" i="2"/>
  <c r="AB166" i="2"/>
  <c r="AB168" i="2"/>
  <c r="AB182" i="2"/>
  <c r="AB181" i="2"/>
  <c r="AB169" i="2"/>
  <c r="AB170" i="2"/>
  <c r="AB171" i="2"/>
  <c r="AB183" i="2"/>
  <c r="AB172" i="2"/>
  <c r="AB184" i="2"/>
  <c r="AB173" i="2"/>
  <c r="AB179" i="2"/>
  <c r="AB174" i="2"/>
  <c r="AB175" i="2"/>
  <c r="AB187" i="2"/>
  <c r="AB188" i="2"/>
  <c r="AB7" i="2"/>
  <c r="AB3" i="2"/>
  <c r="AB4" i="2"/>
  <c r="AB8" i="2"/>
  <c r="AB5" i="2"/>
  <c r="AB6" i="2"/>
  <c r="AB9" i="2"/>
  <c r="AB10" i="2"/>
  <c r="AB12" i="2"/>
  <c r="AB13" i="2"/>
  <c r="AB14" i="2"/>
  <c r="AB15" i="2"/>
  <c r="AB16" i="2"/>
  <c r="AB11" i="2"/>
  <c r="AB17" i="2"/>
  <c r="AB18" i="2"/>
  <c r="AB19" i="2"/>
  <c r="AB20" i="2"/>
  <c r="AB21" i="2"/>
  <c r="AB22" i="2"/>
  <c r="AB23" i="2"/>
  <c r="AB24" i="2"/>
  <c r="AB25" i="2"/>
  <c r="AB26" i="2"/>
  <c r="AB27" i="2"/>
  <c r="AB28" i="2"/>
  <c r="AB29" i="2"/>
  <c r="AB30" i="2"/>
  <c r="AB31" i="2"/>
  <c r="AB32" i="2"/>
  <c r="AB33" i="2"/>
  <c r="AB34" i="2"/>
  <c r="AB35" i="2"/>
  <c r="AB36" i="2"/>
  <c r="AB37" i="2"/>
  <c r="AB38" i="2"/>
  <c r="AB39" i="2"/>
  <c r="AB41" i="2"/>
  <c r="AB40" i="2"/>
  <c r="AB42" i="2"/>
  <c r="AB45" i="2"/>
  <c r="AB46" i="2"/>
  <c r="AB43" i="2"/>
  <c r="AB44" i="2"/>
  <c r="AB50" i="2"/>
  <c r="AB47" i="2"/>
  <c r="AB48" i="2"/>
  <c r="AB49" i="2"/>
  <c r="AB51" i="2"/>
  <c r="AB52" i="2"/>
  <c r="AB53" i="2"/>
  <c r="AB2" i="2"/>
  <c r="AB54" i="2"/>
  <c r="AB55" i="2"/>
  <c r="AB56" i="2"/>
  <c r="AB57" i="2"/>
  <c r="AB58" i="2"/>
  <c r="AB59" i="2"/>
  <c r="AB60" i="2"/>
  <c r="AB61" i="2"/>
  <c r="AB62" i="2"/>
  <c r="AB63" i="2"/>
  <c r="AB66" i="2"/>
  <c r="AB64" i="2"/>
  <c r="AB65" i="2"/>
  <c r="AB67" i="2"/>
  <c r="AB68" i="2"/>
  <c r="AB69" i="2"/>
  <c r="AB70" i="2"/>
  <c r="AB120" i="2"/>
  <c r="AB119" i="2"/>
  <c r="AB73" i="2"/>
  <c r="AB71" i="2"/>
  <c r="AB72" i="2"/>
  <c r="AB121" i="2"/>
  <c r="AB74" i="2"/>
  <c r="AB76" i="2"/>
  <c r="AB75" i="2"/>
  <c r="AB122" i="2"/>
  <c r="AB124" i="2"/>
  <c r="AB123" i="2"/>
  <c r="AB125" i="2"/>
  <c r="AB77" i="2"/>
  <c r="AB126" i="2"/>
  <c r="AB127" i="2"/>
  <c r="AB78" i="2"/>
  <c r="AB79" i="2"/>
  <c r="AB128" i="2"/>
  <c r="AB80" i="2"/>
  <c r="AB81" i="2"/>
  <c r="AB82" i="2"/>
  <c r="AB83" i="2"/>
  <c r="AB130" i="2"/>
  <c r="AB129" i="2"/>
  <c r="AB131" i="2"/>
  <c r="AB84" i="2"/>
  <c r="AB133" i="2"/>
  <c r="AB132" i="2"/>
  <c r="AB85" i="2"/>
  <c r="AB87" i="2"/>
  <c r="AB86" i="2"/>
  <c r="AB90" i="2"/>
  <c r="AB88" i="2"/>
  <c r="AB89" i="2"/>
  <c r="AB91" i="2"/>
  <c r="AB92" i="2"/>
  <c r="AB93" i="2"/>
  <c r="AB134" i="2"/>
  <c r="AB94" i="2"/>
  <c r="AB95" i="2"/>
  <c r="AB96" i="2"/>
  <c r="AB97" i="2"/>
  <c r="AB98" i="2"/>
  <c r="AB99" i="2"/>
  <c r="AB101" i="2"/>
  <c r="AB135" i="2"/>
  <c r="AB100" i="2"/>
  <c r="AB136" i="2"/>
  <c r="AB102" i="2"/>
  <c r="AB137" i="2"/>
  <c r="AB103" i="2"/>
  <c r="AB104" i="2"/>
  <c r="AB105" i="2"/>
  <c r="AB138" i="2"/>
  <c r="AB139" i="2"/>
  <c r="AB106" i="2"/>
  <c r="AB108" i="2"/>
  <c r="AB107" i="2"/>
  <c r="AB109" i="2"/>
  <c r="AB110" i="2"/>
  <c r="AB111" i="2"/>
  <c r="AB112" i="2"/>
  <c r="AB140" i="2"/>
  <c r="AB141" i="2"/>
  <c r="AB143" i="2"/>
  <c r="AB113" i="2"/>
  <c r="AB146" i="2"/>
  <c r="AB114" i="2"/>
  <c r="AB144" i="2"/>
  <c r="AB147" i="2"/>
  <c r="AB115" i="2"/>
  <c r="AB142" i="2"/>
  <c r="AB145" i="2"/>
  <c r="AB149" i="2"/>
  <c r="AB148" i="2"/>
  <c r="AB116" i="2"/>
  <c r="AB150" i="2"/>
  <c r="AB117" i="2"/>
  <c r="AB118" i="2"/>
  <c r="AE118" i="2"/>
  <c r="AE149" i="2"/>
  <c r="AE148" i="2"/>
  <c r="AE116" i="2"/>
  <c r="AE150" i="2"/>
  <c r="AE117" i="2"/>
  <c r="AE143" i="2"/>
  <c r="AE113" i="2"/>
  <c r="AE146" i="2"/>
  <c r="AE114" i="2"/>
  <c r="AE110" i="2"/>
  <c r="AE111" i="2"/>
  <c r="AE112" i="2"/>
  <c r="AE140" i="2"/>
  <c r="AE141" i="2"/>
  <c r="AE108" i="2"/>
  <c r="AE107" i="2"/>
  <c r="AE109" i="2"/>
  <c r="AE104" i="2"/>
  <c r="AE105" i="2"/>
  <c r="AE138" i="2"/>
  <c r="AE139" i="2"/>
  <c r="AE106" i="2"/>
  <c r="AE102" i="2"/>
  <c r="AE137" i="2"/>
  <c r="AE103" i="2"/>
  <c r="AE99" i="2"/>
  <c r="AE101" i="2"/>
  <c r="AE135" i="2"/>
  <c r="AE100" i="2"/>
  <c r="AE136" i="2"/>
  <c r="AE97" i="2"/>
  <c r="AE98" i="2"/>
  <c r="AE94" i="2"/>
  <c r="AE95" i="2"/>
  <c r="AE96" i="2"/>
  <c r="AE91" i="2"/>
  <c r="AE92" i="2"/>
  <c r="AE93" i="2"/>
  <c r="AE134" i="2"/>
  <c r="AE90" i="2"/>
  <c r="AE88" i="2"/>
  <c r="AE89" i="2"/>
  <c r="AE87" i="2"/>
  <c r="AE86" i="2"/>
  <c r="AE84" i="2"/>
  <c r="AE133" i="2"/>
  <c r="AE132" i="2"/>
  <c r="AE85" i="2"/>
  <c r="AE83" i="2"/>
  <c r="AE130" i="2"/>
  <c r="AE129" i="2"/>
  <c r="AE131" i="2"/>
  <c r="AE80" i="2"/>
  <c r="AE81" i="2"/>
  <c r="AE82" i="2"/>
  <c r="AE126" i="2"/>
  <c r="AE127" i="2"/>
  <c r="AE78" i="2"/>
  <c r="AE79" i="2"/>
  <c r="AE128" i="2"/>
  <c r="AE122" i="2"/>
  <c r="AE124" i="2"/>
  <c r="AE123" i="2"/>
  <c r="AE125" i="2"/>
  <c r="AE77" i="2"/>
  <c r="AE121" i="2"/>
  <c r="AE74" i="2"/>
  <c r="AE76" i="2"/>
  <c r="AE75" i="2"/>
  <c r="AE120" i="2"/>
  <c r="AE119" i="2"/>
  <c r="AE73" i="2"/>
  <c r="AE71" i="2"/>
  <c r="AE72" i="2"/>
  <c r="AE69" i="2"/>
  <c r="AE70" i="2"/>
  <c r="AE67" i="2"/>
  <c r="AE68" i="2"/>
  <c r="AE66" i="2"/>
  <c r="AE64" i="2"/>
  <c r="AE65" i="2"/>
  <c r="AE62" i="2"/>
  <c r="AE63" i="2"/>
  <c r="AE60" i="2"/>
  <c r="AE61" i="2"/>
  <c r="AD61" i="2"/>
  <c r="AE57" i="2"/>
  <c r="AE58" i="2"/>
  <c r="AE59" i="2"/>
  <c r="AE52" i="2"/>
  <c r="AE53" i="2"/>
  <c r="AE2" i="2"/>
  <c r="AE54" i="2"/>
  <c r="AE55" i="2"/>
  <c r="AE56" i="2"/>
  <c r="AD2" i="2"/>
  <c r="AE50" i="2"/>
  <c r="AE47" i="2"/>
  <c r="AE48" i="2"/>
  <c r="AE49" i="2"/>
  <c r="AE51" i="2"/>
  <c r="AE45" i="2"/>
  <c r="AE46" i="2"/>
  <c r="AE43" i="2"/>
  <c r="AE44" i="2"/>
  <c r="AE41" i="2"/>
  <c r="AE38" i="2"/>
  <c r="AE39" i="2"/>
  <c r="AE32" i="2"/>
  <c r="AE33" i="2"/>
  <c r="AE34" i="2"/>
  <c r="AE26" i="2"/>
  <c r="AE27" i="2"/>
  <c r="AE28" i="2"/>
  <c r="AE29" i="2"/>
  <c r="AE30" i="2"/>
  <c r="AE31" i="2"/>
  <c r="AE20" i="2"/>
  <c r="AE21" i="2"/>
  <c r="AE22" i="2"/>
  <c r="AE17" i="2"/>
  <c r="AE18" i="2"/>
  <c r="AE19" i="2"/>
  <c r="AE9" i="2"/>
  <c r="AE10" i="2"/>
  <c r="AE12" i="2"/>
  <c r="AE13" i="2"/>
  <c r="AE14" i="2"/>
  <c r="AE15" i="2"/>
  <c r="AE16" i="2"/>
  <c r="AE11" i="2"/>
  <c r="AE7" i="2"/>
  <c r="AE3" i="2"/>
  <c r="AE4" i="2"/>
  <c r="AE8" i="2"/>
  <c r="AE5" i="2"/>
  <c r="AE6" i="2"/>
  <c r="AE187" i="2"/>
  <c r="AE188" i="2"/>
  <c r="AD187" i="2"/>
  <c r="AD188" i="2"/>
  <c r="AE175" i="2"/>
  <c r="AE179" i="2"/>
  <c r="AE174" i="2"/>
  <c r="AD179" i="2"/>
  <c r="AE184" i="2"/>
  <c r="AE173" i="2"/>
  <c r="AD184" i="2"/>
  <c r="AE183" i="2"/>
  <c r="AE172" i="2"/>
  <c r="AD183" i="2"/>
  <c r="AE171" i="2"/>
  <c r="AE170" i="2"/>
  <c r="AE169" i="2"/>
  <c r="AD182" i="2"/>
  <c r="AD181" i="2"/>
  <c r="AD186" i="2"/>
  <c r="AD178" i="2"/>
  <c r="AD177" i="2"/>
  <c r="AD180" i="2"/>
  <c r="AD176" i="2"/>
  <c r="AD185" i="2"/>
  <c r="AD247" i="2"/>
  <c r="AD197" i="2"/>
  <c r="AD199" i="2"/>
  <c r="AD245" i="2"/>
  <c r="AD246" i="2"/>
  <c r="AD198" i="2"/>
  <c r="AD196" i="2"/>
  <c r="AD244" i="2"/>
  <c r="AD195" i="2"/>
  <c r="AD243" i="2"/>
  <c r="AD242" i="2"/>
  <c r="AD241" i="2"/>
  <c r="AD239" i="2"/>
  <c r="AD240" i="2"/>
  <c r="AD238" i="2"/>
  <c r="AD192" i="2"/>
  <c r="AD194" i="2"/>
  <c r="AD193" i="2"/>
  <c r="AD298" i="2"/>
  <c r="AD290" i="2"/>
  <c r="AD291" i="2"/>
  <c r="AD272" i="2"/>
  <c r="AD279" i="2"/>
  <c r="AE181" i="2"/>
  <c r="AE142" i="2"/>
  <c r="AE40" i="2"/>
  <c r="AE147" i="2"/>
  <c r="AE115" i="2"/>
  <c r="AE144" i="2"/>
  <c r="AE145" i="2"/>
  <c r="AE42" i="2"/>
  <c r="AE37" i="2"/>
  <c r="AE35" i="2"/>
  <c r="AE36" i="2"/>
  <c r="AE25" i="2"/>
  <c r="AE24" i="2"/>
  <c r="AE23" i="2"/>
  <c r="F259" i="8"/>
  <c r="E259" i="8"/>
  <c r="D259" i="8"/>
  <c r="AA6" i="9"/>
  <c r="AB6" i="9" s="1"/>
  <c r="AC6" i="9" s="1"/>
  <c r="AD6" i="9" s="1"/>
  <c r="AA5" i="9"/>
  <c r="AB5" i="9"/>
  <c r="AC5" i="9"/>
  <c r="AD5" i="9"/>
  <c r="AA4" i="9"/>
  <c r="AB4" i="9"/>
  <c r="AC4" i="9" s="1"/>
  <c r="AD4" i="9" s="1"/>
  <c r="AA3" i="9"/>
  <c r="AB3" i="9" s="1"/>
  <c r="AC3" i="9" s="1"/>
  <c r="AD3" i="9" s="1"/>
  <c r="AA2" i="9"/>
  <c r="AB2" i="9"/>
  <c r="AC2" i="9" s="1"/>
  <c r="AD2" i="9" s="1"/>
  <c r="V2" i="9"/>
  <c r="K14" i="9"/>
  <c r="K11" i="9"/>
  <c r="K12" i="9"/>
  <c r="K10" i="9"/>
  <c r="K9" i="9"/>
  <c r="K13" i="9"/>
  <c r="K6" i="9"/>
  <c r="K5" i="9"/>
  <c r="K4" i="9"/>
  <c r="K3" i="9"/>
  <c r="K2" i="9"/>
  <c r="L17" i="9"/>
  <c r="L16" i="9"/>
  <c r="L15" i="9"/>
  <c r="L14" i="9"/>
  <c r="L11" i="9"/>
  <c r="L12" i="9"/>
  <c r="L10" i="9"/>
  <c r="L9" i="9"/>
  <c r="L13" i="9"/>
  <c r="L6" i="9"/>
  <c r="L5" i="9"/>
  <c r="L4" i="9"/>
  <c r="L3" i="9"/>
  <c r="L2" i="9"/>
  <c r="L22" i="9"/>
  <c r="L21" i="9"/>
  <c r="L20" i="9"/>
  <c r="S2" i="9"/>
  <c r="X2" i="9" s="1"/>
  <c r="S6" i="9"/>
  <c r="X6" i="9" s="1"/>
  <c r="S5" i="9"/>
  <c r="S4" i="9"/>
  <c r="S3" i="9"/>
  <c r="X3" i="9" s="1"/>
  <c r="S22" i="9"/>
  <c r="S21" i="9"/>
  <c r="S20" i="9"/>
  <c r="S11" i="9"/>
  <c r="X11" i="9" s="1"/>
  <c r="S17" i="9"/>
  <c r="S14" i="9"/>
  <c r="X14" i="9" s="1"/>
  <c r="S13" i="9"/>
  <c r="X13" i="9" s="1"/>
  <c r="S16" i="9"/>
  <c r="S9" i="9"/>
  <c r="X9" i="9" s="1"/>
  <c r="S10" i="9"/>
  <c r="S12" i="9"/>
  <c r="AA13" i="9"/>
  <c r="AB13" i="9" s="1"/>
  <c r="AC13" i="9" s="1"/>
  <c r="AA14" i="9"/>
  <c r="AB14" i="9"/>
  <c r="AC14" i="9"/>
  <c r="AD14" i="9" s="1"/>
  <c r="AA9" i="9"/>
  <c r="AB9" i="9" s="1"/>
  <c r="AC9" i="9" s="1"/>
  <c r="AD9" i="9" s="1"/>
  <c r="AA10" i="9"/>
  <c r="AB10" i="9" s="1"/>
  <c r="AC10" i="9" s="1"/>
  <c r="AD10" i="9" s="1"/>
  <c r="AA11" i="9"/>
  <c r="AB11" i="9" s="1"/>
  <c r="AC11" i="9" s="1"/>
  <c r="AD11" i="9" s="1"/>
  <c r="AA12" i="9"/>
  <c r="AB12" i="9"/>
  <c r="AC12" i="9"/>
  <c r="AD12" i="9" s="1"/>
  <c r="V26" i="9"/>
  <c r="V25" i="9"/>
  <c r="V22" i="9"/>
  <c r="V21" i="9"/>
  <c r="V20" i="9"/>
  <c r="V11" i="9"/>
  <c r="V14" i="9"/>
  <c r="V13" i="9"/>
  <c r="V9" i="9"/>
  <c r="V10" i="9"/>
  <c r="V12" i="9"/>
  <c r="V6" i="9"/>
  <c r="V5" i="9"/>
  <c r="V4" i="9"/>
  <c r="V3" i="9"/>
  <c r="N62" i="9"/>
  <c r="Q62" i="9" s="1"/>
  <c r="R62" i="9"/>
  <c r="N61" i="9"/>
  <c r="R61" i="9" s="1"/>
  <c r="N60" i="9"/>
  <c r="R60" i="9"/>
  <c r="N59" i="9"/>
  <c r="Q59" i="9" s="1"/>
  <c r="R59" i="9"/>
  <c r="N58" i="9"/>
  <c r="Q58" i="9" s="1"/>
  <c r="R58" i="9"/>
  <c r="Q61" i="9"/>
  <c r="Q60" i="9"/>
  <c r="O62" i="9"/>
  <c r="O61" i="9"/>
  <c r="O60" i="9"/>
  <c r="O59" i="9"/>
  <c r="O58" i="9"/>
  <c r="H58" i="9"/>
  <c r="H62" i="9"/>
  <c r="H61" i="9"/>
  <c r="H60" i="9"/>
  <c r="H59" i="9"/>
  <c r="U26" i="9"/>
  <c r="T26" i="9"/>
  <c r="S26" i="9"/>
  <c r="R26" i="9"/>
  <c r="Q26" i="9"/>
  <c r="U25" i="9"/>
  <c r="T25" i="9"/>
  <c r="S25" i="9"/>
  <c r="R25" i="9"/>
  <c r="Q25" i="9"/>
  <c r="P26" i="9"/>
  <c r="P25" i="9"/>
  <c r="Z21" i="9"/>
  <c r="Y21" i="9"/>
  <c r="N21" i="9"/>
  <c r="Z20" i="9"/>
  <c r="Y20" i="9"/>
  <c r="N20" i="9"/>
  <c r="U21" i="9"/>
  <c r="U20" i="9"/>
  <c r="J21" i="9"/>
  <c r="J20" i="9"/>
  <c r="J22" i="9"/>
  <c r="J11" i="9"/>
  <c r="J17" i="9"/>
  <c r="J14" i="9"/>
  <c r="J13" i="9"/>
  <c r="J16" i="9"/>
  <c r="J9" i="9"/>
  <c r="J10" i="9"/>
  <c r="J12" i="9"/>
  <c r="J15" i="9"/>
  <c r="J6" i="9"/>
  <c r="J5" i="9"/>
  <c r="J4" i="9"/>
  <c r="J3" i="9"/>
  <c r="J2" i="9"/>
  <c r="Z13" i="9"/>
  <c r="Y13" i="9"/>
  <c r="N11" i="9"/>
  <c r="U11" i="9"/>
  <c r="Z14" i="9"/>
  <c r="Y14" i="9"/>
  <c r="N14" i="9"/>
  <c r="U14" i="9"/>
  <c r="Z9" i="9"/>
  <c r="Y9" i="9"/>
  <c r="N13" i="9"/>
  <c r="U13" i="9"/>
  <c r="Z10" i="9"/>
  <c r="Y10" i="9"/>
  <c r="X10" i="9"/>
  <c r="N9" i="9"/>
  <c r="U9" i="9"/>
  <c r="Z11" i="9"/>
  <c r="Y11" i="9"/>
  <c r="N10" i="9"/>
  <c r="U10" i="9"/>
  <c r="Z12" i="9"/>
  <c r="Y12" i="9"/>
  <c r="X12" i="9"/>
  <c r="N12" i="9"/>
  <c r="U12" i="9"/>
  <c r="Z6" i="9"/>
  <c r="Z5" i="9"/>
  <c r="Z4" i="9"/>
  <c r="Z3" i="9"/>
  <c r="Z2" i="9"/>
  <c r="Y6" i="9"/>
  <c r="Y5" i="9"/>
  <c r="N5" i="9"/>
  <c r="Y4" i="9"/>
  <c r="X4" i="9"/>
  <c r="N4" i="9"/>
  <c r="Y3" i="9"/>
  <c r="N3" i="9"/>
  <c r="Y2" i="9"/>
  <c r="N2" i="9"/>
  <c r="U5" i="9"/>
  <c r="U4" i="9"/>
  <c r="U3" i="9"/>
  <c r="U2" i="9"/>
  <c r="A30" i="15"/>
  <c r="A31" i="15" s="1"/>
  <c r="A32" i="15" s="1"/>
  <c r="D10" i="5"/>
  <c r="E10" i="5"/>
  <c r="E13" i="5" s="1"/>
  <c r="F10" i="5"/>
  <c r="G10" i="5"/>
  <c r="H10" i="5"/>
  <c r="I10" i="5"/>
  <c r="J10" i="5"/>
  <c r="K10" i="5"/>
  <c r="L10" i="5"/>
  <c r="M10" i="5"/>
  <c r="M13" i="5" s="1"/>
  <c r="N10" i="5"/>
  <c r="O10" i="5"/>
  <c r="O13" i="5" s="1"/>
  <c r="D11" i="5"/>
  <c r="E11" i="5"/>
  <c r="F11" i="5"/>
  <c r="G11" i="5"/>
  <c r="H11" i="5"/>
  <c r="I11" i="5"/>
  <c r="J11" i="5"/>
  <c r="J13" i="5" s="1"/>
  <c r="K11" i="5"/>
  <c r="K13" i="5" s="1"/>
  <c r="L11" i="5"/>
  <c r="L13" i="5" s="1"/>
  <c r="M11" i="5"/>
  <c r="N11" i="5"/>
  <c r="O11" i="5"/>
  <c r="D12" i="5"/>
  <c r="E12" i="5"/>
  <c r="F12" i="5"/>
  <c r="G12" i="5"/>
  <c r="H12" i="5"/>
  <c r="I12" i="5"/>
  <c r="J12" i="5"/>
  <c r="K12" i="5"/>
  <c r="L12" i="5"/>
  <c r="M12" i="5"/>
  <c r="N12" i="5"/>
  <c r="O12" i="5"/>
  <c r="D13" i="5"/>
  <c r="U50" i="13"/>
  <c r="U49" i="13"/>
  <c r="U48" i="13"/>
  <c r="R50" i="13"/>
  <c r="R49" i="13"/>
  <c r="R48" i="13"/>
  <c r="S2" i="13"/>
  <c r="S22" i="13"/>
  <c r="S21" i="13"/>
  <c r="S12" i="13"/>
  <c r="S7" i="13"/>
  <c r="S19" i="13"/>
  <c r="S11" i="13"/>
  <c r="S5" i="13"/>
  <c r="S13" i="13"/>
  <c r="S20" i="13"/>
  <c r="S3" i="13"/>
  <c r="S14" i="13"/>
  <c r="S18" i="13"/>
  <c r="S6" i="13"/>
  <c r="S10" i="13"/>
  <c r="S16" i="13"/>
  <c r="S4" i="13"/>
  <c r="S8" i="13"/>
  <c r="S15" i="13"/>
  <c r="S17" i="13"/>
  <c r="T3" i="13"/>
  <c r="T14" i="13"/>
  <c r="U6" i="13"/>
  <c r="T15" i="13"/>
  <c r="V20" i="13"/>
  <c r="V3" i="13"/>
  <c r="V16" i="13"/>
  <c r="T11" i="13"/>
  <c r="U14" i="13"/>
  <c r="U15" i="13"/>
  <c r="L92" i="18"/>
  <c r="L91" i="18"/>
  <c r="L90" i="18"/>
  <c r="L93" i="18"/>
  <c r="F13" i="5" l="1"/>
  <c r="J81" i="7"/>
  <c r="J68" i="7"/>
  <c r="J59" i="7"/>
  <c r="J56" i="7"/>
  <c r="H13" i="5"/>
  <c r="N13" i="5"/>
  <c r="K67" i="7"/>
  <c r="I13" i="5"/>
  <c r="J80" i="7"/>
  <c r="J77" i="7"/>
  <c r="J55" i="7"/>
  <c r="J52" i="7"/>
  <c r="J76" i="7"/>
  <c r="J73" i="7"/>
  <c r="K69" i="7"/>
  <c r="J51" i="7"/>
  <c r="J57" i="7"/>
  <c r="G13" i="5"/>
  <c r="J78" i="7"/>
  <c r="J75" i="7"/>
  <c r="E93" i="16"/>
  <c r="L85" i="7"/>
  <c r="K62" i="7"/>
  <c r="K60" i="7"/>
  <c r="K58" i="7"/>
  <c r="K56" i="7"/>
  <c r="K54" i="7"/>
  <c r="K52" i="7"/>
  <c r="K84" i="7" s="1"/>
  <c r="D92" i="16"/>
  <c r="K80" i="7"/>
  <c r="K78" i="7"/>
  <c r="K76" i="7"/>
  <c r="K74" i="7"/>
  <c r="K72" i="7"/>
  <c r="K70" i="7"/>
  <c r="K68" i="7"/>
  <c r="L84" i="7" l="1"/>
</calcChain>
</file>

<file path=xl/sharedStrings.xml><?xml version="1.0" encoding="utf-8"?>
<sst xmlns="http://schemas.openxmlformats.org/spreadsheetml/2006/main" count="3871" uniqueCount="425">
  <si>
    <t>On some occasions the date is duplicated – this is either because they were live or dead or because dissected at different times (see column u) (basically later in the day fewer with sacs since they will have contracted)</t>
  </si>
  <si>
    <t>Af tent male</t>
  </si>
  <si>
    <t>letabensis tent</t>
  </si>
  <si>
    <t>Ruphipes</t>
  </si>
  <si>
    <t>Other</t>
  </si>
  <si>
    <t>Obs</t>
  </si>
  <si>
    <t>1 Aedes</t>
  </si>
  <si>
    <t>could be l 3</t>
  </si>
  <si>
    <t>coulsd be l 2</t>
  </si>
  <si>
    <t>1 aedes</t>
  </si>
  <si>
    <t>Distance from valley</t>
    <phoneticPr fontId="26" type="noConversion"/>
  </si>
  <si>
    <t>series 4</t>
    <phoneticPr fontId="26" type="noConversion"/>
  </si>
  <si>
    <t>series 1</t>
    <phoneticPr fontId="26" type="noConversion"/>
  </si>
  <si>
    <t>series 2</t>
    <phoneticPr fontId="26" type="noConversion"/>
  </si>
  <si>
    <t>series 3</t>
    <phoneticPr fontId="26" type="noConversion"/>
  </si>
  <si>
    <t>proportion with sacs</t>
    <phoneticPr fontId="26" type="noConversion"/>
  </si>
  <si>
    <t>21/Sep/yy hh:00:00 Average</t>
  </si>
  <si>
    <t>22/Sep/yy hh:00:00 Average</t>
  </si>
  <si>
    <t>radiation</t>
    <phoneticPr fontId="26" type="noConversion"/>
  </si>
  <si>
    <t>Est cycle length</t>
    <phoneticPr fontId="26" type="noConversion"/>
  </si>
  <si>
    <t>New estimate</t>
    <phoneticPr fontId="26" type="noConversion"/>
  </si>
  <si>
    <t>23/Sep/yy hh:00:00 Average</t>
  </si>
  <si>
    <t>24/Sep/yy hh:00:00 Average</t>
  </si>
  <si>
    <t>No-sac</t>
  </si>
  <si>
    <t>rain</t>
    <phoneticPr fontId="26" type="noConversion"/>
  </si>
  <si>
    <t>after</t>
    <phoneticPr fontId="26" type="noConversion"/>
  </si>
  <si>
    <t>0234 Average</t>
  </si>
  <si>
    <t>dissections</t>
  </si>
  <si>
    <t>1 ignore dissections by antonio don't think he has got it yet</t>
  </si>
  <si>
    <t>for different ages see ms and or 'mate or a meal' malaria journal paper Charlwood et al</t>
  </si>
  <si>
    <t>number when it is there refers to interval of the night (divided into 3 periods letters a or b divided into two halves) otherwise all all night</t>
  </si>
  <si>
    <t>species all anopheles funestus unless other small group</t>
  </si>
  <si>
    <t>condition live or dead or killed and then unselected sample taken (=all)</t>
  </si>
  <si>
    <t>At tent</t>
  </si>
  <si>
    <t>letabensis light</t>
  </si>
  <si>
    <t>uniformis light</t>
  </si>
  <si>
    <t>11/Sep/yy hh:00:00 Average</t>
  </si>
  <si>
    <t>Other half dissected by Derek</t>
  </si>
  <si>
    <t xml:space="preserve">1,2 </t>
  </si>
  <si>
    <t>b</t>
  </si>
  <si>
    <t>a</t>
  </si>
  <si>
    <t>sac</t>
  </si>
  <si>
    <t>6 small sac, 3 large n/s</t>
  </si>
  <si>
    <t>sac n/s</t>
  </si>
  <si>
    <t>1 w nematode</t>
  </si>
  <si>
    <t>1 sac large also with 4 nematodes</t>
  </si>
  <si>
    <t>1,1</t>
  </si>
  <si>
    <t>10,1</t>
  </si>
  <si>
    <t>2 &amp; 6 small sac, 2 large n/s</t>
  </si>
  <si>
    <t>1 pos 1 small</t>
  </si>
  <si>
    <t>live</t>
  </si>
  <si>
    <t>Dissected at 04:00 pm</t>
  </si>
  <si>
    <t>Sunset</t>
  </si>
  <si>
    <t>Sunrise</t>
  </si>
  <si>
    <t>Moonrise</t>
  </si>
  <si>
    <t>Moonset</t>
  </si>
  <si>
    <t>Moon phase</t>
  </si>
  <si>
    <t>Weather</t>
  </si>
  <si>
    <t>Gibbous</t>
  </si>
  <si>
    <t>almost full</t>
  </si>
  <si>
    <t>FULL</t>
  </si>
  <si>
    <t>clear cold</t>
  </si>
  <si>
    <t>clear</t>
  </si>
  <si>
    <t>HALF MOON</t>
  </si>
  <si>
    <t>cloudy windy</t>
  </si>
  <si>
    <t>NO MOON</t>
  </si>
  <si>
    <t>Cloudy windy</t>
  </si>
  <si>
    <t>5/Sep/yy hh:00:00 Average</t>
  </si>
  <si>
    <t>6/Sep/yy hh:00:00 Average</t>
  </si>
  <si>
    <t>7/Sep/yy hh:00:00 Average</t>
  </si>
  <si>
    <t>8/Sep/yy hh:00:00 Average</t>
  </si>
  <si>
    <t>9/Sep/yy hh:00:00 Average</t>
  </si>
  <si>
    <t>10/Sep/yy hh:00:00 Average</t>
  </si>
  <si>
    <t>tomas</t>
  </si>
  <si>
    <t>juvencia</t>
  </si>
  <si>
    <t>ct4</t>
  </si>
  <si>
    <t>30/Sep/yy hh:00:00 Average</t>
  </si>
  <si>
    <t>1/Oct/yy hh:00:00 Average</t>
  </si>
  <si>
    <t>2/Oct/yy hh:00:00 Average</t>
  </si>
  <si>
    <t>3/Oct/yy hh:00:00 Average</t>
  </si>
  <si>
    <t>4/Oct/yy hh:00:00 Average</t>
  </si>
  <si>
    <t>5/Oct/yy hh:00:00 Average</t>
  </si>
  <si>
    <t>6/Oct/yy hh:00:00 Average</t>
  </si>
  <si>
    <t>7/Oct/yy hh:00:00 Average</t>
  </si>
  <si>
    <t>8/Oct/yy hh:00:00 Average</t>
  </si>
  <si>
    <t>9/Oct/yy hh:00:00 Average</t>
  </si>
  <si>
    <t>10/Oct/yy hh:00:00 Average</t>
  </si>
  <si>
    <t>11/Oct/yy hh:00:00 Average</t>
  </si>
  <si>
    <t>12/Oct/yy hh:00:00 Average</t>
  </si>
  <si>
    <t>13/Oct/yy hh:00:00 Average</t>
  </si>
  <si>
    <t>14/Oct/yy hh:00:00 Average</t>
  </si>
  <si>
    <t>15/Oct/yy hh:00:00 Average</t>
  </si>
  <si>
    <t>gravid</t>
  </si>
  <si>
    <t>male</t>
  </si>
  <si>
    <t>rute</t>
  </si>
  <si>
    <t>1 Total</t>
  </si>
  <si>
    <t>2 Total</t>
  </si>
  <si>
    <t>3 Total</t>
  </si>
  <si>
    <t>4 Total</t>
  </si>
  <si>
    <t>Grand Total</t>
  </si>
  <si>
    <t>negative</t>
  </si>
  <si>
    <t>number</t>
  </si>
  <si>
    <t>Dissector</t>
  </si>
  <si>
    <t>l</t>
  </si>
  <si>
    <t>Af</t>
  </si>
  <si>
    <t>Live</t>
  </si>
  <si>
    <t>Derek</t>
  </si>
  <si>
    <t>Dead</t>
  </si>
  <si>
    <t>n/s</t>
  </si>
  <si>
    <t>tina</t>
  </si>
  <si>
    <t>amelia</t>
  </si>
  <si>
    <t>isabel</t>
  </si>
  <si>
    <t>antonio</t>
  </si>
  <si>
    <t>*</t>
  </si>
  <si>
    <t>ricardina</t>
  </si>
  <si>
    <t>Number</t>
  </si>
  <si>
    <t>Species</t>
  </si>
  <si>
    <t>Condition</t>
  </si>
  <si>
    <t>meconium</t>
  </si>
  <si>
    <t>Virgin</t>
  </si>
  <si>
    <t>Plug</t>
  </si>
  <si>
    <t>Null I</t>
  </si>
  <si>
    <t>Null II</t>
  </si>
  <si>
    <t>Sac</t>
  </si>
  <si>
    <t>proportion with sacs</t>
    <phoneticPr fontId="26" type="noConversion"/>
  </si>
  <si>
    <t>11-Sep-08 Average</t>
  </si>
  <si>
    <t>12-Sep-08 Average</t>
  </si>
  <si>
    <t>13-Sep-08 Average</t>
  </si>
  <si>
    <t>14-Sep-08 Average</t>
  </si>
  <si>
    <t>15-Sep-08 Average</t>
  </si>
  <si>
    <t>16-Sep-08 Average</t>
  </si>
  <si>
    <t>Gravid</t>
  </si>
  <si>
    <t>cloudy</t>
  </si>
  <si>
    <t>clear windy</t>
  </si>
  <si>
    <t>partialy untill 09:30</t>
  </si>
  <si>
    <t>partialy clean and calm</t>
  </si>
  <si>
    <t>Time</t>
  </si>
  <si>
    <t>live Af</t>
  </si>
  <si>
    <t>Dead Af</t>
  </si>
  <si>
    <t>Af tot fem</t>
  </si>
  <si>
    <t>Af male</t>
  </si>
  <si>
    <t>marsh</t>
  </si>
  <si>
    <t>Mansonia</t>
  </si>
  <si>
    <t>Mans afr</t>
  </si>
  <si>
    <t>afr male</t>
  </si>
  <si>
    <t>Ms unf</t>
  </si>
  <si>
    <t xml:space="preserve">Grand </t>
  </si>
  <si>
    <t>Total</t>
    <phoneticPr fontId="26" type="noConversion"/>
  </si>
  <si>
    <t>Rate less v young</t>
    <phoneticPr fontId="26" type="noConversion"/>
  </si>
  <si>
    <t>modified rate</t>
    <phoneticPr fontId="26" type="noConversion"/>
  </si>
  <si>
    <t>africana tent</t>
  </si>
  <si>
    <t>uniformis tent</t>
  </si>
  <si>
    <t>01/11/2008 Average</t>
  </si>
  <si>
    <t>31/10/2008 Average</t>
  </si>
  <si>
    <t>30/10/2008 Average</t>
  </si>
  <si>
    <t>29/10/2008 Average</t>
  </si>
  <si>
    <t>unf male</t>
  </si>
  <si>
    <t>Ms male</t>
  </si>
  <si>
    <t>An t</t>
  </si>
  <si>
    <t>Cx</t>
  </si>
  <si>
    <t>Sp A</t>
  </si>
  <si>
    <t>16/Oct/yy hh:00:00 Average</t>
  </si>
  <si>
    <t>17/Oct/yy hh:00:00 Average</t>
  </si>
  <si>
    <t>number collected</t>
    <phoneticPr fontId="26" type="noConversion"/>
  </si>
  <si>
    <t>soil temp</t>
    <phoneticPr fontId="26" type="noConversion"/>
  </si>
  <si>
    <t>air temp</t>
    <phoneticPr fontId="26" type="noConversion"/>
  </si>
  <si>
    <t>rufipes</t>
    <phoneticPr fontId="26" type="noConversion"/>
  </si>
  <si>
    <t>gambiae</t>
  </si>
  <si>
    <t>1 pos 2 small</t>
  </si>
  <si>
    <t xml:space="preserve">Trap hadn`t cotton wool                                                                                                                                                                                                  </t>
  </si>
  <si>
    <t>2 culex male</t>
  </si>
  <si>
    <t>Species of Anopheles</t>
  </si>
  <si>
    <t>Female</t>
  </si>
  <si>
    <t>(%)</t>
  </si>
  <si>
    <t>Male</t>
  </si>
  <si>
    <t>Dead Total</t>
  </si>
  <si>
    <t>Live Total</t>
  </si>
  <si>
    <t>1/Sep/yy hh:00:00 Average</t>
  </si>
  <si>
    <t>2/Sep/yy hh:00:00 Average</t>
  </si>
  <si>
    <t>3/Sep/yy hh:00:00 Average</t>
  </si>
  <si>
    <t>4/Sep/yy hh:00:00 Average</t>
  </si>
  <si>
    <t>16/09/2008 Average</t>
  </si>
  <si>
    <t>13/09/2008 Average</t>
  </si>
  <si>
    <t>12/09/2008 Average</t>
  </si>
  <si>
    <t>10/09/2008 Average</t>
  </si>
  <si>
    <t>06/09/2008 Average</t>
  </si>
  <si>
    <t>05/09/2008 Average</t>
  </si>
  <si>
    <t>04/09/2008 Average</t>
  </si>
  <si>
    <t>03/09/2008 Average</t>
  </si>
  <si>
    <t>02/09/2008 Average</t>
  </si>
  <si>
    <t>Grand Average</t>
  </si>
  <si>
    <t>in the 2008 dissections circa 2/3 (or more) of parous insects always examined for oocysts but numbers only written when at least one positive seen (so oocyst rate much lower in 2008)</t>
  </si>
  <si>
    <t>20-Sep-08 Average</t>
  </si>
  <si>
    <t>21-Sep-08 Average</t>
  </si>
  <si>
    <t>22-Sep-08 Average</t>
  </si>
  <si>
    <t>23-Sep-08 Average</t>
  </si>
  <si>
    <t>24-Sep-08 Average</t>
  </si>
  <si>
    <t>25-Sep-08 Average</t>
  </si>
  <si>
    <t>26-Sep-08 Average</t>
  </si>
  <si>
    <t>27-Sep-08 Average</t>
  </si>
  <si>
    <t>28-Sep-08 Average</t>
  </si>
  <si>
    <t>29-Sep-08 Average</t>
  </si>
  <si>
    <t>30-Sep-08 Average</t>
  </si>
  <si>
    <t>01-Oct-08 Average</t>
  </si>
  <si>
    <t>02-Oct-08 Average</t>
  </si>
  <si>
    <t>03-Oct-08 Average</t>
  </si>
  <si>
    <t>04-Oct-08 Average</t>
  </si>
  <si>
    <t>05-Oct-08 Average</t>
  </si>
  <si>
    <t>06-Oct-08 Average</t>
  </si>
  <si>
    <t>12/Sep/yy hh:00:00 Average</t>
  </si>
  <si>
    <t>15/Sep/yy hh:00:00 Average</t>
  </si>
  <si>
    <t>16/Sep/yy hh:00:00 Average</t>
  </si>
  <si>
    <t>17/Sep/yy hh:00:00 Average</t>
  </si>
  <si>
    <t>18/Sep/yy hh:00:00 Average</t>
  </si>
  <si>
    <t>19/Sep/yy hh:00:00 Average</t>
  </si>
  <si>
    <t>20/Sep/yy hh:00:00 Average</t>
  </si>
  <si>
    <t>mean numbern o0f oocysts</t>
    <phoneticPr fontId="26" type="noConversion"/>
  </si>
  <si>
    <t>+sac +no sac are mosquitoes with oocyst with sac or no sac (compare to the others in the sample) they are included in the total sample.</t>
  </si>
  <si>
    <t xml:space="preserve">number is number of oocysts per mosquito </t>
  </si>
  <si>
    <t>collections</t>
  </si>
  <si>
    <t>number collected</t>
    <phoneticPr fontId="26" type="noConversion"/>
  </si>
  <si>
    <t>corr prop with sacs and air temp</t>
    <phoneticPr fontId="26" type="noConversion"/>
  </si>
  <si>
    <t>25/Sep/yy hh:00:00 Average</t>
  </si>
  <si>
    <t>26/Sep/yy hh:00:00 Average</t>
  </si>
  <si>
    <t>27/Sep/yy hh:00:00 Average</t>
  </si>
  <si>
    <t>28/Sep/yy hh:00:00 Average</t>
  </si>
  <si>
    <t>29/Sep/yy hh:00:00 Average</t>
  </si>
  <si>
    <t>The weather station which did not move was in the back garden of house 222 at the valley edge.</t>
  </si>
  <si>
    <t xml:space="preserve">Dates </t>
  </si>
  <si>
    <t>10-Oct-07 Average</t>
  </si>
  <si>
    <t>12-Oct-07 Average</t>
  </si>
  <si>
    <t>13-Oct-07 Average</t>
  </si>
  <si>
    <t>19-Oct-07 Average</t>
  </si>
  <si>
    <t>20-Oct-07 Average</t>
  </si>
  <si>
    <t>28-Oct-07 Average</t>
  </si>
  <si>
    <t>29-Oct-07 Average</t>
  </si>
  <si>
    <t>30-Oct-07 Average</t>
  </si>
  <si>
    <t>31-Oct-07 Average</t>
  </si>
  <si>
    <t>01-Nov-07 Average</t>
  </si>
  <si>
    <t>02-Nov-07 Average</t>
  </si>
  <si>
    <t>04-Nov-07 Average</t>
  </si>
  <si>
    <t>07-Nov-07 Average</t>
  </si>
  <si>
    <t>08-Nov-07 Average</t>
  </si>
  <si>
    <t>09-Nov-07 Average</t>
  </si>
  <si>
    <t>10-Nov-07 Average</t>
  </si>
  <si>
    <t>14-Nov-07 Average</t>
  </si>
  <si>
    <t>15-Nov-07 Average</t>
  </si>
  <si>
    <t>16-Nov-07 Average</t>
  </si>
  <si>
    <t>17-Nov-07 Average</t>
  </si>
  <si>
    <t>Date</t>
  </si>
  <si>
    <t>House</t>
  </si>
  <si>
    <t>Collection</t>
  </si>
  <si>
    <t>propn virgin</t>
  </si>
  <si>
    <t>propn with plug</t>
  </si>
  <si>
    <t>house</t>
  </si>
  <si>
    <t>nome</t>
  </si>
  <si>
    <t>unfed</t>
  </si>
  <si>
    <t>Derek Total</t>
  </si>
  <si>
    <t>11-Oct-08 Average</t>
  </si>
  <si>
    <t>12-Oct-08 Average</t>
  </si>
  <si>
    <t>13-Oct-08 Average</t>
  </si>
  <si>
    <t>14-Oct-08 Average</t>
  </si>
  <si>
    <t>15-Oct-08 Average</t>
  </si>
  <si>
    <t>2 Average</t>
  </si>
  <si>
    <t>1 Average</t>
  </si>
  <si>
    <t>3 Average</t>
  </si>
  <si>
    <t>4 Average</t>
  </si>
  <si>
    <t>house 1</t>
    <phoneticPr fontId="26" type="noConversion"/>
  </si>
  <si>
    <t>house 2</t>
    <phoneticPr fontId="26" type="noConversion"/>
  </si>
  <si>
    <t>house 3</t>
    <phoneticPr fontId="26" type="noConversion"/>
  </si>
  <si>
    <t>with sacs</t>
    <phoneticPr fontId="26" type="noConversion"/>
  </si>
  <si>
    <t>26-May-07 Average</t>
  </si>
  <si>
    <t>27-May-07 Average</t>
  </si>
  <si>
    <t>28-May-07 Average</t>
  </si>
  <si>
    <t>29-May-07 Average</t>
  </si>
  <si>
    <t>02-Jun-07 Average</t>
  </si>
  <si>
    <t>03-Jun-07 Average</t>
  </si>
  <si>
    <t>06-Jun-07 Average</t>
  </si>
  <si>
    <t>07-Jun-07 Average</t>
  </si>
  <si>
    <t>08-Jun-07 Average</t>
  </si>
  <si>
    <t>17-Sep-08 Average</t>
  </si>
  <si>
    <t>18-Sep-08 Average</t>
  </si>
  <si>
    <t>19-Sep-08 Average</t>
  </si>
  <si>
    <t>Total</t>
    <phoneticPr fontId="26" type="noConversion"/>
  </si>
  <si>
    <t>proportion without sac</t>
    <phoneticPr fontId="26" type="noConversion"/>
  </si>
  <si>
    <t>proortion without sac dissected</t>
    <phoneticPr fontId="26" type="noConversion"/>
  </si>
  <si>
    <t>proportion of parous pop being sampled</t>
    <phoneticPr fontId="26" type="noConversion"/>
  </si>
  <si>
    <t>sans meconium</t>
    <phoneticPr fontId="26" type="noConversion"/>
  </si>
  <si>
    <t>prop NI</t>
    <phoneticPr fontId="26" type="noConversion"/>
  </si>
  <si>
    <t>expected number without sacs</t>
    <phoneticPr fontId="26" type="noConversion"/>
  </si>
  <si>
    <t>parous rate</t>
    <phoneticPr fontId="26" type="noConversion"/>
  </si>
  <si>
    <t>Period</t>
  </si>
  <si>
    <t>africana</t>
  </si>
  <si>
    <t>uniformis</t>
  </si>
  <si>
    <t>An tenebrosus</t>
  </si>
  <si>
    <t>light</t>
  </si>
  <si>
    <t>tent</t>
  </si>
  <si>
    <t>Af light</t>
  </si>
  <si>
    <t>africana light</t>
  </si>
  <si>
    <t>At light</t>
  </si>
  <si>
    <t>Af tent</t>
  </si>
  <si>
    <t>1 culex male</t>
  </si>
  <si>
    <t>trap on late</t>
  </si>
  <si>
    <t>battery stolen early morning</t>
  </si>
  <si>
    <t>formigas</t>
  </si>
  <si>
    <t>17/09/2008 Average</t>
  </si>
  <si>
    <t>22-Jan-08 Average</t>
  </si>
  <si>
    <t>23-Jan-08 Average</t>
  </si>
  <si>
    <t>24-Jan-08 Average</t>
  </si>
  <si>
    <t>25-Jan-08 Average</t>
  </si>
  <si>
    <t>27-Jan-08 Average</t>
  </si>
  <si>
    <t>28-Jan-08 Average</t>
  </si>
  <si>
    <t>29-Jan-08 Average</t>
  </si>
  <si>
    <t>08-Feb-08 Average</t>
  </si>
  <si>
    <t>09-Feb-08 Average</t>
  </si>
  <si>
    <t>10-Feb-08 Average</t>
  </si>
  <si>
    <t>11-Feb-08 Average</t>
  </si>
  <si>
    <t>12-Feb-08 Average</t>
  </si>
  <si>
    <t>13-Feb-08 Average</t>
  </si>
  <si>
    <t>14-Feb-08 Average</t>
  </si>
  <si>
    <t>15-Feb-08 Average</t>
  </si>
  <si>
    <t>18-Feb-08 Average</t>
  </si>
  <si>
    <t>09-Sep-08 Average</t>
  </si>
  <si>
    <t>10-Sep-08 Average</t>
  </si>
  <si>
    <t>sac pos</t>
    <phoneticPr fontId="26" type="noConversion"/>
  </si>
  <si>
    <t>sac neg</t>
    <phoneticPr fontId="26" type="noConversion"/>
  </si>
  <si>
    <t>pos n/s</t>
    <phoneticPr fontId="26" type="noConversion"/>
  </si>
  <si>
    <t>3234 Average</t>
  </si>
  <si>
    <t>3250 Average</t>
  </si>
  <si>
    <t>3258 Average</t>
  </si>
  <si>
    <t>3804 Average</t>
  </si>
  <si>
    <t>3850 Average</t>
  </si>
  <si>
    <t>3852 Average</t>
  </si>
  <si>
    <t>3856 Average</t>
  </si>
  <si>
    <t>3889 Average</t>
  </si>
  <si>
    <t>3890 Average</t>
  </si>
  <si>
    <t>3900 Average</t>
  </si>
  <si>
    <t>3904 Average</t>
  </si>
  <si>
    <t>3906 Average</t>
  </si>
  <si>
    <t>ct4 Average</t>
  </si>
  <si>
    <t>Other mosquitos species</t>
  </si>
  <si>
    <t>funestus</t>
  </si>
  <si>
    <t>marshlii</t>
  </si>
  <si>
    <t>tenebrous</t>
  </si>
  <si>
    <t>09-Oct-07 Average</t>
  </si>
  <si>
    <t>infection rate</t>
    <phoneticPr fontId="26" type="noConversion"/>
  </si>
  <si>
    <t>15/10/2008 Average</t>
  </si>
  <si>
    <t>14/10/2008 Average</t>
  </si>
  <si>
    <t>11/10/2008 Average</t>
  </si>
  <si>
    <t>10/10/2008 Average</t>
  </si>
  <si>
    <t>09/10/2008 Average</t>
  </si>
  <si>
    <t>08/10/2008 Average</t>
  </si>
  <si>
    <t>07/10/2008 Average</t>
  </si>
  <si>
    <t>04/10/2008 Average</t>
  </si>
  <si>
    <t>03/10/2008 Average</t>
  </si>
  <si>
    <t>01/10/2008 Average</t>
  </si>
  <si>
    <t>30/09/2008 Average</t>
  </si>
  <si>
    <t>27/09/2008 Average</t>
  </si>
  <si>
    <t>25/09/2008 Average</t>
  </si>
  <si>
    <t>24/09/2008 Average</t>
  </si>
  <si>
    <t>23/09/2008 Average</t>
  </si>
  <si>
    <t>20/09/2008 Average</t>
  </si>
  <si>
    <t>19/09/2008 Average</t>
  </si>
  <si>
    <t>18/09/2008 Average</t>
  </si>
  <si>
    <t>07-Oct-08 Average</t>
  </si>
  <si>
    <t>08-Oct-08 Average</t>
  </si>
  <si>
    <t>09-Oct-08 Average</t>
  </si>
  <si>
    <t>10-Oct-08 Average</t>
  </si>
  <si>
    <t>Order</t>
    <phoneticPr fontId="26" type="noConversion"/>
  </si>
  <si>
    <t xml:space="preserve">live and dead AF – the zeros are to be ignored.  On occasion live and dead counted separately otherwise all killed on arrival and then counted. </t>
  </si>
  <si>
    <t xml:space="preserve">time refers to interval in the night so if there is a collection with one time and date there should be two others (excpet when perhaps ants came along and ate everything) </t>
  </si>
  <si>
    <t>the locations of the houses is in the map file</t>
  </si>
  <si>
    <t>neg n/s</t>
    <phoneticPr fontId="26" type="noConversion"/>
  </si>
  <si>
    <t>percent infected</t>
    <phoneticPr fontId="26" type="noConversion"/>
  </si>
  <si>
    <t>percent infected</t>
    <phoneticPr fontId="26" type="noConversion"/>
  </si>
  <si>
    <t>uniform</t>
  </si>
  <si>
    <t>Uranot</t>
  </si>
  <si>
    <t>Culex</t>
  </si>
  <si>
    <t>Aedes</t>
  </si>
  <si>
    <t>Total</t>
  </si>
  <si>
    <t>parous</t>
  </si>
  <si>
    <t>parous rate</t>
  </si>
  <si>
    <t>prop with sacs</t>
  </si>
  <si>
    <t>dissected pm</t>
  </si>
  <si>
    <t>1,2,4,2</t>
  </si>
  <si>
    <t>All</t>
  </si>
  <si>
    <t>t</t>
  </si>
  <si>
    <t>letabensis</t>
  </si>
  <si>
    <t>Ayubo</t>
  </si>
  <si>
    <t>period</t>
    <phoneticPr fontId="26" type="noConversion"/>
  </si>
  <si>
    <t>benilde</t>
  </si>
  <si>
    <t>pascoal</t>
  </si>
  <si>
    <t>mariamo</t>
  </si>
  <si>
    <t>beti</t>
  </si>
  <si>
    <t>farida</t>
  </si>
  <si>
    <t>rate</t>
    <phoneticPr fontId="26" type="noConversion"/>
  </si>
  <si>
    <t>House</t>
    <phoneticPr fontId="26" type="noConversion"/>
  </si>
  <si>
    <t>positive not recorded</t>
    <phoneticPr fontId="26" type="noConversion"/>
  </si>
  <si>
    <t>with sac</t>
    <phoneticPr fontId="26" type="noConversion"/>
  </si>
  <si>
    <t>without sac</t>
    <phoneticPr fontId="26" type="noConversion"/>
  </si>
  <si>
    <t>negative</t>
    <phoneticPr fontId="26" type="noConversion"/>
  </si>
  <si>
    <t>number</t>
    <phoneticPr fontId="26" type="noConversion"/>
  </si>
  <si>
    <t>18-Nov-07 Average</t>
  </si>
  <si>
    <t>19-Nov-07 Average</t>
  </si>
  <si>
    <t>20-Nov-07 Average</t>
  </si>
  <si>
    <t>30-Nov-07 Average</t>
  </si>
  <si>
    <t>pos only recorded</t>
  </si>
  <si>
    <t>+ sac</t>
  </si>
  <si>
    <t>+ n/s</t>
  </si>
  <si>
    <t>parous rate</t>
    <phoneticPr fontId="26" type="noConversion"/>
  </si>
  <si>
    <t>proportion with sacs</t>
    <phoneticPr fontId="26" type="noConversion"/>
  </si>
  <si>
    <t>infection rate</t>
    <phoneticPr fontId="26" type="noConversion"/>
  </si>
  <si>
    <t>propn plug</t>
    <phoneticPr fontId="26" type="noConversion"/>
  </si>
  <si>
    <t>proprtion Ni+ NII</t>
    <phoneticPr fontId="26" type="noConversion"/>
  </si>
  <si>
    <t>10 Total</t>
  </si>
  <si>
    <t>23 Total</t>
  </si>
  <si>
    <t>24 Total</t>
  </si>
  <si>
    <t>222 Total</t>
  </si>
  <si>
    <t>1629 Total</t>
  </si>
  <si>
    <t>1630 Total</t>
  </si>
  <si>
    <t>3802 Total</t>
  </si>
  <si>
    <t>3804 Total</t>
  </si>
  <si>
    <t>3852 Total</t>
  </si>
  <si>
    <t>total dissected</t>
    <phoneticPr fontId="26" type="noConversion"/>
  </si>
  <si>
    <t>Ayubo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</si>
</sst>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dd/yyyy"/>
    <numFmt numFmtId="165" formatCode="dd\ mmmm\ yyyy"/>
    <numFmt numFmtId="166" formatCode="d&quot;. &quot;mmm&quot;. &quot;yyyy"/>
    <numFmt numFmtId="167" formatCode="d\-mmm;@"/>
    <numFmt numFmtId="168" formatCode="dd/mm/yyyy;@"/>
    <numFmt numFmtId="169" formatCode="0000"/>
    <numFmt numFmtId="170" formatCode="d/mmm&quot;/yy hh:&quot;mm:ss"/>
  </numFmts>
  <fonts count="28" x14ac:knownFonts="1">
    <font>
      <sz val="10"/>
      <name val="Verdana"/>
    </font>
    <font>
      <b/>
      <sz val="10"/>
      <name val="Verdana"/>
    </font>
    <font>
      <b/>
      <sz val="10"/>
      <name val="Verdana"/>
    </font>
    <font>
      <b/>
      <sz val="10"/>
      <name val="Verdana"/>
    </font>
    <font>
      <b/>
      <sz val="10"/>
      <name val="Verdana"/>
    </font>
    <font>
      <sz val="10"/>
      <name val="Verdana"/>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color indexed="8"/>
      <name val="Tahoma"/>
      <family val="2"/>
    </font>
    <font>
      <sz val="10"/>
      <color indexed="10"/>
      <name val="Verdana"/>
      <family val="2"/>
    </font>
    <font>
      <b/>
      <sz val="10"/>
      <name val="Verdana"/>
    </font>
    <font>
      <sz val="8"/>
      <name val="Verdana"/>
    </font>
    <font>
      <b/>
      <sz val="10"/>
      <name val="Arial"/>
      <family val="2"/>
    </font>
  </fonts>
  <fills count="17">
    <fill>
      <patternFill patternType="none"/>
    </fill>
    <fill>
      <patternFill patternType="gray125"/>
    </fill>
    <fill>
      <patternFill patternType="solid">
        <fgColor indexed="9"/>
        <bgColor indexed="27"/>
      </patternFill>
    </fill>
    <fill>
      <patternFill patternType="solid">
        <fgColor indexed="47"/>
        <bgColor indexed="26"/>
      </patternFill>
    </fill>
    <fill>
      <patternFill patternType="solid">
        <fgColor indexed="31"/>
        <bgColor indexed="50"/>
      </patternFill>
    </fill>
    <fill>
      <patternFill patternType="solid">
        <fgColor indexed="27"/>
        <bgColor indexed="41"/>
      </patternFill>
    </fill>
    <fill>
      <patternFill patternType="solid">
        <fgColor indexed="22"/>
        <bgColor indexed="31"/>
      </patternFill>
    </fill>
    <fill>
      <patternFill patternType="solid">
        <fgColor indexed="44"/>
        <bgColor indexed="22"/>
      </patternFill>
    </fill>
    <fill>
      <patternFill patternType="solid">
        <fgColor indexed="49"/>
        <bgColor indexed="40"/>
      </patternFill>
    </fill>
    <fill>
      <patternFill patternType="solid">
        <fgColor indexed="29"/>
        <bgColor indexed="52"/>
      </patternFill>
    </fill>
    <fill>
      <patternFill patternType="solid">
        <fgColor indexed="19"/>
        <bgColor indexed="23"/>
      </patternFill>
    </fill>
    <fill>
      <patternFill patternType="solid">
        <fgColor indexed="54"/>
        <bgColor indexed="61"/>
      </patternFill>
    </fill>
    <fill>
      <patternFill patternType="solid">
        <fgColor indexed="45"/>
        <bgColor indexed="46"/>
      </patternFill>
    </fill>
    <fill>
      <patternFill patternType="solid">
        <fgColor indexed="55"/>
        <bgColor indexed="23"/>
      </patternFill>
    </fill>
    <fill>
      <patternFill patternType="solid">
        <fgColor indexed="42"/>
        <bgColor indexed="27"/>
      </patternFill>
    </fill>
    <fill>
      <patternFill patternType="solid">
        <fgColor indexed="26"/>
        <bgColor indexed="43"/>
      </patternFill>
    </fill>
    <fill>
      <patternFill patternType="solid">
        <fgColor indexed="43"/>
        <bgColor indexed="2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42">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2" borderId="0" applyNumberFormat="0" applyBorder="0" applyAlignment="0" applyProtection="0"/>
    <xf numFmtId="0" fontId="6" fillId="5" borderId="0" applyNumberFormat="0" applyBorder="0" applyAlignment="0" applyProtection="0"/>
    <xf numFmtId="0" fontId="6" fillId="3"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3"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4" borderId="0" applyNumberFormat="0" applyBorder="0" applyAlignment="0" applyProtection="0"/>
    <xf numFmtId="0" fontId="7" fillId="11"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8" fillId="12" borderId="0" applyNumberFormat="0" applyBorder="0" applyAlignment="0" applyProtection="0"/>
    <xf numFmtId="0" fontId="9" fillId="2" borderId="1" applyNumberFormat="0" applyAlignment="0" applyProtection="0"/>
    <xf numFmtId="0" fontId="10" fillId="13" borderId="2" applyNumberFormat="0" applyAlignment="0" applyProtection="0"/>
    <xf numFmtId="0" fontId="11" fillId="0" borderId="0" applyNumberFormat="0" applyFill="0" applyBorder="0" applyAlignment="0" applyProtection="0"/>
    <xf numFmtId="0" fontId="12" fillId="1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6" fillId="3" borderId="1" applyNumberFormat="0" applyAlignment="0" applyProtection="0"/>
    <xf numFmtId="0" fontId="17" fillId="0" borderId="6" applyNumberFormat="0" applyFill="0" applyAlignment="0" applyProtection="0"/>
    <xf numFmtId="0" fontId="18" fillId="15" borderId="0" applyNumberFormat="0" applyBorder="0" applyAlignment="0" applyProtection="0"/>
    <xf numFmtId="0" fontId="5" fillId="16" borderId="7" applyNumberFormat="0" applyAlignment="0" applyProtection="0"/>
    <xf numFmtId="0" fontId="19" fillId="2"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41">
    <xf numFmtId="0" fontId="0" fillId="0" borderId="0" xfId="0"/>
    <xf numFmtId="15" fontId="0" fillId="0" borderId="0" xfId="0" applyNumberFormat="1"/>
    <xf numFmtId="164" fontId="0" fillId="0" borderId="0" xfId="0" applyNumberFormat="1" applyFont="1"/>
    <xf numFmtId="165" fontId="0" fillId="0" borderId="0" xfId="0" applyNumberFormat="1"/>
    <xf numFmtId="164" fontId="0" fillId="0" borderId="0" xfId="0" applyNumberFormat="1"/>
    <xf numFmtId="166" fontId="0" fillId="0" borderId="0" xfId="0" applyNumberFormat="1"/>
    <xf numFmtId="15" fontId="23" fillId="0" borderId="0" xfId="0" applyNumberFormat="1" applyFont="1"/>
    <xf numFmtId="15" fontId="0" fillId="0" borderId="0" xfId="0" applyNumberFormat="1" applyAlignment="1">
      <alignment horizontal="right"/>
    </xf>
    <xf numFmtId="0" fontId="0" fillId="0" borderId="0" xfId="0" applyFont="1"/>
    <xf numFmtId="167" fontId="0" fillId="0" borderId="0" xfId="0" applyNumberFormat="1"/>
    <xf numFmtId="167" fontId="24" fillId="0" borderId="0" xfId="0" applyNumberFormat="1" applyFont="1"/>
    <xf numFmtId="164" fontId="24" fillId="0" borderId="0" xfId="0" applyNumberFormat="1" applyFont="1"/>
    <xf numFmtId="20" fontId="0" fillId="0" borderId="0" xfId="0" applyNumberFormat="1"/>
    <xf numFmtId="16" fontId="0" fillId="0" borderId="0" xfId="0" applyNumberFormat="1"/>
    <xf numFmtId="0" fontId="25" fillId="0" borderId="0" xfId="0" applyFont="1"/>
    <xf numFmtId="0" fontId="25" fillId="0" borderId="0" xfId="0" applyNumberFormat="1" applyFont="1"/>
    <xf numFmtId="0" fontId="0" fillId="0" borderId="0" xfId="0"/>
    <xf numFmtId="16" fontId="24" fillId="0" borderId="0" xfId="0" applyNumberFormat="1" applyFont="1"/>
    <xf numFmtId="0" fontId="24" fillId="0" borderId="0" xfId="0" applyFont="1"/>
    <xf numFmtId="167" fontId="25" fillId="0" borderId="0" xfId="0" applyNumberFormat="1" applyFont="1"/>
    <xf numFmtId="168" fontId="0" fillId="0" borderId="0" xfId="0" applyNumberFormat="1"/>
    <xf numFmtId="169" fontId="0" fillId="0" borderId="0" xfId="0" applyNumberFormat="1"/>
    <xf numFmtId="1" fontId="0" fillId="0" borderId="0" xfId="0" applyNumberFormat="1"/>
    <xf numFmtId="1" fontId="25" fillId="0" borderId="0" xfId="0" applyNumberFormat="1" applyFont="1"/>
    <xf numFmtId="168" fontId="25" fillId="0" borderId="0" xfId="0" applyNumberFormat="1" applyFont="1"/>
    <xf numFmtId="169" fontId="25" fillId="0" borderId="0" xfId="0" applyNumberFormat="1" applyFont="1"/>
    <xf numFmtId="0" fontId="4" fillId="0" borderId="0" xfId="0" applyFont="1"/>
    <xf numFmtId="170" fontId="27" fillId="0" borderId="0" xfId="0" applyNumberFormat="1" applyFont="1"/>
    <xf numFmtId="1" fontId="3" fillId="0" borderId="0" xfId="0" applyNumberFormat="1" applyFont="1"/>
    <xf numFmtId="1" fontId="2" fillId="0" borderId="0" xfId="0" applyNumberFormat="1" applyFont="1"/>
    <xf numFmtId="15" fontId="2" fillId="0" borderId="0" xfId="0" applyNumberFormat="1" applyFont="1"/>
    <xf numFmtId="15" fontId="0" fillId="0" borderId="0" xfId="0" applyNumberFormat="1"/>
    <xf numFmtId="1" fontId="1" fillId="0" borderId="0" xfId="0" applyNumberFormat="1" applyFont="1"/>
    <xf numFmtId="2" fontId="0" fillId="0" borderId="0" xfId="0" applyNumberFormat="1" applyAlignment="1">
      <alignment horizontal="left"/>
    </xf>
    <xf numFmtId="2" fontId="0" fillId="0" borderId="0" xfId="0" applyNumberFormat="1"/>
    <xf numFmtId="2" fontId="0" fillId="0" borderId="0" xfId="0" applyNumberFormat="1"/>
    <xf numFmtId="1" fontId="0" fillId="0" borderId="0" xfId="0" applyNumberFormat="1"/>
    <xf numFmtId="1" fontId="3" fillId="0" borderId="0" xfId="0" applyNumberFormat="1" applyFont="1"/>
    <xf numFmtId="1" fontId="0" fillId="0" borderId="0" xfId="0" applyNumberFormat="1"/>
    <xf numFmtId="2" fontId="0" fillId="0" borderId="0" xfId="0" applyNumberFormat="1"/>
    <xf numFmtId="15" fontId="1" fillId="0" borderId="0" xfId="0" applyNumberFormat="1" applyFont="1"/>
  </cellXfs>
  <cellStyles count="42">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xplanatory Text" xfId="28" xr:uid="{00000000-0005-0000-0000-00001B000000}"/>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Linked Cell" xfId="35" xr:uid="{00000000-0005-0000-0000-000022000000}"/>
    <cellStyle name="Neutral" xfId="36" xr:uid="{00000000-0005-0000-0000-000023000000}"/>
    <cellStyle name="Normal" xfId="0" builtinId="0"/>
    <cellStyle name="Note" xfId="37" xr:uid="{00000000-0005-0000-0000-000025000000}"/>
    <cellStyle name="Output" xfId="38" xr:uid="{00000000-0005-0000-0000-000026000000}"/>
    <cellStyle name="Title" xfId="39" xr:uid="{00000000-0005-0000-0000-000027000000}"/>
    <cellStyle name="Total" xfId="40" xr:uid="{00000000-0005-0000-0000-000028000000}"/>
    <cellStyle name="Warning Text" xfId="41" xr:uid="{00000000-0005-0000-0000-000029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20884"/>
      <rgbColor rgb="0000FFFF"/>
      <rgbColor rgb="00800000"/>
      <rgbColor rgb="00006411"/>
      <rgbColor rgb="00000080"/>
      <rgbColor rgb="0090713A"/>
      <rgbColor rgb="00800080"/>
      <rgbColor rgb="00008080"/>
      <rgbColor rgb="00C0C0C0"/>
      <rgbColor rgb="00808080"/>
      <rgbColor rgb="009999FF"/>
      <rgbColor rgb="00C0504D"/>
      <rgbColor rgb="00FFF58C"/>
      <rgbColor rgb="00CCFFFF"/>
      <rgbColor rgb="00660066"/>
      <rgbColor rgb="00FEA746"/>
      <rgbColor rgb="000066CC"/>
      <rgbColor rgb="00A2BD9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33CCCC"/>
      <rgbColor rgb="009BBB59"/>
      <rgbColor rgb="00FFCC00"/>
      <rgbColor rgb="00FF9900"/>
      <rgbColor rgb="00FF6600"/>
      <rgbColor rgb="00666699"/>
      <rgbColor rgb="00969696"/>
      <rgbColor rgb="00003366"/>
      <rgbColor rgb="00339966"/>
      <rgbColor rgb="00003300"/>
      <rgbColor rgb="00333300"/>
      <rgbColor rgb="00993300"/>
      <rgbColor rgb="008064A2"/>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8543963254593202E-2"/>
          <c:y val="7.4074074074074098E-2"/>
          <c:w val="0.72427690288713897"/>
          <c:h val="0.79964895013123405"/>
        </c:manualLayout>
      </c:layout>
      <c:barChart>
        <c:barDir val="col"/>
        <c:grouping val="clustered"/>
        <c:varyColors val="0"/>
        <c:ser>
          <c:idx val="0"/>
          <c:order val="0"/>
          <c:invertIfNegative val="0"/>
          <c:cat>
            <c:strRef>
              <c:f>'dc dissections'!$V$198:$X$198</c:f>
              <c:strCache>
                <c:ptCount val="3"/>
                <c:pt idx="0">
                  <c:v>house 1</c:v>
                </c:pt>
                <c:pt idx="1">
                  <c:v>house 2</c:v>
                </c:pt>
                <c:pt idx="2">
                  <c:v>house 3</c:v>
                </c:pt>
              </c:strCache>
            </c:strRef>
          </c:cat>
          <c:val>
            <c:numRef>
              <c:f>'dc dissections'!$V$199:$X$199</c:f>
              <c:numCache>
                <c:formatCode>General</c:formatCode>
                <c:ptCount val="3"/>
                <c:pt idx="0">
                  <c:v>0.29858303389387503</c:v>
                </c:pt>
                <c:pt idx="1">
                  <c:v>0.3442044947518611</c:v>
                </c:pt>
                <c:pt idx="2">
                  <c:v>0.45742249468957541</c:v>
                </c:pt>
              </c:numCache>
            </c:numRef>
          </c:val>
          <c:extLst>
            <c:ext xmlns:c16="http://schemas.microsoft.com/office/drawing/2014/chart" uri="{C3380CC4-5D6E-409C-BE32-E72D297353CC}">
              <c16:uniqueId val="{00000000-E92F-2D4A-98D4-EC3B3D2926A2}"/>
            </c:ext>
          </c:extLst>
        </c:ser>
        <c:ser>
          <c:idx val="1"/>
          <c:order val="1"/>
          <c:invertIfNegative val="0"/>
          <c:cat>
            <c:strRef>
              <c:f>'dc dissections'!$V$198:$X$198</c:f>
              <c:strCache>
                <c:ptCount val="3"/>
                <c:pt idx="0">
                  <c:v>house 1</c:v>
                </c:pt>
                <c:pt idx="1">
                  <c:v>house 2</c:v>
                </c:pt>
                <c:pt idx="2">
                  <c:v>house 3</c:v>
                </c:pt>
              </c:strCache>
            </c:strRef>
          </c:cat>
          <c:val>
            <c:numRef>
              <c:f>'dc dissections'!$V$200:$X$200</c:f>
              <c:numCache>
                <c:formatCode>General</c:formatCode>
                <c:ptCount val="3"/>
                <c:pt idx="0">
                  <c:v>0.43517837838720691</c:v>
                </c:pt>
                <c:pt idx="1">
                  <c:v>0.60060411020579119</c:v>
                </c:pt>
                <c:pt idx="2">
                  <c:v>0.49656557736912371</c:v>
                </c:pt>
              </c:numCache>
            </c:numRef>
          </c:val>
          <c:extLst>
            <c:ext xmlns:c16="http://schemas.microsoft.com/office/drawing/2014/chart" uri="{C3380CC4-5D6E-409C-BE32-E72D297353CC}">
              <c16:uniqueId val="{00000001-E92F-2D4A-98D4-EC3B3D2926A2}"/>
            </c:ext>
          </c:extLst>
        </c:ser>
        <c:ser>
          <c:idx val="2"/>
          <c:order val="2"/>
          <c:invertIfNegative val="0"/>
          <c:cat>
            <c:strRef>
              <c:f>'dc dissections'!$V$198:$X$198</c:f>
              <c:strCache>
                <c:ptCount val="3"/>
                <c:pt idx="0">
                  <c:v>house 1</c:v>
                </c:pt>
                <c:pt idx="1">
                  <c:v>house 2</c:v>
                </c:pt>
                <c:pt idx="2">
                  <c:v>house 3</c:v>
                </c:pt>
              </c:strCache>
            </c:strRef>
          </c:cat>
          <c:val>
            <c:numRef>
              <c:f>'dc dissections'!$V$201:$X$201</c:f>
              <c:numCache>
                <c:formatCode>General</c:formatCode>
                <c:ptCount val="3"/>
                <c:pt idx="0">
                  <c:v>0.52133546780723516</c:v>
                </c:pt>
                <c:pt idx="1">
                  <c:v>0.65848212207659207</c:v>
                </c:pt>
                <c:pt idx="2">
                  <c:v>0.54318181818181821</c:v>
                </c:pt>
              </c:numCache>
            </c:numRef>
          </c:val>
          <c:extLst>
            <c:ext xmlns:c16="http://schemas.microsoft.com/office/drawing/2014/chart" uri="{C3380CC4-5D6E-409C-BE32-E72D297353CC}">
              <c16:uniqueId val="{00000002-E92F-2D4A-98D4-EC3B3D2926A2}"/>
            </c:ext>
          </c:extLst>
        </c:ser>
        <c:ser>
          <c:idx val="3"/>
          <c:order val="3"/>
          <c:invertIfNegative val="0"/>
          <c:cat>
            <c:strRef>
              <c:f>'dc dissections'!$V$198:$X$198</c:f>
              <c:strCache>
                <c:ptCount val="3"/>
                <c:pt idx="0">
                  <c:v>house 1</c:v>
                </c:pt>
                <c:pt idx="1">
                  <c:v>house 2</c:v>
                </c:pt>
                <c:pt idx="2">
                  <c:v>house 3</c:v>
                </c:pt>
              </c:strCache>
            </c:strRef>
          </c:cat>
          <c:val>
            <c:numRef>
              <c:f>'dc dissections'!$V$202:$X$202</c:f>
              <c:numCache>
                <c:formatCode>General</c:formatCode>
                <c:ptCount val="3"/>
                <c:pt idx="0">
                  <c:v>0.43555937065142208</c:v>
                </c:pt>
                <c:pt idx="1">
                  <c:v>0.56822870615974053</c:v>
                </c:pt>
                <c:pt idx="2">
                  <c:v>0.38921809979435074</c:v>
                </c:pt>
              </c:numCache>
            </c:numRef>
          </c:val>
          <c:extLst>
            <c:ext xmlns:c16="http://schemas.microsoft.com/office/drawing/2014/chart" uri="{C3380CC4-5D6E-409C-BE32-E72D297353CC}">
              <c16:uniqueId val="{00000003-E92F-2D4A-98D4-EC3B3D2926A2}"/>
            </c:ext>
          </c:extLst>
        </c:ser>
        <c:dLbls>
          <c:showLegendKey val="0"/>
          <c:showVal val="0"/>
          <c:showCatName val="0"/>
          <c:showSerName val="0"/>
          <c:showPercent val="0"/>
          <c:showBubbleSize val="0"/>
        </c:dLbls>
        <c:gapWidth val="150"/>
        <c:axId val="2075813736"/>
        <c:axId val="2075816856"/>
      </c:barChart>
      <c:catAx>
        <c:axId val="2075813736"/>
        <c:scaling>
          <c:orientation val="minMax"/>
        </c:scaling>
        <c:delete val="0"/>
        <c:axPos val="b"/>
        <c:numFmt formatCode="General" sourceLinked="0"/>
        <c:majorTickMark val="out"/>
        <c:minorTickMark val="none"/>
        <c:tickLblPos val="nextTo"/>
        <c:crossAx val="2075816856"/>
        <c:crosses val="autoZero"/>
        <c:auto val="1"/>
        <c:lblAlgn val="ctr"/>
        <c:lblOffset val="100"/>
        <c:noMultiLvlLbl val="0"/>
      </c:catAx>
      <c:valAx>
        <c:axId val="2075816856"/>
        <c:scaling>
          <c:orientation val="minMax"/>
        </c:scaling>
        <c:delete val="0"/>
        <c:axPos val="l"/>
        <c:majorGridlines/>
        <c:numFmt formatCode="General" sourceLinked="1"/>
        <c:majorTickMark val="out"/>
        <c:minorTickMark val="none"/>
        <c:tickLblPos val="nextTo"/>
        <c:crossAx val="207581373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41555752405949298"/>
                  <c:y val="0.51505796150481198"/>
                </c:manualLayout>
              </c:layout>
              <c:numFmt formatCode="General" sourceLinked="0"/>
            </c:trendlineLbl>
          </c:trendline>
          <c:xVal>
            <c:numRef>
              <c:f>Sheet5!$L$52:$L$88</c:f>
              <c:numCache>
                <c:formatCode>General</c:formatCode>
                <c:ptCount val="37"/>
                <c:pt idx="0">
                  <c:v>0.41176470588235292</c:v>
                </c:pt>
                <c:pt idx="1">
                  <c:v>0.39534883720930231</c:v>
                </c:pt>
                <c:pt idx="2">
                  <c:v>0.54487179487179493</c:v>
                </c:pt>
                <c:pt idx="3">
                  <c:v>0.44544940644431885</c:v>
                </c:pt>
                <c:pt idx="4">
                  <c:v>0.79166666666666663</c:v>
                </c:pt>
                <c:pt idx="5">
                  <c:v>0.36792452830188677</c:v>
                </c:pt>
                <c:pt idx="6">
                  <c:v>0.52727272727272723</c:v>
                </c:pt>
                <c:pt idx="7">
                  <c:v>0.55172413793103448</c:v>
                </c:pt>
                <c:pt idx="8">
                  <c:v>0.20930232558139536</c:v>
                </c:pt>
                <c:pt idx="9">
                  <c:v>0.47058823529411764</c:v>
                </c:pt>
                <c:pt idx="10">
                  <c:v>0.44131455399061037</c:v>
                </c:pt>
                <c:pt idx="11">
                  <c:v>0.375</c:v>
                </c:pt>
                <c:pt idx="12">
                  <c:v>0.40277777777777779</c:v>
                </c:pt>
                <c:pt idx="13">
                  <c:v>0.38666666666666666</c:v>
                </c:pt>
                <c:pt idx="14">
                  <c:v>0.48917748917748916</c:v>
                </c:pt>
                <c:pt idx="15">
                  <c:v>0.35714285714285715</c:v>
                </c:pt>
                <c:pt idx="16">
                  <c:v>0.40540540540540543</c:v>
                </c:pt>
                <c:pt idx="17">
                  <c:v>0.38798076923076924</c:v>
                </c:pt>
                <c:pt idx="18">
                  <c:v>0.5</c:v>
                </c:pt>
                <c:pt idx="19">
                  <c:v>0.23529411764705882</c:v>
                </c:pt>
                <c:pt idx="20">
                  <c:v>0.39130434782608697</c:v>
                </c:pt>
                <c:pt idx="21">
                  <c:v>0.33333333333333331</c:v>
                </c:pt>
                <c:pt idx="22">
                  <c:v>0.55555555555555558</c:v>
                </c:pt>
                <c:pt idx="23">
                  <c:v>0.55714285714285716</c:v>
                </c:pt>
                <c:pt idx="24">
                  <c:v>0.62110389610389616</c:v>
                </c:pt>
                <c:pt idx="25">
                  <c:v>0.4475328592975652</c:v>
                </c:pt>
                <c:pt idx="26">
                  <c:v>0.45741935483870971</c:v>
                </c:pt>
                <c:pt idx="27">
                  <c:v>0.37438348191036369</c:v>
                </c:pt>
                <c:pt idx="28">
                  <c:v>0.3879084967320261</c:v>
                </c:pt>
                <c:pt idx="29">
                  <c:v>0.38390951771233461</c:v>
                </c:pt>
                <c:pt idx="30">
                  <c:v>0.28911564625850339</c:v>
                </c:pt>
                <c:pt idx="31">
                  <c:v>0.44505494505494503</c:v>
                </c:pt>
                <c:pt idx="32">
                  <c:v>0.28954248366013075</c:v>
                </c:pt>
                <c:pt idx="33">
                  <c:v>0.39170506912442393</c:v>
                </c:pt>
                <c:pt idx="34">
                  <c:v>0.43128654970760233</c:v>
                </c:pt>
                <c:pt idx="35">
                  <c:v>0.27906976744186046</c:v>
                </c:pt>
                <c:pt idx="36">
                  <c:v>0.625</c:v>
                </c:pt>
              </c:numCache>
            </c:numRef>
          </c:xVal>
          <c:yVal>
            <c:numRef>
              <c:f>Sheet5!$M$52:$M$88</c:f>
              <c:numCache>
                <c:formatCode>General</c:formatCode>
                <c:ptCount val="37"/>
                <c:pt idx="0">
                  <c:v>0.7142857142857143</c:v>
                </c:pt>
                <c:pt idx="1">
                  <c:v>0.6470588235294118</c:v>
                </c:pt>
                <c:pt idx="2">
                  <c:v>0.7569169960474309</c:v>
                </c:pt>
                <c:pt idx="3">
                  <c:v>0.55128205128205132</c:v>
                </c:pt>
                <c:pt idx="4">
                  <c:v>0.73684210526315785</c:v>
                </c:pt>
                <c:pt idx="5">
                  <c:v>0.66666666666666663</c:v>
                </c:pt>
                <c:pt idx="6">
                  <c:v>0.63793103448275867</c:v>
                </c:pt>
                <c:pt idx="7">
                  <c:v>0.53125</c:v>
                </c:pt>
                <c:pt idx="8">
                  <c:v>0.72222222222222221</c:v>
                </c:pt>
                <c:pt idx="9">
                  <c:v>0.45833333333333331</c:v>
                </c:pt>
                <c:pt idx="10">
                  <c:v>0.56794871794871793</c:v>
                </c:pt>
                <c:pt idx="11">
                  <c:v>0.55555555555555558</c:v>
                </c:pt>
                <c:pt idx="12">
                  <c:v>0.72380952380952379</c:v>
                </c:pt>
                <c:pt idx="13">
                  <c:v>0.7931034482758621</c:v>
                </c:pt>
                <c:pt idx="14">
                  <c:v>0.62272727272727268</c:v>
                </c:pt>
                <c:pt idx="15">
                  <c:v>0.53333333333333333</c:v>
                </c:pt>
                <c:pt idx="16">
                  <c:v>0.36666666666666664</c:v>
                </c:pt>
                <c:pt idx="17">
                  <c:v>0.35064935064935066</c:v>
                </c:pt>
                <c:pt idx="18">
                  <c:v>8.3333333333333329E-2</c:v>
                </c:pt>
                <c:pt idx="19">
                  <c:v>0.125</c:v>
                </c:pt>
                <c:pt idx="20">
                  <c:v>0.3888888888888889</c:v>
                </c:pt>
                <c:pt idx="21">
                  <c:v>0.5</c:v>
                </c:pt>
                <c:pt idx="22">
                  <c:v>0.66666666666666663</c:v>
                </c:pt>
                <c:pt idx="23">
                  <c:v>0.69230769230769229</c:v>
                </c:pt>
                <c:pt idx="24">
                  <c:v>0.54208754208754206</c:v>
                </c:pt>
                <c:pt idx="25">
                  <c:v>0.24814814814814812</c:v>
                </c:pt>
                <c:pt idx="26">
                  <c:v>0.55844155844155841</c:v>
                </c:pt>
                <c:pt idx="27">
                  <c:v>0.70606060606060606</c:v>
                </c:pt>
                <c:pt idx="28">
                  <c:v>0.52657004830917875</c:v>
                </c:pt>
                <c:pt idx="29">
                  <c:v>0.57272727272727275</c:v>
                </c:pt>
                <c:pt idx="30">
                  <c:v>0.55303030303030298</c:v>
                </c:pt>
                <c:pt idx="31">
                  <c:v>0.59920634920634919</c:v>
                </c:pt>
                <c:pt idx="32">
                  <c:v>0.41666666666666669</c:v>
                </c:pt>
                <c:pt idx="33">
                  <c:v>0.68939393939393945</c:v>
                </c:pt>
                <c:pt idx="34">
                  <c:v>0.6507936507936507</c:v>
                </c:pt>
                <c:pt idx="35">
                  <c:v>0.5</c:v>
                </c:pt>
                <c:pt idx="36">
                  <c:v>0.6</c:v>
                </c:pt>
              </c:numCache>
            </c:numRef>
          </c:yVal>
          <c:smooth val="0"/>
          <c:extLst>
            <c:ext xmlns:c16="http://schemas.microsoft.com/office/drawing/2014/chart" uri="{C3380CC4-5D6E-409C-BE32-E72D297353CC}">
              <c16:uniqueId val="{00000001-F921-1148-B6ED-7BFA829D11FF}"/>
            </c:ext>
          </c:extLst>
        </c:ser>
        <c:dLbls>
          <c:showLegendKey val="0"/>
          <c:showVal val="0"/>
          <c:showCatName val="0"/>
          <c:showSerName val="0"/>
          <c:showPercent val="0"/>
          <c:showBubbleSize val="0"/>
        </c:dLbls>
        <c:axId val="2076832120"/>
        <c:axId val="2076835016"/>
      </c:scatterChart>
      <c:valAx>
        <c:axId val="2076832120"/>
        <c:scaling>
          <c:orientation val="minMax"/>
        </c:scaling>
        <c:delete val="0"/>
        <c:axPos val="b"/>
        <c:numFmt formatCode="General" sourceLinked="1"/>
        <c:majorTickMark val="out"/>
        <c:minorTickMark val="none"/>
        <c:tickLblPos val="nextTo"/>
        <c:crossAx val="2076835016"/>
        <c:crosses val="autoZero"/>
        <c:crossBetween val="midCat"/>
      </c:valAx>
      <c:valAx>
        <c:axId val="2076835016"/>
        <c:scaling>
          <c:orientation val="minMax"/>
        </c:scaling>
        <c:delete val="0"/>
        <c:axPos val="l"/>
        <c:majorGridlines/>
        <c:numFmt formatCode="General" sourceLinked="1"/>
        <c:majorTickMark val="out"/>
        <c:minorTickMark val="none"/>
        <c:tickLblPos val="nextTo"/>
        <c:crossAx val="20768321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Sheet5!$K$90:$K$93</c:f>
              <c:strCache>
                <c:ptCount val="4"/>
                <c:pt idx="0">
                  <c:v>series 1</c:v>
                </c:pt>
                <c:pt idx="1">
                  <c:v>series 2</c:v>
                </c:pt>
                <c:pt idx="2">
                  <c:v>series 3</c:v>
                </c:pt>
                <c:pt idx="3">
                  <c:v>series 4</c:v>
                </c:pt>
              </c:strCache>
            </c:strRef>
          </c:cat>
          <c:val>
            <c:numRef>
              <c:f>Sheet5!$L$90:$L$93</c:f>
              <c:numCache>
                <c:formatCode>General</c:formatCode>
                <c:ptCount val="4"/>
                <c:pt idx="0">
                  <c:v>-0.18730827372887254</c:v>
                </c:pt>
                <c:pt idx="1">
                  <c:v>0.31081070601767291</c:v>
                </c:pt>
                <c:pt idx="2">
                  <c:v>0.36402204124521503</c:v>
                </c:pt>
                <c:pt idx="3">
                  <c:v>0.22801001236387256</c:v>
                </c:pt>
              </c:numCache>
            </c:numRef>
          </c:val>
          <c:extLst>
            <c:ext xmlns:c16="http://schemas.microsoft.com/office/drawing/2014/chart" uri="{C3380CC4-5D6E-409C-BE32-E72D297353CC}">
              <c16:uniqueId val="{00000000-78C8-814E-BEBB-149229A8F53B}"/>
            </c:ext>
          </c:extLst>
        </c:ser>
        <c:dLbls>
          <c:showLegendKey val="0"/>
          <c:showVal val="0"/>
          <c:showCatName val="0"/>
          <c:showSerName val="0"/>
          <c:showPercent val="0"/>
          <c:showBubbleSize val="0"/>
        </c:dLbls>
        <c:gapWidth val="150"/>
        <c:axId val="2076857416"/>
        <c:axId val="2076860360"/>
      </c:barChart>
      <c:catAx>
        <c:axId val="2076857416"/>
        <c:scaling>
          <c:orientation val="minMax"/>
        </c:scaling>
        <c:delete val="0"/>
        <c:axPos val="b"/>
        <c:numFmt formatCode="General" sourceLinked="0"/>
        <c:majorTickMark val="out"/>
        <c:minorTickMark val="none"/>
        <c:tickLblPos val="nextTo"/>
        <c:crossAx val="2076860360"/>
        <c:crosses val="autoZero"/>
        <c:auto val="1"/>
        <c:lblAlgn val="ctr"/>
        <c:lblOffset val="100"/>
        <c:noMultiLvlLbl val="0"/>
      </c:catAx>
      <c:valAx>
        <c:axId val="2076860360"/>
        <c:scaling>
          <c:orientation val="minMax"/>
        </c:scaling>
        <c:delete val="0"/>
        <c:axPos val="l"/>
        <c:majorGridlines/>
        <c:numFmt formatCode="General" sourceLinked="1"/>
        <c:majorTickMark val="out"/>
        <c:minorTickMark val="none"/>
        <c:tickLblPos val="nextTo"/>
        <c:crossAx val="2076857416"/>
        <c:crosses val="autoZero"/>
        <c:crossBetween val="between"/>
      </c:valAx>
    </c:plotArea>
    <c:plotVisOnly val="1"/>
    <c:dispBlanksAs val="gap"/>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Sheet5!$N$1</c:f>
              <c:strCache>
                <c:ptCount val="1"/>
                <c:pt idx="0">
                  <c:v>infection rate</c:v>
                </c:pt>
              </c:strCache>
            </c:strRef>
          </c:tx>
          <c:spPr>
            <a:ln w="28575">
              <a:noFill/>
            </a:ln>
          </c:spPr>
          <c:trendline>
            <c:trendlineType val="linear"/>
            <c:dispRSqr val="1"/>
            <c:dispEq val="1"/>
            <c:trendlineLbl>
              <c:layout>
                <c:manualLayout>
                  <c:x val="0.44642913385826799"/>
                  <c:y val="6.6224117818606001E-2"/>
                </c:manualLayout>
              </c:layout>
              <c:numFmt formatCode="General" sourceLinked="0"/>
            </c:trendlineLbl>
          </c:trendline>
          <c:xVal>
            <c:numRef>
              <c:f>Sheet5!$M$2:$M$25</c:f>
              <c:numCache>
                <c:formatCode>General</c:formatCode>
                <c:ptCount val="24"/>
                <c:pt idx="0">
                  <c:v>0.6</c:v>
                </c:pt>
                <c:pt idx="1">
                  <c:v>0.47826086956521741</c:v>
                </c:pt>
                <c:pt idx="2">
                  <c:v>0.6075630252100841</c:v>
                </c:pt>
                <c:pt idx="3">
                  <c:v>0.73913043478260865</c:v>
                </c:pt>
                <c:pt idx="4">
                  <c:v>0.5219907407407407</c:v>
                </c:pt>
                <c:pt idx="5">
                  <c:v>0.66096813725490189</c:v>
                </c:pt>
                <c:pt idx="6">
                  <c:v>0.61458333333333326</c:v>
                </c:pt>
                <c:pt idx="7">
                  <c:v>0.65512820512820513</c:v>
                </c:pt>
                <c:pt idx="8">
                  <c:v>0.46922657952069713</c:v>
                </c:pt>
                <c:pt idx="9">
                  <c:v>0.68835692171605478</c:v>
                </c:pt>
                <c:pt idx="10">
                  <c:v>0.70370370370370372</c:v>
                </c:pt>
                <c:pt idx="11">
                  <c:v>0.55753968253968256</c:v>
                </c:pt>
                <c:pt idx="12">
                  <c:v>0.58731489099136158</c:v>
                </c:pt>
                <c:pt idx="13">
                  <c:v>0.79166666666666674</c:v>
                </c:pt>
                <c:pt idx="14">
                  <c:v>0.56161754911754902</c:v>
                </c:pt>
                <c:pt idx="15">
                  <c:v>0.71572871572871577</c:v>
                </c:pt>
                <c:pt idx="16">
                  <c:v>0.65512333965844394</c:v>
                </c:pt>
                <c:pt idx="17">
                  <c:v>0.46390374331550799</c:v>
                </c:pt>
                <c:pt idx="18">
                  <c:v>0.60826210826210825</c:v>
                </c:pt>
                <c:pt idx="19">
                  <c:v>0.38461538461538464</c:v>
                </c:pt>
                <c:pt idx="20">
                  <c:v>0.76923076923076927</c:v>
                </c:pt>
                <c:pt idx="21">
                  <c:v>0.5</c:v>
                </c:pt>
                <c:pt idx="22">
                  <c:v>0.60984848484848486</c:v>
                </c:pt>
                <c:pt idx="23">
                  <c:v>0.76923076923076927</c:v>
                </c:pt>
              </c:numCache>
            </c:numRef>
          </c:xVal>
          <c:yVal>
            <c:numRef>
              <c:f>Sheet5!$N$2:$N$25</c:f>
              <c:numCache>
                <c:formatCode>General</c:formatCode>
                <c:ptCount val="24"/>
                <c:pt idx="0">
                  <c:v>5.8823529411764705E-2</c:v>
                </c:pt>
                <c:pt idx="1">
                  <c:v>6.6666666666666666E-2</c:v>
                </c:pt>
                <c:pt idx="2">
                  <c:v>7.6923076923076927E-2</c:v>
                </c:pt>
                <c:pt idx="3">
                  <c:v>7.6923076923076927E-2</c:v>
                </c:pt>
                <c:pt idx="4">
                  <c:v>7.6923076923076927E-2</c:v>
                </c:pt>
                <c:pt idx="5">
                  <c:v>8.3333333333333329E-2</c:v>
                </c:pt>
                <c:pt idx="6">
                  <c:v>8.3333333333333329E-2</c:v>
                </c:pt>
                <c:pt idx="7">
                  <c:v>8.3333333333333329E-2</c:v>
                </c:pt>
                <c:pt idx="8">
                  <c:v>9.1666666666666674E-2</c:v>
                </c:pt>
                <c:pt idx="9">
                  <c:v>0.1</c:v>
                </c:pt>
                <c:pt idx="10">
                  <c:v>0.1</c:v>
                </c:pt>
                <c:pt idx="11">
                  <c:v>0.10277777777777776</c:v>
                </c:pt>
                <c:pt idx="12">
                  <c:v>0.10687830687830686</c:v>
                </c:pt>
                <c:pt idx="13">
                  <c:v>0.1111111111111111</c:v>
                </c:pt>
                <c:pt idx="14">
                  <c:v>0.12142857142857143</c:v>
                </c:pt>
                <c:pt idx="15">
                  <c:v>0.125</c:v>
                </c:pt>
                <c:pt idx="16">
                  <c:v>0.125</c:v>
                </c:pt>
                <c:pt idx="17">
                  <c:v>0.14250000000000002</c:v>
                </c:pt>
                <c:pt idx="18">
                  <c:v>0.15192307692307694</c:v>
                </c:pt>
                <c:pt idx="19">
                  <c:v>0.2</c:v>
                </c:pt>
                <c:pt idx="20">
                  <c:v>0.25</c:v>
                </c:pt>
                <c:pt idx="21">
                  <c:v>0.25</c:v>
                </c:pt>
                <c:pt idx="22">
                  <c:v>0.26666666666666666</c:v>
                </c:pt>
                <c:pt idx="23">
                  <c:v>0.5</c:v>
                </c:pt>
              </c:numCache>
            </c:numRef>
          </c:yVal>
          <c:smooth val="0"/>
          <c:extLst>
            <c:ext xmlns:c16="http://schemas.microsoft.com/office/drawing/2014/chart" uri="{C3380CC4-5D6E-409C-BE32-E72D297353CC}">
              <c16:uniqueId val="{00000001-550A-724E-B6BC-9130C3B6D386}"/>
            </c:ext>
          </c:extLst>
        </c:ser>
        <c:dLbls>
          <c:showLegendKey val="0"/>
          <c:showVal val="0"/>
          <c:showCatName val="0"/>
          <c:showSerName val="0"/>
          <c:showPercent val="0"/>
          <c:showBubbleSize val="0"/>
        </c:dLbls>
        <c:axId val="2076888904"/>
        <c:axId val="2076891608"/>
      </c:scatterChart>
      <c:valAx>
        <c:axId val="2076888904"/>
        <c:scaling>
          <c:orientation val="minMax"/>
        </c:scaling>
        <c:delete val="0"/>
        <c:axPos val="b"/>
        <c:numFmt formatCode="General" sourceLinked="1"/>
        <c:majorTickMark val="out"/>
        <c:minorTickMark val="none"/>
        <c:tickLblPos val="nextTo"/>
        <c:crossAx val="2076891608"/>
        <c:crosses val="autoZero"/>
        <c:crossBetween val="midCat"/>
      </c:valAx>
      <c:valAx>
        <c:axId val="2076891608"/>
        <c:scaling>
          <c:orientation val="minMax"/>
        </c:scaling>
        <c:delete val="0"/>
        <c:axPos val="l"/>
        <c:majorGridlines/>
        <c:numFmt formatCode="General" sourceLinked="1"/>
        <c:majorTickMark val="out"/>
        <c:minorTickMark val="none"/>
        <c:tickLblPos val="nextTo"/>
        <c:crossAx val="207688890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Sheet5!$M$1</c:f>
              <c:strCache>
                <c:ptCount val="1"/>
                <c:pt idx="0">
                  <c:v>proportion with sacs</c:v>
                </c:pt>
              </c:strCache>
            </c:strRef>
          </c:tx>
          <c:spPr>
            <a:ln w="28575">
              <a:noFill/>
            </a:ln>
          </c:spPr>
          <c:xVal>
            <c:numRef>
              <c:f>Sheet5!$L$2:$L$88</c:f>
              <c:numCache>
                <c:formatCode>General</c:formatCode>
                <c:ptCount val="87"/>
                <c:pt idx="0">
                  <c:v>0.51282051282051277</c:v>
                </c:pt>
                <c:pt idx="1">
                  <c:v>0.57499999999999996</c:v>
                </c:pt>
                <c:pt idx="2">
                  <c:v>0.58018867924528306</c:v>
                </c:pt>
                <c:pt idx="3">
                  <c:v>0.5</c:v>
                </c:pt>
                <c:pt idx="4">
                  <c:v>0.61347826086956525</c:v>
                </c:pt>
                <c:pt idx="5">
                  <c:v>0.49175264463889251</c:v>
                </c:pt>
                <c:pt idx="6">
                  <c:v>0.50157563025210083</c:v>
                </c:pt>
                <c:pt idx="7">
                  <c:v>0.49786937185021996</c:v>
                </c:pt>
                <c:pt idx="8">
                  <c:v>0.4296717171717172</c:v>
                </c:pt>
                <c:pt idx="9">
                  <c:v>0.52083333333333337</c:v>
                </c:pt>
                <c:pt idx="10">
                  <c:v>0.55102040816326525</c:v>
                </c:pt>
                <c:pt idx="11">
                  <c:v>0.55315789473684218</c:v>
                </c:pt>
                <c:pt idx="12">
                  <c:v>0.56116452991452981</c:v>
                </c:pt>
                <c:pt idx="13">
                  <c:v>0.62222222222222223</c:v>
                </c:pt>
                <c:pt idx="14">
                  <c:v>0.59143244289585761</c:v>
                </c:pt>
                <c:pt idx="15">
                  <c:v>0.29843364235378755</c:v>
                </c:pt>
                <c:pt idx="16">
                  <c:v>0.51911949685534586</c:v>
                </c:pt>
                <c:pt idx="17">
                  <c:v>0.63834422657952072</c:v>
                </c:pt>
                <c:pt idx="18">
                  <c:v>0.66756854256854259</c:v>
                </c:pt>
                <c:pt idx="19">
                  <c:v>0.31713554987212278</c:v>
                </c:pt>
                <c:pt idx="20">
                  <c:v>0.27659574468085107</c:v>
                </c:pt>
                <c:pt idx="21">
                  <c:v>0.5</c:v>
                </c:pt>
                <c:pt idx="22">
                  <c:v>0.39642857142857146</c:v>
                </c:pt>
                <c:pt idx="23">
                  <c:v>0.59090909090909094</c:v>
                </c:pt>
                <c:pt idx="24">
                  <c:v>0.33875598086124403</c:v>
                </c:pt>
                <c:pt idx="25">
                  <c:v>0.3502164502164502</c:v>
                </c:pt>
                <c:pt idx="26">
                  <c:v>0.21103084821225751</c:v>
                </c:pt>
                <c:pt idx="27">
                  <c:v>0.36553240041612134</c:v>
                </c:pt>
                <c:pt idx="28">
                  <c:v>0.61341991341991342</c:v>
                </c:pt>
                <c:pt idx="29">
                  <c:v>0.50842911877394636</c:v>
                </c:pt>
                <c:pt idx="30">
                  <c:v>0.4710119047619048</c:v>
                </c:pt>
                <c:pt idx="31">
                  <c:v>0.4710119047619048</c:v>
                </c:pt>
                <c:pt idx="32">
                  <c:v>0.46525600835945663</c:v>
                </c:pt>
                <c:pt idx="33">
                  <c:v>0.42486772486772484</c:v>
                </c:pt>
                <c:pt idx="34">
                  <c:v>0.67359751359751352</c:v>
                </c:pt>
                <c:pt idx="35">
                  <c:v>0.6642424242424243</c:v>
                </c:pt>
                <c:pt idx="36">
                  <c:v>0.57894736842105265</c:v>
                </c:pt>
                <c:pt idx="37">
                  <c:v>0.56410845588235292</c:v>
                </c:pt>
                <c:pt idx="38">
                  <c:v>0.5</c:v>
                </c:pt>
                <c:pt idx="39">
                  <c:v>0.4861111111111111</c:v>
                </c:pt>
                <c:pt idx="40">
                  <c:v>0.57250000000000001</c:v>
                </c:pt>
                <c:pt idx="41">
                  <c:v>0.4899173609699925</c:v>
                </c:pt>
                <c:pt idx="42">
                  <c:v>0.875</c:v>
                </c:pt>
                <c:pt idx="43">
                  <c:v>0.69230769230769229</c:v>
                </c:pt>
                <c:pt idx="44">
                  <c:v>0.47088532382650028</c:v>
                </c:pt>
                <c:pt idx="45">
                  <c:v>0.66791911045943297</c:v>
                </c:pt>
                <c:pt idx="46">
                  <c:v>0.8</c:v>
                </c:pt>
                <c:pt idx="47">
                  <c:v>0.4807033924680984</c:v>
                </c:pt>
                <c:pt idx="48">
                  <c:v>0.47368421052631576</c:v>
                </c:pt>
                <c:pt idx="49">
                  <c:v>0.57894736842105265</c:v>
                </c:pt>
                <c:pt idx="50">
                  <c:v>0.41176470588235292</c:v>
                </c:pt>
                <c:pt idx="51">
                  <c:v>0.39534883720930231</c:v>
                </c:pt>
                <c:pt idx="52">
                  <c:v>0.54487179487179493</c:v>
                </c:pt>
                <c:pt idx="53">
                  <c:v>0.44544940644431885</c:v>
                </c:pt>
                <c:pt idx="54">
                  <c:v>0.79166666666666663</c:v>
                </c:pt>
                <c:pt idx="55">
                  <c:v>0.36792452830188677</c:v>
                </c:pt>
                <c:pt idx="56">
                  <c:v>0.52727272727272723</c:v>
                </c:pt>
                <c:pt idx="57">
                  <c:v>0.55172413793103448</c:v>
                </c:pt>
                <c:pt idx="58">
                  <c:v>0.20930232558139536</c:v>
                </c:pt>
                <c:pt idx="59">
                  <c:v>0.47058823529411764</c:v>
                </c:pt>
                <c:pt idx="60">
                  <c:v>0.44131455399061037</c:v>
                </c:pt>
                <c:pt idx="61">
                  <c:v>0.375</c:v>
                </c:pt>
                <c:pt idx="62">
                  <c:v>0.40277777777777779</c:v>
                </c:pt>
                <c:pt idx="63">
                  <c:v>0.38666666666666666</c:v>
                </c:pt>
                <c:pt idx="64">
                  <c:v>0.48917748917748916</c:v>
                </c:pt>
                <c:pt idx="65">
                  <c:v>0.35714285714285715</c:v>
                </c:pt>
                <c:pt idx="66">
                  <c:v>0.40540540540540543</c:v>
                </c:pt>
                <c:pt idx="67">
                  <c:v>0.38798076923076924</c:v>
                </c:pt>
                <c:pt idx="68">
                  <c:v>0.5</c:v>
                </c:pt>
                <c:pt idx="69">
                  <c:v>0.23529411764705882</c:v>
                </c:pt>
                <c:pt idx="70">
                  <c:v>0.39130434782608697</c:v>
                </c:pt>
                <c:pt idx="71">
                  <c:v>0.33333333333333331</c:v>
                </c:pt>
                <c:pt idx="72">
                  <c:v>0.55555555555555558</c:v>
                </c:pt>
                <c:pt idx="73">
                  <c:v>0.55714285714285716</c:v>
                </c:pt>
                <c:pt idx="74">
                  <c:v>0.62110389610389616</c:v>
                </c:pt>
                <c:pt idx="75">
                  <c:v>0.4475328592975652</c:v>
                </c:pt>
                <c:pt idx="76">
                  <c:v>0.45741935483870971</c:v>
                </c:pt>
                <c:pt idx="77">
                  <c:v>0.37438348191036369</c:v>
                </c:pt>
                <c:pt idx="78">
                  <c:v>0.3879084967320261</c:v>
                </c:pt>
                <c:pt idx="79">
                  <c:v>0.38390951771233461</c:v>
                </c:pt>
                <c:pt idx="80">
                  <c:v>0.28911564625850339</c:v>
                </c:pt>
                <c:pt idx="81">
                  <c:v>0.44505494505494503</c:v>
                </c:pt>
                <c:pt idx="82">
                  <c:v>0.28954248366013075</c:v>
                </c:pt>
                <c:pt idx="83">
                  <c:v>0.39170506912442393</c:v>
                </c:pt>
                <c:pt idx="84">
                  <c:v>0.43128654970760233</c:v>
                </c:pt>
                <c:pt idx="85">
                  <c:v>0.27906976744186046</c:v>
                </c:pt>
                <c:pt idx="86">
                  <c:v>0.625</c:v>
                </c:pt>
              </c:numCache>
            </c:numRef>
          </c:xVal>
          <c:yVal>
            <c:numRef>
              <c:f>Sheet5!$M$2:$M$88</c:f>
              <c:numCache>
                <c:formatCode>General</c:formatCode>
                <c:ptCount val="87"/>
                <c:pt idx="0">
                  <c:v>0.6</c:v>
                </c:pt>
                <c:pt idx="1">
                  <c:v>0.47826086956521741</c:v>
                </c:pt>
                <c:pt idx="2">
                  <c:v>0.6075630252100841</c:v>
                </c:pt>
                <c:pt idx="3">
                  <c:v>0.73913043478260865</c:v>
                </c:pt>
                <c:pt idx="4">
                  <c:v>0.5219907407407407</c:v>
                </c:pt>
                <c:pt idx="5">
                  <c:v>0.66096813725490189</c:v>
                </c:pt>
                <c:pt idx="6">
                  <c:v>0.61458333333333326</c:v>
                </c:pt>
                <c:pt idx="7">
                  <c:v>0.65512820512820513</c:v>
                </c:pt>
                <c:pt idx="8">
                  <c:v>0.46922657952069713</c:v>
                </c:pt>
                <c:pt idx="9">
                  <c:v>0.68835692171605478</c:v>
                </c:pt>
                <c:pt idx="10">
                  <c:v>0.70370370370370372</c:v>
                </c:pt>
                <c:pt idx="11">
                  <c:v>0.55753968253968256</c:v>
                </c:pt>
                <c:pt idx="12">
                  <c:v>0.58731489099136158</c:v>
                </c:pt>
                <c:pt idx="13">
                  <c:v>0.79166666666666674</c:v>
                </c:pt>
                <c:pt idx="14">
                  <c:v>0.56161754911754902</c:v>
                </c:pt>
                <c:pt idx="15">
                  <c:v>0.71572871572871577</c:v>
                </c:pt>
                <c:pt idx="16">
                  <c:v>0.65512333965844394</c:v>
                </c:pt>
                <c:pt idx="17">
                  <c:v>0.46390374331550799</c:v>
                </c:pt>
                <c:pt idx="18">
                  <c:v>0.60826210826210825</c:v>
                </c:pt>
                <c:pt idx="19">
                  <c:v>0.38461538461538464</c:v>
                </c:pt>
                <c:pt idx="20">
                  <c:v>0.76923076923076927</c:v>
                </c:pt>
                <c:pt idx="21">
                  <c:v>0.5</c:v>
                </c:pt>
                <c:pt idx="22">
                  <c:v>0.60984848484848486</c:v>
                </c:pt>
                <c:pt idx="23">
                  <c:v>0.76923076923076927</c:v>
                </c:pt>
                <c:pt idx="24">
                  <c:v>0.37815126050420167</c:v>
                </c:pt>
                <c:pt idx="25">
                  <c:v>0.37777777777777777</c:v>
                </c:pt>
                <c:pt idx="26">
                  <c:v>0.47222222222222215</c:v>
                </c:pt>
                <c:pt idx="27">
                  <c:v>0.50305250305250304</c:v>
                </c:pt>
                <c:pt idx="28">
                  <c:v>0.77321937321937317</c:v>
                </c:pt>
                <c:pt idx="29">
                  <c:v>0.70223978919631092</c:v>
                </c:pt>
                <c:pt idx="30">
                  <c:v>0.46153846153846151</c:v>
                </c:pt>
                <c:pt idx="31">
                  <c:v>0.46153846153846151</c:v>
                </c:pt>
                <c:pt idx="32">
                  <c:v>0.72375</c:v>
                </c:pt>
                <c:pt idx="33">
                  <c:v>0.78819444444444442</c:v>
                </c:pt>
                <c:pt idx="34">
                  <c:v>0.7671957671957671</c:v>
                </c:pt>
                <c:pt idx="35">
                  <c:v>0.6785714285714286</c:v>
                </c:pt>
                <c:pt idx="36">
                  <c:v>0.36363636363636365</c:v>
                </c:pt>
                <c:pt idx="37">
                  <c:v>0.65202077334430264</c:v>
                </c:pt>
                <c:pt idx="38">
                  <c:v>0.5625</c:v>
                </c:pt>
                <c:pt idx="39">
                  <c:v>0.40909090909090912</c:v>
                </c:pt>
                <c:pt idx="40">
                  <c:v>0.73461538461538467</c:v>
                </c:pt>
                <c:pt idx="41">
                  <c:v>0.44474206349206347</c:v>
                </c:pt>
                <c:pt idx="42">
                  <c:v>0.88095238095238093</c:v>
                </c:pt>
                <c:pt idx="43">
                  <c:v>0.94444444444444442</c:v>
                </c:pt>
                <c:pt idx="44">
                  <c:v>0.72631766381766383</c:v>
                </c:pt>
                <c:pt idx="45">
                  <c:v>0.74831932773109244</c:v>
                </c:pt>
                <c:pt idx="46">
                  <c:v>0.5</c:v>
                </c:pt>
                <c:pt idx="47">
                  <c:v>0.67407407407407405</c:v>
                </c:pt>
                <c:pt idx="48">
                  <c:v>0.77777777777777779</c:v>
                </c:pt>
                <c:pt idx="49">
                  <c:v>0.72727272727272729</c:v>
                </c:pt>
                <c:pt idx="50">
                  <c:v>0.7142857142857143</c:v>
                </c:pt>
                <c:pt idx="51">
                  <c:v>0.6470588235294118</c:v>
                </c:pt>
                <c:pt idx="52">
                  <c:v>0.7569169960474309</c:v>
                </c:pt>
                <c:pt idx="53">
                  <c:v>0.55128205128205132</c:v>
                </c:pt>
                <c:pt idx="54">
                  <c:v>0.73684210526315785</c:v>
                </c:pt>
                <c:pt idx="55">
                  <c:v>0.66666666666666663</c:v>
                </c:pt>
                <c:pt idx="56">
                  <c:v>0.63793103448275867</c:v>
                </c:pt>
                <c:pt idx="57">
                  <c:v>0.53125</c:v>
                </c:pt>
                <c:pt idx="58">
                  <c:v>0.72222222222222221</c:v>
                </c:pt>
                <c:pt idx="59">
                  <c:v>0.45833333333333331</c:v>
                </c:pt>
                <c:pt idx="60">
                  <c:v>0.56794871794871793</c:v>
                </c:pt>
                <c:pt idx="61">
                  <c:v>0.55555555555555558</c:v>
                </c:pt>
                <c:pt idx="62">
                  <c:v>0.72380952380952379</c:v>
                </c:pt>
                <c:pt idx="63">
                  <c:v>0.7931034482758621</c:v>
                </c:pt>
                <c:pt idx="64">
                  <c:v>0.62272727272727268</c:v>
                </c:pt>
                <c:pt idx="65">
                  <c:v>0.53333333333333333</c:v>
                </c:pt>
                <c:pt idx="66">
                  <c:v>0.36666666666666664</c:v>
                </c:pt>
                <c:pt idx="67">
                  <c:v>0.35064935064935066</c:v>
                </c:pt>
                <c:pt idx="68">
                  <c:v>8.3333333333333329E-2</c:v>
                </c:pt>
                <c:pt idx="69">
                  <c:v>0.125</c:v>
                </c:pt>
                <c:pt idx="70">
                  <c:v>0.3888888888888889</c:v>
                </c:pt>
                <c:pt idx="71">
                  <c:v>0.5</c:v>
                </c:pt>
                <c:pt idx="72">
                  <c:v>0.66666666666666663</c:v>
                </c:pt>
                <c:pt idx="73">
                  <c:v>0.69230769230769229</c:v>
                </c:pt>
                <c:pt idx="74">
                  <c:v>0.54208754208754206</c:v>
                </c:pt>
                <c:pt idx="75">
                  <c:v>0.24814814814814812</c:v>
                </c:pt>
                <c:pt idx="76">
                  <c:v>0.55844155844155841</c:v>
                </c:pt>
                <c:pt idx="77">
                  <c:v>0.70606060606060606</c:v>
                </c:pt>
                <c:pt idx="78">
                  <c:v>0.52657004830917875</c:v>
                </c:pt>
                <c:pt idx="79">
                  <c:v>0.57272727272727275</c:v>
                </c:pt>
                <c:pt idx="80">
                  <c:v>0.55303030303030298</c:v>
                </c:pt>
                <c:pt idx="81">
                  <c:v>0.59920634920634919</c:v>
                </c:pt>
                <c:pt idx="82">
                  <c:v>0.41666666666666669</c:v>
                </c:pt>
                <c:pt idx="83">
                  <c:v>0.68939393939393945</c:v>
                </c:pt>
                <c:pt idx="84">
                  <c:v>0.6507936507936507</c:v>
                </c:pt>
                <c:pt idx="85">
                  <c:v>0.5</c:v>
                </c:pt>
                <c:pt idx="86">
                  <c:v>0.6</c:v>
                </c:pt>
              </c:numCache>
            </c:numRef>
          </c:yVal>
          <c:smooth val="0"/>
          <c:extLst>
            <c:ext xmlns:c16="http://schemas.microsoft.com/office/drawing/2014/chart" uri="{C3380CC4-5D6E-409C-BE32-E72D297353CC}">
              <c16:uniqueId val="{00000000-DB24-5940-B399-E8598224E7EE}"/>
            </c:ext>
          </c:extLst>
        </c:ser>
        <c:dLbls>
          <c:showLegendKey val="0"/>
          <c:showVal val="0"/>
          <c:showCatName val="0"/>
          <c:showSerName val="0"/>
          <c:showPercent val="0"/>
          <c:showBubbleSize val="0"/>
        </c:dLbls>
        <c:axId val="2076919544"/>
        <c:axId val="2076925016"/>
      </c:scatterChart>
      <c:valAx>
        <c:axId val="2076919544"/>
        <c:scaling>
          <c:orientation val="minMax"/>
        </c:scaling>
        <c:delete val="0"/>
        <c:axPos val="b"/>
        <c:title>
          <c:tx>
            <c:rich>
              <a:bodyPr/>
              <a:lstStyle/>
              <a:p>
                <a:pPr>
                  <a:defRPr/>
                </a:pPr>
                <a:r>
                  <a:rPr lang="en-US"/>
                  <a:t>Parous rate</a:t>
                </a:r>
              </a:p>
            </c:rich>
          </c:tx>
          <c:overlay val="0"/>
        </c:title>
        <c:numFmt formatCode="General" sourceLinked="1"/>
        <c:majorTickMark val="out"/>
        <c:minorTickMark val="none"/>
        <c:tickLblPos val="nextTo"/>
        <c:crossAx val="2076925016"/>
        <c:crosses val="autoZero"/>
        <c:crossBetween val="midCat"/>
      </c:valAx>
      <c:valAx>
        <c:axId val="2076925016"/>
        <c:scaling>
          <c:orientation val="minMax"/>
        </c:scaling>
        <c:delete val="0"/>
        <c:axPos val="l"/>
        <c:title>
          <c:tx>
            <c:rich>
              <a:bodyPr/>
              <a:lstStyle/>
              <a:p>
                <a:pPr>
                  <a:defRPr/>
                </a:pPr>
                <a:r>
                  <a:rPr lang="en-US"/>
                  <a:t>Proportion parous with sacs</a:t>
                </a:r>
              </a:p>
            </c:rich>
          </c:tx>
          <c:overlay val="0"/>
        </c:title>
        <c:numFmt formatCode="General" sourceLinked="1"/>
        <c:majorTickMark val="out"/>
        <c:minorTickMark val="none"/>
        <c:tickLblPos val="nextTo"/>
        <c:crossAx val="2076919544"/>
        <c:crosses val="autoZero"/>
        <c:crossBetween val="midCat"/>
      </c:valAx>
    </c:plotArea>
    <c:plotVisOnly val="1"/>
    <c:dispBlanksAs val="gap"/>
    <c:showDLblsOverMax val="0"/>
  </c:chart>
  <c:spPr>
    <a:ln>
      <a:noFill/>
    </a:ln>
  </c:sp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Mean air temp</c:v>
          </c:tx>
          <c:cat>
            <c:numRef>
              <c:f>'by date of collection'!$A$53:$A$88</c:f>
              <c:numCache>
                <c:formatCode>d\-mmm\-yy</c:formatCode>
                <c:ptCount val="36"/>
                <c:pt idx="0">
                  <c:v>38238</c:v>
                </c:pt>
                <c:pt idx="1">
                  <c:v>38239</c:v>
                </c:pt>
                <c:pt idx="2">
                  <c:v>38240</c:v>
                </c:pt>
                <c:pt idx="3">
                  <c:v>38241</c:v>
                </c:pt>
                <c:pt idx="4">
                  <c:v>38242</c:v>
                </c:pt>
                <c:pt idx="5">
                  <c:v>38243</c:v>
                </c:pt>
                <c:pt idx="6">
                  <c:v>38244</c:v>
                </c:pt>
                <c:pt idx="7">
                  <c:v>38245</c:v>
                </c:pt>
                <c:pt idx="8">
                  <c:v>38246</c:v>
                </c:pt>
                <c:pt idx="9">
                  <c:v>38247</c:v>
                </c:pt>
                <c:pt idx="10">
                  <c:v>38248</c:v>
                </c:pt>
                <c:pt idx="11">
                  <c:v>38249</c:v>
                </c:pt>
                <c:pt idx="12">
                  <c:v>38250</c:v>
                </c:pt>
                <c:pt idx="13">
                  <c:v>38251</c:v>
                </c:pt>
                <c:pt idx="14">
                  <c:v>38252</c:v>
                </c:pt>
                <c:pt idx="15">
                  <c:v>38253</c:v>
                </c:pt>
                <c:pt idx="16">
                  <c:v>38254</c:v>
                </c:pt>
                <c:pt idx="17">
                  <c:v>38255</c:v>
                </c:pt>
                <c:pt idx="18">
                  <c:v>38256</c:v>
                </c:pt>
                <c:pt idx="19">
                  <c:v>38257</c:v>
                </c:pt>
                <c:pt idx="20">
                  <c:v>38258</c:v>
                </c:pt>
                <c:pt idx="21">
                  <c:v>38259</c:v>
                </c:pt>
                <c:pt idx="22">
                  <c:v>38260</c:v>
                </c:pt>
                <c:pt idx="23">
                  <c:v>38261</c:v>
                </c:pt>
                <c:pt idx="24">
                  <c:v>38262</c:v>
                </c:pt>
                <c:pt idx="25">
                  <c:v>38263</c:v>
                </c:pt>
                <c:pt idx="26">
                  <c:v>38264</c:v>
                </c:pt>
                <c:pt idx="27">
                  <c:v>38265</c:v>
                </c:pt>
                <c:pt idx="28">
                  <c:v>38266</c:v>
                </c:pt>
                <c:pt idx="29">
                  <c:v>38267</c:v>
                </c:pt>
                <c:pt idx="30">
                  <c:v>38268</c:v>
                </c:pt>
                <c:pt idx="31">
                  <c:v>38269</c:v>
                </c:pt>
                <c:pt idx="32">
                  <c:v>38270</c:v>
                </c:pt>
                <c:pt idx="33">
                  <c:v>38271</c:v>
                </c:pt>
                <c:pt idx="34">
                  <c:v>38272</c:v>
                </c:pt>
                <c:pt idx="35">
                  <c:v>38273</c:v>
                </c:pt>
              </c:numCache>
            </c:numRef>
          </c:cat>
          <c:val>
            <c:numRef>
              <c:f>'by date of collection'!$D$53:$D$89</c:f>
              <c:numCache>
                <c:formatCode>General</c:formatCode>
                <c:ptCount val="37"/>
                <c:pt idx="0">
                  <c:v>19.909166666666664</c:v>
                </c:pt>
                <c:pt idx="1">
                  <c:v>22.280416666666664</c:v>
                </c:pt>
                <c:pt idx="2">
                  <c:v>22.19458333333333</c:v>
                </c:pt>
                <c:pt idx="3">
                  <c:v>20.909999999999997</c:v>
                </c:pt>
                <c:pt idx="4">
                  <c:v>19.500833333333336</c:v>
                </c:pt>
                <c:pt idx="5">
                  <c:v>17.903749999999999</c:v>
                </c:pt>
                <c:pt idx="6">
                  <c:v>16.741249999999997</c:v>
                </c:pt>
                <c:pt idx="7">
                  <c:v>17.423333333333336</c:v>
                </c:pt>
                <c:pt idx="8">
                  <c:v>18.986666666666668</c:v>
                </c:pt>
                <c:pt idx="9">
                  <c:v>21.443749999999998</c:v>
                </c:pt>
                <c:pt idx="10">
                  <c:v>19.772916666666664</c:v>
                </c:pt>
                <c:pt idx="11">
                  <c:v>19.832916666666666</c:v>
                </c:pt>
                <c:pt idx="12">
                  <c:v>19.554166666666667</c:v>
                </c:pt>
                <c:pt idx="13">
                  <c:v>18.944166666666668</c:v>
                </c:pt>
                <c:pt idx="14">
                  <c:v>17.213750000000001</c:v>
                </c:pt>
                <c:pt idx="15">
                  <c:v>19.080000000000002</c:v>
                </c:pt>
                <c:pt idx="16">
                  <c:v>21.724583333333332</c:v>
                </c:pt>
                <c:pt idx="17">
                  <c:v>23.283333333333335</c:v>
                </c:pt>
                <c:pt idx="18">
                  <c:v>23.424166666666668</c:v>
                </c:pt>
                <c:pt idx="19">
                  <c:v>21.94458333333333</c:v>
                </c:pt>
                <c:pt idx="20">
                  <c:v>18.797083333333337</c:v>
                </c:pt>
                <c:pt idx="21">
                  <c:v>20.576249999999998</c:v>
                </c:pt>
                <c:pt idx="22">
                  <c:v>22.122500000000002</c:v>
                </c:pt>
                <c:pt idx="23">
                  <c:v>22.440416666666664</c:v>
                </c:pt>
                <c:pt idx="24">
                  <c:v>24.150833333333335</c:v>
                </c:pt>
                <c:pt idx="25">
                  <c:v>23.681250000000002</c:v>
                </c:pt>
                <c:pt idx="26">
                  <c:v>23.075000000000003</c:v>
                </c:pt>
                <c:pt idx="27">
                  <c:v>23.007499999999997</c:v>
                </c:pt>
                <c:pt idx="28">
                  <c:v>20.735416666666662</c:v>
                </c:pt>
                <c:pt idx="29">
                  <c:v>18.618749999999999</c:v>
                </c:pt>
                <c:pt idx="30">
                  <c:v>19.141250000000003</c:v>
                </c:pt>
                <c:pt idx="31">
                  <c:v>24.582499999999996</c:v>
                </c:pt>
                <c:pt idx="32">
                  <c:v>26.392083333333328</c:v>
                </c:pt>
                <c:pt idx="33">
                  <c:v>22.710000000000004</c:v>
                </c:pt>
                <c:pt idx="34">
                  <c:v>21.210416666666667</c:v>
                </c:pt>
                <c:pt idx="35">
                  <c:v>22.460416666666664</c:v>
                </c:pt>
                <c:pt idx="36">
                  <c:v>27.364583333333339</c:v>
                </c:pt>
              </c:numCache>
            </c:numRef>
          </c:val>
          <c:smooth val="0"/>
          <c:extLst>
            <c:ext xmlns:c16="http://schemas.microsoft.com/office/drawing/2014/chart" uri="{C3380CC4-5D6E-409C-BE32-E72D297353CC}">
              <c16:uniqueId val="{00000000-A690-7C4E-9E9E-A470CFD0F1D5}"/>
            </c:ext>
          </c:extLst>
        </c:ser>
        <c:dLbls>
          <c:showLegendKey val="0"/>
          <c:showVal val="0"/>
          <c:showCatName val="0"/>
          <c:showSerName val="0"/>
          <c:showPercent val="0"/>
          <c:showBubbleSize val="0"/>
        </c:dLbls>
        <c:marker val="1"/>
        <c:smooth val="0"/>
        <c:axId val="2076971480"/>
        <c:axId val="2076974568"/>
      </c:lineChart>
      <c:lineChart>
        <c:grouping val="standard"/>
        <c:varyColors val="0"/>
        <c:ser>
          <c:idx val="1"/>
          <c:order val="1"/>
          <c:tx>
            <c:v>Proportion with sacs</c:v>
          </c:tx>
          <c:val>
            <c:numRef>
              <c:f>'by date of collection'!$N$53:$N$88</c:f>
              <c:numCache>
                <c:formatCode>General</c:formatCode>
                <c:ptCount val="36"/>
                <c:pt idx="0">
                  <c:v>0.78253968253968254</c:v>
                </c:pt>
                <c:pt idx="1">
                  <c:v>0.47165532879818589</c:v>
                </c:pt>
                <c:pt idx="2">
                  <c:v>0.79259259259259263</c:v>
                </c:pt>
                <c:pt idx="3">
                  <c:v>0.67200854700854695</c:v>
                </c:pt>
                <c:pt idx="4">
                  <c:v>0.54767917267917265</c:v>
                </c:pt>
                <c:pt idx="5">
                  <c:v>0.6777777777777777</c:v>
                </c:pt>
                <c:pt idx="6">
                  <c:v>0.72222222222222221</c:v>
                </c:pt>
                <c:pt idx="7">
                  <c:v>0.4861111111111111</c:v>
                </c:pt>
                <c:pt idx="8">
                  <c:v>0.56071746880570406</c:v>
                </c:pt>
                <c:pt idx="9">
                  <c:v>0.55333333333333334</c:v>
                </c:pt>
                <c:pt idx="10">
                  <c:v>0.594212962962963</c:v>
                </c:pt>
                <c:pt idx="11">
                  <c:v>0.73544973544973546</c:v>
                </c:pt>
                <c:pt idx="12">
                  <c:v>0.71710526315789469</c:v>
                </c:pt>
                <c:pt idx="13">
                  <c:v>0.78888888888888897</c:v>
                </c:pt>
                <c:pt idx="14">
                  <c:v>0.60551378446115289</c:v>
                </c:pt>
                <c:pt idx="15">
                  <c:v>0.51666666666666661</c:v>
                </c:pt>
                <c:pt idx="16">
                  <c:v>0.3660714285714286</c:v>
                </c:pt>
                <c:pt idx="17">
                  <c:v>0.48622710622710619</c:v>
                </c:pt>
                <c:pt idx="18">
                  <c:v>0.29459064327485379</c:v>
                </c:pt>
                <c:pt idx="19">
                  <c:v>0.53749999999999998</c:v>
                </c:pt>
                <c:pt idx="20">
                  <c:v>0.43722943722943725</c:v>
                </c:pt>
                <c:pt idx="21">
                  <c:v>0.48717948717948717</c:v>
                </c:pt>
                <c:pt idx="22">
                  <c:v>0.34375</c:v>
                </c:pt>
                <c:pt idx="23">
                  <c:v>0.6697108957219251</c:v>
                </c:pt>
                <c:pt idx="24">
                  <c:v>0.54208754208754206</c:v>
                </c:pt>
                <c:pt idx="25">
                  <c:v>0.24814814814814812</c:v>
                </c:pt>
                <c:pt idx="26">
                  <c:v>0.53056531703590526</c:v>
                </c:pt>
                <c:pt idx="27">
                  <c:v>0.70606060606060606</c:v>
                </c:pt>
                <c:pt idx="28">
                  <c:v>0.52657004830917875</c:v>
                </c:pt>
                <c:pt idx="29">
                  <c:v>0.49797676008202318</c:v>
                </c:pt>
                <c:pt idx="30">
                  <c:v>0.53535353535353536</c:v>
                </c:pt>
                <c:pt idx="31">
                  <c:v>0.50222222222222224</c:v>
                </c:pt>
                <c:pt idx="32">
                  <c:v>0.41666666666666669</c:v>
                </c:pt>
                <c:pt idx="33">
                  <c:v>0.55333333333333345</c:v>
                </c:pt>
                <c:pt idx="34">
                  <c:v>0.67117758784425463</c:v>
                </c:pt>
                <c:pt idx="35">
                  <c:v>0.54500000000000004</c:v>
                </c:pt>
              </c:numCache>
            </c:numRef>
          </c:val>
          <c:smooth val="0"/>
          <c:extLst>
            <c:ext xmlns:c16="http://schemas.microsoft.com/office/drawing/2014/chart" uri="{C3380CC4-5D6E-409C-BE32-E72D297353CC}">
              <c16:uniqueId val="{00000001-A690-7C4E-9E9E-A470CFD0F1D5}"/>
            </c:ext>
          </c:extLst>
        </c:ser>
        <c:dLbls>
          <c:showLegendKey val="0"/>
          <c:showVal val="0"/>
          <c:showCatName val="0"/>
          <c:showSerName val="0"/>
          <c:showPercent val="0"/>
          <c:showBubbleSize val="0"/>
        </c:dLbls>
        <c:marker val="1"/>
        <c:smooth val="0"/>
        <c:axId val="2076980808"/>
        <c:axId val="2076977576"/>
      </c:lineChart>
      <c:dateAx>
        <c:axId val="2076971480"/>
        <c:scaling>
          <c:orientation val="minMax"/>
        </c:scaling>
        <c:delete val="0"/>
        <c:axPos val="b"/>
        <c:numFmt formatCode="d\-mmm\-yy" sourceLinked="1"/>
        <c:majorTickMark val="out"/>
        <c:minorTickMark val="none"/>
        <c:tickLblPos val="nextTo"/>
        <c:crossAx val="2076974568"/>
        <c:crosses val="autoZero"/>
        <c:auto val="1"/>
        <c:lblOffset val="100"/>
        <c:baseTimeUnit val="days"/>
      </c:dateAx>
      <c:valAx>
        <c:axId val="2076974568"/>
        <c:scaling>
          <c:orientation val="minMax"/>
          <c:min val="15"/>
        </c:scaling>
        <c:delete val="0"/>
        <c:axPos val="l"/>
        <c:majorGridlines/>
        <c:numFmt formatCode="General" sourceLinked="1"/>
        <c:majorTickMark val="out"/>
        <c:minorTickMark val="none"/>
        <c:tickLblPos val="nextTo"/>
        <c:crossAx val="2076971480"/>
        <c:crosses val="autoZero"/>
        <c:crossBetween val="between"/>
      </c:valAx>
      <c:valAx>
        <c:axId val="2076977576"/>
        <c:scaling>
          <c:orientation val="minMax"/>
        </c:scaling>
        <c:delete val="0"/>
        <c:axPos val="r"/>
        <c:numFmt formatCode="General" sourceLinked="1"/>
        <c:majorTickMark val="out"/>
        <c:minorTickMark val="none"/>
        <c:tickLblPos val="nextTo"/>
        <c:crossAx val="2076980808"/>
        <c:crosses val="max"/>
        <c:crossBetween val="between"/>
      </c:valAx>
      <c:catAx>
        <c:axId val="2076980808"/>
        <c:scaling>
          <c:orientation val="minMax"/>
        </c:scaling>
        <c:delete val="1"/>
        <c:axPos val="b"/>
        <c:majorTickMark val="out"/>
        <c:minorTickMark val="none"/>
        <c:tickLblPos val="nextTo"/>
        <c:crossAx val="2076977576"/>
        <c:crosses val="autoZero"/>
        <c:auto val="1"/>
        <c:lblAlgn val="ctr"/>
        <c:lblOffset val="100"/>
        <c:noMultiLvlLbl val="0"/>
      </c:catAx>
    </c:plotArea>
    <c:legend>
      <c:legendPos val="r"/>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Sheet4!$U$1</c:f>
              <c:strCache>
                <c:ptCount val="1"/>
                <c:pt idx="0">
                  <c:v>infection rate</c:v>
                </c:pt>
              </c:strCache>
            </c:strRef>
          </c:tx>
          <c:spPr>
            <a:ln w="28575">
              <a:noFill/>
            </a:ln>
          </c:spPr>
          <c:trendline>
            <c:trendlineType val="linear"/>
            <c:dispRSqr val="0"/>
            <c:dispEq val="0"/>
          </c:trendline>
          <c:xVal>
            <c:numRef>
              <c:f>Sheet4!$T$2:$T$15</c:f>
              <c:numCache>
                <c:formatCode>General</c:formatCode>
                <c:ptCount val="14"/>
                <c:pt idx="1">
                  <c:v>0.68993839835728954</c:v>
                </c:pt>
                <c:pt idx="2">
                  <c:v>0.6243467542529777</c:v>
                </c:pt>
                <c:pt idx="3">
                  <c:v>0.60799150763984522</c:v>
                </c:pt>
                <c:pt idx="6">
                  <c:v>0.54706141715945633</c:v>
                </c:pt>
                <c:pt idx="7">
                  <c:v>0.63647727272727272</c:v>
                </c:pt>
                <c:pt idx="8">
                  <c:v>0.65111782157236708</c:v>
                </c:pt>
                <c:pt idx="9">
                  <c:v>0.55913978494623651</c:v>
                </c:pt>
                <c:pt idx="10">
                  <c:v>0.62851393829900626</c:v>
                </c:pt>
                <c:pt idx="11">
                  <c:v>0.63417931275074135</c:v>
                </c:pt>
                <c:pt idx="12">
                  <c:v>0.6063829787234043</c:v>
                </c:pt>
                <c:pt idx="13">
                  <c:v>0.56923076923076921</c:v>
                </c:pt>
              </c:numCache>
            </c:numRef>
          </c:xVal>
          <c:yVal>
            <c:numRef>
              <c:f>Sheet4!$U$2:$U$15</c:f>
              <c:numCache>
                <c:formatCode>General</c:formatCode>
                <c:ptCount val="14"/>
                <c:pt idx="2">
                  <c:v>6.2573583279465633E-2</c:v>
                </c:pt>
                <c:pt idx="3">
                  <c:v>5.6250000000000001E-2</c:v>
                </c:pt>
                <c:pt idx="4">
                  <c:v>8.0645161290322578E-2</c:v>
                </c:pt>
                <c:pt idx="6">
                  <c:v>3.1481481481481478E-2</c:v>
                </c:pt>
                <c:pt idx="8">
                  <c:v>1.01010101010101E-2</c:v>
                </c:pt>
                <c:pt idx="12">
                  <c:v>4.6511627906976744E-2</c:v>
                </c:pt>
                <c:pt idx="13">
                  <c:v>2.7777777777777776E-2</c:v>
                </c:pt>
              </c:numCache>
            </c:numRef>
          </c:yVal>
          <c:smooth val="0"/>
          <c:extLst>
            <c:ext xmlns:c16="http://schemas.microsoft.com/office/drawing/2014/chart" uri="{C3380CC4-5D6E-409C-BE32-E72D297353CC}">
              <c16:uniqueId val="{00000001-C91F-FF45-BD1B-8788F556DDDD}"/>
            </c:ext>
          </c:extLst>
        </c:ser>
        <c:dLbls>
          <c:showLegendKey val="0"/>
          <c:showVal val="0"/>
          <c:showCatName val="0"/>
          <c:showSerName val="0"/>
          <c:showPercent val="0"/>
          <c:showBubbleSize val="0"/>
        </c:dLbls>
        <c:axId val="2075994536"/>
        <c:axId val="2075999768"/>
      </c:scatterChart>
      <c:valAx>
        <c:axId val="2075994536"/>
        <c:scaling>
          <c:orientation val="minMax"/>
          <c:min val="0.5"/>
        </c:scaling>
        <c:delete val="0"/>
        <c:axPos val="b"/>
        <c:title>
          <c:tx>
            <c:rich>
              <a:bodyPr/>
              <a:lstStyle/>
              <a:p>
                <a:pPr>
                  <a:defRPr/>
                </a:pPr>
                <a:r>
                  <a:rPr lang="en-US"/>
                  <a:t>Proportion with sacs</a:t>
                </a:r>
              </a:p>
            </c:rich>
          </c:tx>
          <c:overlay val="0"/>
        </c:title>
        <c:numFmt formatCode="General" sourceLinked="1"/>
        <c:majorTickMark val="out"/>
        <c:minorTickMark val="none"/>
        <c:tickLblPos val="nextTo"/>
        <c:crossAx val="2075999768"/>
        <c:crosses val="autoZero"/>
        <c:crossBetween val="midCat"/>
      </c:valAx>
      <c:valAx>
        <c:axId val="2075999768"/>
        <c:scaling>
          <c:orientation val="minMax"/>
        </c:scaling>
        <c:delete val="0"/>
        <c:axPos val="l"/>
        <c:title>
          <c:tx>
            <c:rich>
              <a:bodyPr/>
              <a:lstStyle/>
              <a:p>
                <a:pPr>
                  <a:defRPr/>
                </a:pPr>
                <a:r>
                  <a:rPr lang="en-US"/>
                  <a:t>Infection rate</a:t>
                </a:r>
              </a:p>
            </c:rich>
          </c:tx>
          <c:overlay val="0"/>
        </c:title>
        <c:numFmt formatCode="General" sourceLinked="1"/>
        <c:majorTickMark val="out"/>
        <c:minorTickMark val="none"/>
        <c:tickLblPos val="nextTo"/>
        <c:crossAx val="207599453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Sheet4!$U$1</c:f>
              <c:strCache>
                <c:ptCount val="1"/>
                <c:pt idx="0">
                  <c:v>infection rate</c:v>
                </c:pt>
              </c:strCache>
            </c:strRef>
          </c:tx>
          <c:spPr>
            <a:ln w="28575">
              <a:noFill/>
            </a:ln>
          </c:spPr>
          <c:yVal>
            <c:numRef>
              <c:f>Sheet4!$U$2:$U$16</c:f>
              <c:numCache>
                <c:formatCode>General</c:formatCode>
                <c:ptCount val="15"/>
                <c:pt idx="2">
                  <c:v>6.2573583279465633E-2</c:v>
                </c:pt>
                <c:pt idx="3">
                  <c:v>5.6250000000000001E-2</c:v>
                </c:pt>
                <c:pt idx="4">
                  <c:v>8.0645161290322578E-2</c:v>
                </c:pt>
                <c:pt idx="6">
                  <c:v>3.1481481481481478E-2</c:v>
                </c:pt>
                <c:pt idx="8">
                  <c:v>1.01010101010101E-2</c:v>
                </c:pt>
                <c:pt idx="12">
                  <c:v>4.6511627906976744E-2</c:v>
                </c:pt>
                <c:pt idx="13">
                  <c:v>2.7777777777777776E-2</c:v>
                </c:pt>
              </c:numCache>
            </c:numRef>
          </c:yVal>
          <c:smooth val="0"/>
          <c:extLst>
            <c:ext xmlns:c16="http://schemas.microsoft.com/office/drawing/2014/chart" uri="{C3380CC4-5D6E-409C-BE32-E72D297353CC}">
              <c16:uniqueId val="{00000000-58BF-EB4F-9C55-D1202CE13798}"/>
            </c:ext>
          </c:extLst>
        </c:ser>
        <c:dLbls>
          <c:showLegendKey val="0"/>
          <c:showVal val="0"/>
          <c:showCatName val="0"/>
          <c:showSerName val="0"/>
          <c:showPercent val="0"/>
          <c:showBubbleSize val="0"/>
        </c:dLbls>
        <c:axId val="2076027160"/>
        <c:axId val="2076030184"/>
      </c:scatterChart>
      <c:valAx>
        <c:axId val="2076027160"/>
        <c:scaling>
          <c:orientation val="minMax"/>
        </c:scaling>
        <c:delete val="0"/>
        <c:axPos val="b"/>
        <c:majorTickMark val="out"/>
        <c:minorTickMark val="none"/>
        <c:tickLblPos val="nextTo"/>
        <c:crossAx val="2076030184"/>
        <c:crosses val="autoZero"/>
        <c:crossBetween val="midCat"/>
      </c:valAx>
      <c:valAx>
        <c:axId val="2076030184"/>
        <c:scaling>
          <c:orientation val="minMax"/>
        </c:scaling>
        <c:delete val="0"/>
        <c:axPos val="l"/>
        <c:majorGridlines/>
        <c:numFmt formatCode="General" sourceLinked="1"/>
        <c:majorTickMark val="out"/>
        <c:minorTickMark val="none"/>
        <c:tickLblPos val="nextTo"/>
        <c:crossAx val="207602716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736265725405"/>
          <c:y val="0.12037037037037"/>
          <c:w val="0.59702416508281297"/>
          <c:h val="0.69316746864975198"/>
        </c:manualLayout>
      </c:layout>
      <c:scatterChart>
        <c:scatterStyle val="lineMarker"/>
        <c:varyColors val="0"/>
        <c:ser>
          <c:idx val="0"/>
          <c:order val="0"/>
          <c:tx>
            <c:strRef>
              <c:f>Sheet4!$T$1</c:f>
              <c:strCache>
                <c:ptCount val="1"/>
                <c:pt idx="0">
                  <c:v>proportion with sacs</c:v>
                </c:pt>
              </c:strCache>
            </c:strRef>
          </c:tx>
          <c:spPr>
            <a:ln w="28575">
              <a:noFill/>
            </a:ln>
          </c:spPr>
          <c:trendline>
            <c:trendlineType val="linear"/>
            <c:dispRSqr val="1"/>
            <c:dispEq val="1"/>
            <c:trendlineLbl>
              <c:layout>
                <c:manualLayout>
                  <c:x val="0.46327843394575702"/>
                  <c:y val="-5.79811898512686E-2"/>
                </c:manualLayout>
              </c:layout>
              <c:numFmt formatCode="General" sourceLinked="0"/>
            </c:trendlineLbl>
          </c:trendline>
          <c:xVal>
            <c:numRef>
              <c:f>Sheet4!$R$2:$R$21</c:f>
              <c:numCache>
                <c:formatCode>General</c:formatCode>
                <c:ptCount val="20"/>
                <c:pt idx="0">
                  <c:v>0.49248861438705333</c:v>
                </c:pt>
                <c:pt idx="1">
                  <c:v>0.61025169262773715</c:v>
                </c:pt>
                <c:pt idx="2">
                  <c:v>0.52133546780723516</c:v>
                </c:pt>
                <c:pt idx="3">
                  <c:v>0.59117257500251696</c:v>
                </c:pt>
                <c:pt idx="4">
                  <c:v>0.55908918406072106</c:v>
                </c:pt>
                <c:pt idx="5">
                  <c:v>0.50232801618671186</c:v>
                </c:pt>
                <c:pt idx="6">
                  <c:v>0.43517837838720691</c:v>
                </c:pt>
                <c:pt idx="7">
                  <c:v>0.64427081878694781</c:v>
                </c:pt>
                <c:pt idx="8">
                  <c:v>0.43508555346790634</c:v>
                </c:pt>
                <c:pt idx="9">
                  <c:v>0.48397887020746966</c:v>
                </c:pt>
                <c:pt idx="10">
                  <c:v>0.48622011627108652</c:v>
                </c:pt>
                <c:pt idx="11">
                  <c:v>0.5872606937511845</c:v>
                </c:pt>
                <c:pt idx="12">
                  <c:v>0.32677215813861776</c:v>
                </c:pt>
                <c:pt idx="13">
                  <c:v>0.29875808255314323</c:v>
                </c:pt>
                <c:pt idx="14">
                  <c:v>0.45640407278063005</c:v>
                </c:pt>
                <c:pt idx="15">
                  <c:v>0.4642857142857143</c:v>
                </c:pt>
                <c:pt idx="16">
                  <c:v>0.39402460679737722</c:v>
                </c:pt>
                <c:pt idx="18">
                  <c:v>0.59593834745355401</c:v>
                </c:pt>
              </c:numCache>
            </c:numRef>
          </c:xVal>
          <c:yVal>
            <c:numRef>
              <c:f>Sheet4!$T$2:$T$21</c:f>
              <c:numCache>
                <c:formatCode>General</c:formatCode>
                <c:ptCount val="20"/>
                <c:pt idx="1">
                  <c:v>0.68993839835728954</c:v>
                </c:pt>
                <c:pt idx="2">
                  <c:v>0.6243467542529777</c:v>
                </c:pt>
                <c:pt idx="3">
                  <c:v>0.60799150763984522</c:v>
                </c:pt>
                <c:pt idx="6">
                  <c:v>0.54706141715945633</c:v>
                </c:pt>
                <c:pt idx="7">
                  <c:v>0.63647727272727272</c:v>
                </c:pt>
                <c:pt idx="8">
                  <c:v>0.65111782157236708</c:v>
                </c:pt>
                <c:pt idx="9">
                  <c:v>0.55913978494623651</c:v>
                </c:pt>
                <c:pt idx="10">
                  <c:v>0.62851393829900626</c:v>
                </c:pt>
                <c:pt idx="11">
                  <c:v>0.63417931275074135</c:v>
                </c:pt>
                <c:pt idx="12">
                  <c:v>0.6063829787234043</c:v>
                </c:pt>
                <c:pt idx="13">
                  <c:v>0.56923076923076921</c:v>
                </c:pt>
                <c:pt idx="14">
                  <c:v>0.5614395811785462</c:v>
                </c:pt>
                <c:pt idx="16">
                  <c:v>0.50245791245791238</c:v>
                </c:pt>
              </c:numCache>
            </c:numRef>
          </c:yVal>
          <c:smooth val="0"/>
          <c:extLst>
            <c:ext xmlns:c16="http://schemas.microsoft.com/office/drawing/2014/chart" uri="{C3380CC4-5D6E-409C-BE32-E72D297353CC}">
              <c16:uniqueId val="{00000001-3367-FD4F-8BE1-1816B3804EF8}"/>
            </c:ext>
          </c:extLst>
        </c:ser>
        <c:dLbls>
          <c:showLegendKey val="0"/>
          <c:showVal val="0"/>
          <c:showCatName val="0"/>
          <c:showSerName val="0"/>
          <c:showPercent val="0"/>
          <c:showBubbleSize val="0"/>
        </c:dLbls>
        <c:axId val="2076062904"/>
        <c:axId val="2076068088"/>
      </c:scatterChart>
      <c:valAx>
        <c:axId val="2076062904"/>
        <c:scaling>
          <c:orientation val="minMax"/>
          <c:min val="0.3"/>
        </c:scaling>
        <c:delete val="0"/>
        <c:axPos val="b"/>
        <c:title>
          <c:tx>
            <c:rich>
              <a:bodyPr/>
              <a:lstStyle/>
              <a:p>
                <a:pPr>
                  <a:defRPr/>
                </a:pPr>
                <a:r>
                  <a:rPr lang="en-US"/>
                  <a:t>Parous rate</a:t>
                </a:r>
              </a:p>
            </c:rich>
          </c:tx>
          <c:overlay val="0"/>
        </c:title>
        <c:numFmt formatCode="General" sourceLinked="1"/>
        <c:majorTickMark val="out"/>
        <c:minorTickMark val="none"/>
        <c:tickLblPos val="nextTo"/>
        <c:crossAx val="2076068088"/>
        <c:crosses val="autoZero"/>
        <c:crossBetween val="midCat"/>
      </c:valAx>
      <c:valAx>
        <c:axId val="2076068088"/>
        <c:scaling>
          <c:orientation val="minMax"/>
          <c:min val="0.45"/>
        </c:scaling>
        <c:delete val="0"/>
        <c:axPos val="l"/>
        <c:title>
          <c:tx>
            <c:rich>
              <a:bodyPr/>
              <a:lstStyle/>
              <a:p>
                <a:pPr>
                  <a:defRPr/>
                </a:pPr>
                <a:r>
                  <a:rPr lang="en-US"/>
                  <a:t>proportion with sacs</a:t>
                </a:r>
              </a:p>
            </c:rich>
          </c:tx>
          <c:overlay val="0"/>
        </c:title>
        <c:numFmt formatCode="General" sourceLinked="1"/>
        <c:majorTickMark val="out"/>
        <c:minorTickMark val="none"/>
        <c:tickLblPos val="nextTo"/>
        <c:crossAx val="207606290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Sheet4!$U$1</c:f>
              <c:strCache>
                <c:ptCount val="1"/>
                <c:pt idx="0">
                  <c:v>infection rate</c:v>
                </c:pt>
              </c:strCache>
            </c:strRef>
          </c:tx>
          <c:spPr>
            <a:ln w="28575">
              <a:noFill/>
            </a:ln>
          </c:spPr>
          <c:xVal>
            <c:numRef>
              <c:f>Sheet4!$T$2:$T$23</c:f>
              <c:numCache>
                <c:formatCode>General</c:formatCode>
                <c:ptCount val="22"/>
                <c:pt idx="1">
                  <c:v>0.68993839835728954</c:v>
                </c:pt>
                <c:pt idx="2">
                  <c:v>0.6243467542529777</c:v>
                </c:pt>
                <c:pt idx="3">
                  <c:v>0.60799150763984522</c:v>
                </c:pt>
                <c:pt idx="6">
                  <c:v>0.54706141715945633</c:v>
                </c:pt>
                <c:pt idx="7">
                  <c:v>0.63647727272727272</c:v>
                </c:pt>
                <c:pt idx="8">
                  <c:v>0.65111782157236708</c:v>
                </c:pt>
                <c:pt idx="9">
                  <c:v>0.55913978494623651</c:v>
                </c:pt>
                <c:pt idx="10">
                  <c:v>0.62851393829900626</c:v>
                </c:pt>
                <c:pt idx="11">
                  <c:v>0.63417931275074135</c:v>
                </c:pt>
                <c:pt idx="12">
                  <c:v>0.6063829787234043</c:v>
                </c:pt>
                <c:pt idx="13">
                  <c:v>0.56923076923076921</c:v>
                </c:pt>
                <c:pt idx="14">
                  <c:v>0.5614395811785462</c:v>
                </c:pt>
                <c:pt idx="16">
                  <c:v>0.50245791245791238</c:v>
                </c:pt>
                <c:pt idx="20">
                  <c:v>0.54138941866214585</c:v>
                </c:pt>
              </c:numCache>
            </c:numRef>
          </c:xVal>
          <c:yVal>
            <c:numRef>
              <c:f>Sheet4!$U$2:$U$23</c:f>
              <c:numCache>
                <c:formatCode>General</c:formatCode>
                <c:ptCount val="22"/>
                <c:pt idx="2">
                  <c:v>6.2573583279465633E-2</c:v>
                </c:pt>
                <c:pt idx="3">
                  <c:v>5.6250000000000001E-2</c:v>
                </c:pt>
                <c:pt idx="4">
                  <c:v>8.0645161290322578E-2</c:v>
                </c:pt>
                <c:pt idx="6">
                  <c:v>3.1481481481481478E-2</c:v>
                </c:pt>
                <c:pt idx="8">
                  <c:v>1.01010101010101E-2</c:v>
                </c:pt>
                <c:pt idx="12">
                  <c:v>4.6511627906976744E-2</c:v>
                </c:pt>
                <c:pt idx="13">
                  <c:v>2.7777777777777776E-2</c:v>
                </c:pt>
              </c:numCache>
            </c:numRef>
          </c:yVal>
          <c:smooth val="0"/>
          <c:extLst>
            <c:ext xmlns:c16="http://schemas.microsoft.com/office/drawing/2014/chart" uri="{C3380CC4-5D6E-409C-BE32-E72D297353CC}">
              <c16:uniqueId val="{00000000-E1DD-3943-9F74-46A2AE540DF7}"/>
            </c:ext>
          </c:extLst>
        </c:ser>
        <c:dLbls>
          <c:showLegendKey val="0"/>
          <c:showVal val="0"/>
          <c:showCatName val="0"/>
          <c:showSerName val="0"/>
          <c:showPercent val="0"/>
          <c:showBubbleSize val="0"/>
        </c:dLbls>
        <c:axId val="2076094872"/>
        <c:axId val="2076097896"/>
      </c:scatterChart>
      <c:valAx>
        <c:axId val="2076094872"/>
        <c:scaling>
          <c:orientation val="minMax"/>
        </c:scaling>
        <c:delete val="0"/>
        <c:axPos val="b"/>
        <c:numFmt formatCode="General" sourceLinked="1"/>
        <c:majorTickMark val="out"/>
        <c:minorTickMark val="none"/>
        <c:tickLblPos val="nextTo"/>
        <c:crossAx val="2076097896"/>
        <c:crosses val="autoZero"/>
        <c:crossBetween val="midCat"/>
      </c:valAx>
      <c:valAx>
        <c:axId val="2076097896"/>
        <c:scaling>
          <c:orientation val="minMax"/>
        </c:scaling>
        <c:delete val="0"/>
        <c:axPos val="l"/>
        <c:majorGridlines/>
        <c:numFmt formatCode="General" sourceLinked="1"/>
        <c:majorTickMark val="out"/>
        <c:minorTickMark val="none"/>
        <c:tickLblPos val="nextTo"/>
        <c:crossAx val="207609487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Sheet4!$T$1</c:f>
              <c:strCache>
                <c:ptCount val="1"/>
                <c:pt idx="0">
                  <c:v>proportion with sacs</c:v>
                </c:pt>
              </c:strCache>
            </c:strRef>
          </c:tx>
          <c:spPr>
            <a:ln w="28575">
              <a:noFill/>
            </a:ln>
          </c:spPr>
          <c:trendline>
            <c:trendlineType val="linear"/>
            <c:dispRSqr val="1"/>
            <c:dispEq val="1"/>
            <c:trendlineLbl>
              <c:layout>
                <c:manualLayout>
                  <c:x val="0.39831211723534599"/>
                  <c:y val="2.8924249052201801E-2"/>
                </c:manualLayout>
              </c:layout>
              <c:numFmt formatCode="General" sourceLinked="0"/>
            </c:trendlineLbl>
          </c:trendline>
          <c:xVal>
            <c:numRef>
              <c:f>Sheet4!$S$2:$S$21</c:f>
              <c:numCache>
                <c:formatCode>General</c:formatCode>
                <c:ptCount val="20"/>
                <c:pt idx="0">
                  <c:v>0.74036257553657014</c:v>
                </c:pt>
                <c:pt idx="1">
                  <c:v>0.82402707275803722</c:v>
                </c:pt>
                <c:pt idx="2">
                  <c:v>0.7857142857142857</c:v>
                </c:pt>
                <c:pt idx="3">
                  <c:v>0.73515981735159819</c:v>
                </c:pt>
                <c:pt idx="4">
                  <c:v>0.80612244897959184</c:v>
                </c:pt>
                <c:pt idx="5">
                  <c:v>0.7722772277227723</c:v>
                </c:pt>
                <c:pt idx="6">
                  <c:v>0.69518716577540107</c:v>
                </c:pt>
                <c:pt idx="8">
                  <c:v>0.67567567567567566</c:v>
                </c:pt>
                <c:pt idx="9">
                  <c:v>0.74044585987261147</c:v>
                </c:pt>
                <c:pt idx="10">
                  <c:v>0.7558139534883721</c:v>
                </c:pt>
                <c:pt idx="11">
                  <c:v>0.79844961240310075</c:v>
                </c:pt>
                <c:pt idx="12">
                  <c:v>0.77685950413223137</c:v>
                </c:pt>
                <c:pt idx="13">
                  <c:v>0.63247863247863245</c:v>
                </c:pt>
                <c:pt idx="14">
                  <c:v>0.69322709163346619</c:v>
                </c:pt>
                <c:pt idx="15">
                  <c:v>0.68421052631578949</c:v>
                </c:pt>
                <c:pt idx="16">
                  <c:v>0.60818713450292394</c:v>
                </c:pt>
                <c:pt idx="17">
                  <c:v>0.75</c:v>
                </c:pt>
                <c:pt idx="18">
                  <c:v>0.8</c:v>
                </c:pt>
                <c:pt idx="19">
                  <c:v>0.58139534883720934</c:v>
                </c:pt>
              </c:numCache>
            </c:numRef>
          </c:xVal>
          <c:yVal>
            <c:numRef>
              <c:f>Sheet4!$T$2:$T$21</c:f>
              <c:numCache>
                <c:formatCode>General</c:formatCode>
                <c:ptCount val="20"/>
                <c:pt idx="1">
                  <c:v>0.68993839835728954</c:v>
                </c:pt>
                <c:pt idx="2">
                  <c:v>0.6243467542529777</c:v>
                </c:pt>
                <c:pt idx="3">
                  <c:v>0.60799150763984522</c:v>
                </c:pt>
                <c:pt idx="6">
                  <c:v>0.54706141715945633</c:v>
                </c:pt>
                <c:pt idx="7">
                  <c:v>0.63647727272727272</c:v>
                </c:pt>
                <c:pt idx="8">
                  <c:v>0.65111782157236708</c:v>
                </c:pt>
                <c:pt idx="9">
                  <c:v>0.55913978494623651</c:v>
                </c:pt>
                <c:pt idx="10">
                  <c:v>0.62851393829900626</c:v>
                </c:pt>
                <c:pt idx="11">
                  <c:v>0.63417931275074135</c:v>
                </c:pt>
                <c:pt idx="12">
                  <c:v>0.6063829787234043</c:v>
                </c:pt>
                <c:pt idx="13">
                  <c:v>0.56923076923076921</c:v>
                </c:pt>
                <c:pt idx="14">
                  <c:v>0.5614395811785462</c:v>
                </c:pt>
                <c:pt idx="16">
                  <c:v>0.50245791245791238</c:v>
                </c:pt>
              </c:numCache>
            </c:numRef>
          </c:yVal>
          <c:smooth val="0"/>
          <c:extLst>
            <c:ext xmlns:c16="http://schemas.microsoft.com/office/drawing/2014/chart" uri="{C3380CC4-5D6E-409C-BE32-E72D297353CC}">
              <c16:uniqueId val="{00000001-237C-1441-B307-7295BD833F37}"/>
            </c:ext>
          </c:extLst>
        </c:ser>
        <c:dLbls>
          <c:showLegendKey val="0"/>
          <c:showVal val="0"/>
          <c:showCatName val="0"/>
          <c:showSerName val="0"/>
          <c:showPercent val="0"/>
          <c:showBubbleSize val="0"/>
        </c:dLbls>
        <c:axId val="2076131176"/>
        <c:axId val="2076136408"/>
      </c:scatterChart>
      <c:valAx>
        <c:axId val="2076131176"/>
        <c:scaling>
          <c:orientation val="minMax"/>
          <c:min val="0.5"/>
        </c:scaling>
        <c:delete val="0"/>
        <c:axPos val="b"/>
        <c:title>
          <c:tx>
            <c:rich>
              <a:bodyPr/>
              <a:lstStyle/>
              <a:p>
                <a:pPr>
                  <a:defRPr/>
                </a:pPr>
                <a:r>
                  <a:rPr lang="en-US"/>
                  <a:t>Modified parous rate</a:t>
                </a:r>
              </a:p>
            </c:rich>
          </c:tx>
          <c:overlay val="0"/>
        </c:title>
        <c:numFmt formatCode="General" sourceLinked="1"/>
        <c:majorTickMark val="out"/>
        <c:minorTickMark val="none"/>
        <c:tickLblPos val="nextTo"/>
        <c:crossAx val="2076136408"/>
        <c:crosses val="autoZero"/>
        <c:crossBetween val="midCat"/>
      </c:valAx>
      <c:valAx>
        <c:axId val="2076136408"/>
        <c:scaling>
          <c:orientation val="minMax"/>
          <c:min val="0.5"/>
        </c:scaling>
        <c:delete val="0"/>
        <c:axPos val="l"/>
        <c:title>
          <c:tx>
            <c:rich>
              <a:bodyPr/>
              <a:lstStyle/>
              <a:p>
                <a:pPr>
                  <a:defRPr/>
                </a:pPr>
                <a:r>
                  <a:rPr lang="en-US"/>
                  <a:t>proportion with sacs</a:t>
                </a:r>
              </a:p>
            </c:rich>
          </c:tx>
          <c:overlay val="0"/>
        </c:title>
        <c:numFmt formatCode="General" sourceLinked="1"/>
        <c:majorTickMark val="out"/>
        <c:minorTickMark val="none"/>
        <c:tickLblPos val="nextTo"/>
        <c:crossAx val="207613117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multiLvlStrRef>
              <c:f>'dc dissections'!$Y$197:$AA$198</c:f>
              <c:multiLvlStrCache>
                <c:ptCount val="3"/>
                <c:lvl>
                  <c:pt idx="0">
                    <c:v>house 1</c:v>
                  </c:pt>
                  <c:pt idx="1">
                    <c:v>house 2</c:v>
                  </c:pt>
                  <c:pt idx="2">
                    <c:v>house 3</c:v>
                  </c:pt>
                </c:lvl>
                <c:lvl>
                  <c:pt idx="0">
                    <c:v>with sacs</c:v>
                  </c:pt>
                </c:lvl>
              </c:multiLvlStrCache>
            </c:multiLvlStrRef>
          </c:cat>
          <c:val>
            <c:numRef>
              <c:f>'dc dissections'!$Y$199:$AA$199</c:f>
              <c:numCache>
                <c:formatCode>General</c:formatCode>
                <c:ptCount val="3"/>
                <c:pt idx="0">
                  <c:v>0.61678844031785207</c:v>
                </c:pt>
                <c:pt idx="1">
                  <c:v>0.56348651348651357</c:v>
                </c:pt>
                <c:pt idx="2">
                  <c:v>0.42412008281573499</c:v>
                </c:pt>
              </c:numCache>
            </c:numRef>
          </c:val>
          <c:extLst>
            <c:ext xmlns:c16="http://schemas.microsoft.com/office/drawing/2014/chart" uri="{C3380CC4-5D6E-409C-BE32-E72D297353CC}">
              <c16:uniqueId val="{00000000-11C0-4543-A183-63B6F7BD575F}"/>
            </c:ext>
          </c:extLst>
        </c:ser>
        <c:ser>
          <c:idx val="1"/>
          <c:order val="1"/>
          <c:invertIfNegative val="0"/>
          <c:cat>
            <c:multiLvlStrRef>
              <c:f>'dc dissections'!$Y$197:$AA$198</c:f>
              <c:multiLvlStrCache>
                <c:ptCount val="3"/>
                <c:lvl>
                  <c:pt idx="0">
                    <c:v>house 1</c:v>
                  </c:pt>
                  <c:pt idx="1">
                    <c:v>house 2</c:v>
                  </c:pt>
                  <c:pt idx="2">
                    <c:v>house 3</c:v>
                  </c:pt>
                </c:lvl>
                <c:lvl>
                  <c:pt idx="0">
                    <c:v>with sacs</c:v>
                  </c:pt>
                </c:lvl>
              </c:multiLvlStrCache>
            </c:multiLvlStrRef>
          </c:cat>
          <c:val>
            <c:numRef>
              <c:f>'dc dissections'!$Y$200:$AA$200</c:f>
              <c:numCache>
                <c:formatCode>General</c:formatCode>
                <c:ptCount val="3"/>
                <c:pt idx="0">
                  <c:v>0.54706141715945622</c:v>
                </c:pt>
                <c:pt idx="1">
                  <c:v>0.65774983343633231</c:v>
                </c:pt>
                <c:pt idx="2">
                  <c:v>0.61007143777197259</c:v>
                </c:pt>
              </c:numCache>
            </c:numRef>
          </c:val>
          <c:extLst>
            <c:ext xmlns:c16="http://schemas.microsoft.com/office/drawing/2014/chart" uri="{C3380CC4-5D6E-409C-BE32-E72D297353CC}">
              <c16:uniqueId val="{00000001-11C0-4543-A183-63B6F7BD575F}"/>
            </c:ext>
          </c:extLst>
        </c:ser>
        <c:ser>
          <c:idx val="2"/>
          <c:order val="2"/>
          <c:invertIfNegative val="0"/>
          <c:cat>
            <c:multiLvlStrRef>
              <c:f>'dc dissections'!$Y$197:$AA$198</c:f>
              <c:multiLvlStrCache>
                <c:ptCount val="3"/>
                <c:lvl>
                  <c:pt idx="0">
                    <c:v>house 1</c:v>
                  </c:pt>
                  <c:pt idx="1">
                    <c:v>house 2</c:v>
                  </c:pt>
                  <c:pt idx="2">
                    <c:v>house 3</c:v>
                  </c:pt>
                </c:lvl>
                <c:lvl>
                  <c:pt idx="0">
                    <c:v>with sacs</c:v>
                  </c:pt>
                </c:lvl>
              </c:multiLvlStrCache>
            </c:multiLvlStrRef>
          </c:cat>
          <c:val>
            <c:numRef>
              <c:f>'dc dissections'!$Y$201:$AA$201</c:f>
              <c:numCache>
                <c:formatCode>General</c:formatCode>
                <c:ptCount val="3"/>
                <c:pt idx="0">
                  <c:v>0.62434675425297759</c:v>
                </c:pt>
                <c:pt idx="1">
                  <c:v>0.68068181818181817</c:v>
                </c:pt>
                <c:pt idx="2">
                  <c:v>0.76190476190476186</c:v>
                </c:pt>
              </c:numCache>
            </c:numRef>
          </c:val>
          <c:extLst>
            <c:ext xmlns:c16="http://schemas.microsoft.com/office/drawing/2014/chart" uri="{C3380CC4-5D6E-409C-BE32-E72D297353CC}">
              <c16:uniqueId val="{00000002-11C0-4543-A183-63B6F7BD575F}"/>
            </c:ext>
          </c:extLst>
        </c:ser>
        <c:ser>
          <c:idx val="3"/>
          <c:order val="3"/>
          <c:invertIfNegative val="0"/>
          <c:cat>
            <c:multiLvlStrRef>
              <c:f>'dc dissections'!$Y$197:$AA$198</c:f>
              <c:multiLvlStrCache>
                <c:ptCount val="3"/>
                <c:lvl>
                  <c:pt idx="0">
                    <c:v>house 1</c:v>
                  </c:pt>
                  <c:pt idx="1">
                    <c:v>house 2</c:v>
                  </c:pt>
                  <c:pt idx="2">
                    <c:v>house 3</c:v>
                  </c:pt>
                </c:lvl>
                <c:lvl>
                  <c:pt idx="0">
                    <c:v>with sacs</c:v>
                  </c:pt>
                </c:lvl>
              </c:multiLvlStrCache>
            </c:multiLvlStrRef>
          </c:cat>
          <c:val>
            <c:numRef>
              <c:f>'dc dissections'!$Y$202:$AA$202</c:f>
              <c:numCache>
                <c:formatCode>General</c:formatCode>
                <c:ptCount val="3"/>
                <c:pt idx="0">
                  <c:v>0.56201090344510529</c:v>
                </c:pt>
                <c:pt idx="1">
                  <c:v>0.54384986993682649</c:v>
                </c:pt>
                <c:pt idx="2">
                  <c:v>0.47712842712842718</c:v>
                </c:pt>
              </c:numCache>
            </c:numRef>
          </c:val>
          <c:extLst>
            <c:ext xmlns:c16="http://schemas.microsoft.com/office/drawing/2014/chart" uri="{C3380CC4-5D6E-409C-BE32-E72D297353CC}">
              <c16:uniqueId val="{00000003-11C0-4543-A183-63B6F7BD575F}"/>
            </c:ext>
          </c:extLst>
        </c:ser>
        <c:dLbls>
          <c:showLegendKey val="0"/>
          <c:showVal val="0"/>
          <c:showCatName val="0"/>
          <c:showSerName val="0"/>
          <c:showPercent val="0"/>
          <c:showBubbleSize val="0"/>
        </c:dLbls>
        <c:gapWidth val="150"/>
        <c:axId val="2075861512"/>
        <c:axId val="2075864632"/>
      </c:barChart>
      <c:catAx>
        <c:axId val="2075861512"/>
        <c:scaling>
          <c:orientation val="minMax"/>
        </c:scaling>
        <c:delete val="0"/>
        <c:axPos val="b"/>
        <c:numFmt formatCode="General" sourceLinked="0"/>
        <c:majorTickMark val="out"/>
        <c:minorTickMark val="none"/>
        <c:tickLblPos val="nextTo"/>
        <c:crossAx val="2075864632"/>
        <c:crosses val="autoZero"/>
        <c:auto val="1"/>
        <c:lblAlgn val="ctr"/>
        <c:lblOffset val="100"/>
        <c:noMultiLvlLbl val="0"/>
      </c:catAx>
      <c:valAx>
        <c:axId val="2075864632"/>
        <c:scaling>
          <c:orientation val="minMax"/>
        </c:scaling>
        <c:delete val="0"/>
        <c:axPos val="l"/>
        <c:majorGridlines/>
        <c:numFmt formatCode="General" sourceLinked="1"/>
        <c:majorTickMark val="out"/>
        <c:minorTickMark val="none"/>
        <c:tickLblPos val="nextTo"/>
        <c:crossAx val="207586151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Sheet4!$U$1</c:f>
              <c:strCache>
                <c:ptCount val="1"/>
                <c:pt idx="0">
                  <c:v>infection rate</c:v>
                </c:pt>
              </c:strCache>
            </c:strRef>
          </c:tx>
          <c:spPr>
            <a:ln w="28575">
              <a:noFill/>
            </a:ln>
          </c:spPr>
          <c:trendline>
            <c:trendlineType val="linear"/>
            <c:dispRSqr val="1"/>
            <c:dispEq val="1"/>
            <c:trendlineLbl>
              <c:layout>
                <c:manualLayout>
                  <c:x val="0.35991622922134697"/>
                  <c:y val="-0.162953120443278"/>
                </c:manualLayout>
              </c:layout>
              <c:numFmt formatCode="General" sourceLinked="0"/>
            </c:trendlineLbl>
          </c:trendline>
          <c:xVal>
            <c:numRef>
              <c:f>Sheet4!$S$2:$S$15</c:f>
              <c:numCache>
                <c:formatCode>General</c:formatCode>
                <c:ptCount val="14"/>
                <c:pt idx="0">
                  <c:v>0.74036257553657014</c:v>
                </c:pt>
                <c:pt idx="1">
                  <c:v>0.82402707275803722</c:v>
                </c:pt>
                <c:pt idx="2">
                  <c:v>0.7857142857142857</c:v>
                </c:pt>
                <c:pt idx="3">
                  <c:v>0.73515981735159819</c:v>
                </c:pt>
                <c:pt idx="4">
                  <c:v>0.80612244897959184</c:v>
                </c:pt>
                <c:pt idx="5">
                  <c:v>0.7722772277227723</c:v>
                </c:pt>
                <c:pt idx="6">
                  <c:v>0.69518716577540107</c:v>
                </c:pt>
                <c:pt idx="8">
                  <c:v>0.67567567567567566</c:v>
                </c:pt>
                <c:pt idx="9">
                  <c:v>0.74044585987261147</c:v>
                </c:pt>
                <c:pt idx="10">
                  <c:v>0.7558139534883721</c:v>
                </c:pt>
                <c:pt idx="11">
                  <c:v>0.79844961240310075</c:v>
                </c:pt>
                <c:pt idx="12">
                  <c:v>0.77685950413223137</c:v>
                </c:pt>
                <c:pt idx="13">
                  <c:v>0.63247863247863245</c:v>
                </c:pt>
              </c:numCache>
            </c:numRef>
          </c:xVal>
          <c:yVal>
            <c:numRef>
              <c:f>Sheet4!$U$2:$U$15</c:f>
              <c:numCache>
                <c:formatCode>General</c:formatCode>
                <c:ptCount val="14"/>
                <c:pt idx="2">
                  <c:v>6.2573583279465633E-2</c:v>
                </c:pt>
                <c:pt idx="3">
                  <c:v>5.6250000000000001E-2</c:v>
                </c:pt>
                <c:pt idx="4">
                  <c:v>8.0645161290322578E-2</c:v>
                </c:pt>
                <c:pt idx="6">
                  <c:v>3.1481481481481478E-2</c:v>
                </c:pt>
                <c:pt idx="8">
                  <c:v>1.01010101010101E-2</c:v>
                </c:pt>
                <c:pt idx="12">
                  <c:v>4.6511627906976744E-2</c:v>
                </c:pt>
                <c:pt idx="13">
                  <c:v>2.7777777777777776E-2</c:v>
                </c:pt>
              </c:numCache>
            </c:numRef>
          </c:yVal>
          <c:smooth val="0"/>
          <c:extLst>
            <c:ext xmlns:c16="http://schemas.microsoft.com/office/drawing/2014/chart" uri="{C3380CC4-5D6E-409C-BE32-E72D297353CC}">
              <c16:uniqueId val="{00000001-36C3-0342-891A-7422FD913530}"/>
            </c:ext>
          </c:extLst>
        </c:ser>
        <c:dLbls>
          <c:showLegendKey val="0"/>
          <c:showVal val="0"/>
          <c:showCatName val="0"/>
          <c:showSerName val="0"/>
          <c:showPercent val="0"/>
          <c:showBubbleSize val="0"/>
        </c:dLbls>
        <c:axId val="2075459048"/>
        <c:axId val="2075456376"/>
      </c:scatterChart>
      <c:valAx>
        <c:axId val="2075459048"/>
        <c:scaling>
          <c:orientation val="minMax"/>
          <c:min val="0.5"/>
        </c:scaling>
        <c:delete val="0"/>
        <c:axPos val="b"/>
        <c:numFmt formatCode="General" sourceLinked="1"/>
        <c:majorTickMark val="out"/>
        <c:minorTickMark val="none"/>
        <c:tickLblPos val="nextTo"/>
        <c:crossAx val="2075456376"/>
        <c:crosses val="autoZero"/>
        <c:crossBetween val="midCat"/>
      </c:valAx>
      <c:valAx>
        <c:axId val="2075456376"/>
        <c:scaling>
          <c:orientation val="minMax"/>
        </c:scaling>
        <c:delete val="0"/>
        <c:axPos val="l"/>
        <c:majorGridlines/>
        <c:numFmt formatCode="General" sourceLinked="1"/>
        <c:majorTickMark val="out"/>
        <c:minorTickMark val="none"/>
        <c:tickLblPos val="nextTo"/>
        <c:crossAx val="207545904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Sheet3!$Z$1</c:f>
              <c:strCache>
                <c:ptCount val="1"/>
                <c:pt idx="0">
                  <c:v>parous rate</c:v>
                </c:pt>
              </c:strCache>
            </c:strRef>
          </c:tx>
          <c:spPr>
            <a:ln w="47625">
              <a:noFill/>
            </a:ln>
          </c:spPr>
          <c:invertIfNegative val="0"/>
          <c:cat>
            <c:numRef>
              <c:f>Sheet3!$Y$2:$Y$84</c:f>
              <c:numCache>
                <c:formatCode>dd\ mmmm\ yyyy</c:formatCode>
                <c:ptCount val="83"/>
                <c:pt idx="0">
                  <c:v>37766</c:v>
                </c:pt>
                <c:pt idx="1">
                  <c:v>37766</c:v>
                </c:pt>
                <c:pt idx="2">
                  <c:v>37767</c:v>
                </c:pt>
                <c:pt idx="3">
                  <c:v>37767</c:v>
                </c:pt>
                <c:pt idx="4">
                  <c:v>37768</c:v>
                </c:pt>
                <c:pt idx="5">
                  <c:v>37769</c:v>
                </c:pt>
                <c:pt idx="6" formatCode="d&quot;. &quot;mmm&quot;. &quot;yyyy">
                  <c:v>37773</c:v>
                </c:pt>
                <c:pt idx="7" formatCode="d&quot;. &quot;mmm&quot;. &quot;yyyy">
                  <c:v>37773</c:v>
                </c:pt>
                <c:pt idx="8">
                  <c:v>37774</c:v>
                </c:pt>
                <c:pt idx="9">
                  <c:v>37778</c:v>
                </c:pt>
                <c:pt idx="10">
                  <c:v>37779</c:v>
                </c:pt>
                <c:pt idx="11">
                  <c:v>37779</c:v>
                </c:pt>
                <c:pt idx="12">
                  <c:v>37922</c:v>
                </c:pt>
                <c:pt idx="13" formatCode="d\-mmm\-yy">
                  <c:v>37923</c:v>
                </c:pt>
                <c:pt idx="14">
                  <c:v>37924</c:v>
                </c:pt>
                <c:pt idx="15" formatCode="d\-mmm\-yy">
                  <c:v>37925</c:v>
                </c:pt>
                <c:pt idx="16" formatCode="d\-mmm\-yy">
                  <c:v>37932</c:v>
                </c:pt>
                <c:pt idx="17" formatCode="d\-mmm\-yy">
                  <c:v>37933</c:v>
                </c:pt>
                <c:pt idx="18" formatCode="d\-mmm\-yy">
                  <c:v>37939</c:v>
                </c:pt>
                <c:pt idx="19" formatCode="d\-mmm\-yy">
                  <c:v>37940</c:v>
                </c:pt>
                <c:pt idx="20" formatCode="d\-mmm\-yy">
                  <c:v>37944</c:v>
                </c:pt>
                <c:pt idx="21" formatCode="d\-mmm\-yy">
                  <c:v>38007</c:v>
                </c:pt>
                <c:pt idx="22" formatCode="d\-mmm\-yy">
                  <c:v>38008</c:v>
                </c:pt>
                <c:pt idx="23" formatCode="d\-mmm\-yy">
                  <c:v>38009</c:v>
                </c:pt>
                <c:pt idx="24" formatCode="d\-mmm\-yy">
                  <c:v>38010</c:v>
                </c:pt>
                <c:pt idx="25">
                  <c:v>38013</c:v>
                </c:pt>
                <c:pt idx="26">
                  <c:v>38014</c:v>
                </c:pt>
                <c:pt idx="27">
                  <c:v>38024</c:v>
                </c:pt>
                <c:pt idx="28">
                  <c:v>38025</c:v>
                </c:pt>
                <c:pt idx="29">
                  <c:v>38026</c:v>
                </c:pt>
                <c:pt idx="30">
                  <c:v>38027</c:v>
                </c:pt>
                <c:pt idx="31">
                  <c:v>38028</c:v>
                </c:pt>
                <c:pt idx="32">
                  <c:v>38029</c:v>
                </c:pt>
                <c:pt idx="33">
                  <c:v>38030</c:v>
                </c:pt>
                <c:pt idx="34">
                  <c:v>38031</c:v>
                </c:pt>
                <c:pt idx="35">
                  <c:v>38034</c:v>
                </c:pt>
                <c:pt idx="36" formatCode="mm/dd/yyyy">
                  <c:v>38261</c:v>
                </c:pt>
                <c:pt idx="37" formatCode="mm/dd/yyyy">
                  <c:v>38272</c:v>
                </c:pt>
                <c:pt idx="38" formatCode="mm/dd/yyyy">
                  <c:v>38273</c:v>
                </c:pt>
                <c:pt idx="39" formatCode="mm/dd/yyyy">
                  <c:v>38244</c:v>
                </c:pt>
                <c:pt idx="40" formatCode="mm/dd/yyyy">
                  <c:v>38245</c:v>
                </c:pt>
                <c:pt idx="41" formatCode="mm/dd/yyyy">
                  <c:v>38246</c:v>
                </c:pt>
                <c:pt idx="42" formatCode="mm/dd/yyyy">
                  <c:v>38246</c:v>
                </c:pt>
                <c:pt idx="43" formatCode="mm/dd/yyyy">
                  <c:v>38247</c:v>
                </c:pt>
                <c:pt idx="44" formatCode="mm/dd/yyyy">
                  <c:v>38247</c:v>
                </c:pt>
                <c:pt idx="45" formatCode="mm/dd/yyyy">
                  <c:v>38248</c:v>
                </c:pt>
                <c:pt idx="46" formatCode="mm/dd/yyyy">
                  <c:v>38248</c:v>
                </c:pt>
                <c:pt idx="47" formatCode="mm/dd/yyyy">
                  <c:v>38249</c:v>
                </c:pt>
                <c:pt idx="48" formatCode="mm/dd/yyyy">
                  <c:v>38249</c:v>
                </c:pt>
                <c:pt idx="49" formatCode="mm/dd/yyyy">
                  <c:v>38250</c:v>
                </c:pt>
                <c:pt idx="50" formatCode="mm/dd/yyyy">
                  <c:v>38250</c:v>
                </c:pt>
                <c:pt idx="51" formatCode="mm/dd/yyyy">
                  <c:v>38251</c:v>
                </c:pt>
                <c:pt idx="52" formatCode="mm/dd/yyyy">
                  <c:v>38251</c:v>
                </c:pt>
                <c:pt idx="53" formatCode="mm/dd/yyyy">
                  <c:v>38252</c:v>
                </c:pt>
                <c:pt idx="54" formatCode="mm/dd/yyyy">
                  <c:v>38252</c:v>
                </c:pt>
                <c:pt idx="55" formatCode="mm/dd/yyyy">
                  <c:v>38253</c:v>
                </c:pt>
                <c:pt idx="56" formatCode="mm/dd/yyyy">
                  <c:v>38254</c:v>
                </c:pt>
                <c:pt idx="57" formatCode="mm/dd/yyyy">
                  <c:v>38254</c:v>
                </c:pt>
                <c:pt idx="58" formatCode="mm/dd/yyyy">
                  <c:v>38255</c:v>
                </c:pt>
                <c:pt idx="59" formatCode="mm/dd/yyyy">
                  <c:v>38255</c:v>
                </c:pt>
                <c:pt idx="60" formatCode="mm/dd/yyyy">
                  <c:v>38256</c:v>
                </c:pt>
                <c:pt idx="61" formatCode="mm/dd/yyyy">
                  <c:v>38256</c:v>
                </c:pt>
                <c:pt idx="62" formatCode="mm/dd/yyyy">
                  <c:v>38257</c:v>
                </c:pt>
                <c:pt idx="63" formatCode="mm/dd/yyyy">
                  <c:v>38260</c:v>
                </c:pt>
                <c:pt idx="64" formatCode="mm/dd/yyyy">
                  <c:v>38261</c:v>
                </c:pt>
                <c:pt idx="65" formatCode="mm/dd/yyyy">
                  <c:v>38261</c:v>
                </c:pt>
                <c:pt idx="66" formatCode="mm/dd/yyyy">
                  <c:v>38262</c:v>
                </c:pt>
                <c:pt idx="67" formatCode="mm/dd/yyyy">
                  <c:v>38263</c:v>
                </c:pt>
                <c:pt idx="68" formatCode="mm/dd/yyyy">
                  <c:v>38264</c:v>
                </c:pt>
                <c:pt idx="69" formatCode="mm/dd/yyyy">
                  <c:v>38264</c:v>
                </c:pt>
                <c:pt idx="70" formatCode="mm/dd/yyyy">
                  <c:v>38265</c:v>
                </c:pt>
                <c:pt idx="71" formatCode="mm/dd/yyyy">
                  <c:v>38266</c:v>
                </c:pt>
                <c:pt idx="72" formatCode="mm/dd/yyyy">
                  <c:v>38267</c:v>
                </c:pt>
                <c:pt idx="73" formatCode="mm/dd/yyyy">
                  <c:v>38267</c:v>
                </c:pt>
                <c:pt idx="74" formatCode="mm/dd/yyyy">
                  <c:v>38268</c:v>
                </c:pt>
                <c:pt idx="75" formatCode="mm/dd/yyyy">
                  <c:v>38269</c:v>
                </c:pt>
                <c:pt idx="76" formatCode="mm/dd/yyyy">
                  <c:v>38270</c:v>
                </c:pt>
                <c:pt idx="77" formatCode="mm/dd/yyyy">
                  <c:v>38271</c:v>
                </c:pt>
                <c:pt idx="78" formatCode="mm/dd/yyyy">
                  <c:v>38272</c:v>
                </c:pt>
                <c:pt idx="79" formatCode="mm/dd/yyyy">
                  <c:v>38272</c:v>
                </c:pt>
                <c:pt idx="80" formatCode="mm/dd/yyyy">
                  <c:v>38273</c:v>
                </c:pt>
                <c:pt idx="81" formatCode="mm/dd/yyyy">
                  <c:v>38273</c:v>
                </c:pt>
                <c:pt idx="82" formatCode="mm/dd/yyyy">
                  <c:v>38274</c:v>
                </c:pt>
              </c:numCache>
            </c:numRef>
          </c:cat>
          <c:val>
            <c:numRef>
              <c:f>Sheet3!$Z$2:$Z$84</c:f>
              <c:numCache>
                <c:formatCode>General</c:formatCode>
                <c:ptCount val="83"/>
                <c:pt idx="0">
                  <c:v>0.23684210526315788</c:v>
                </c:pt>
                <c:pt idx="1">
                  <c:v>0.47058823529411764</c:v>
                </c:pt>
                <c:pt idx="2">
                  <c:v>0.25</c:v>
                </c:pt>
                <c:pt idx="3">
                  <c:v>0.29629629629629628</c:v>
                </c:pt>
                <c:pt idx="4">
                  <c:v>0.13636363636363635</c:v>
                </c:pt>
                <c:pt idx="5">
                  <c:v>0.10344827586206896</c:v>
                </c:pt>
                <c:pt idx="6">
                  <c:v>0.15</c:v>
                </c:pt>
                <c:pt idx="7">
                  <c:v>0.14285714285714285</c:v>
                </c:pt>
                <c:pt idx="8">
                  <c:v>0.39393939393939392</c:v>
                </c:pt>
                <c:pt idx="9">
                  <c:v>0.6428571428571429</c:v>
                </c:pt>
                <c:pt idx="10">
                  <c:v>0.33333333333333331</c:v>
                </c:pt>
                <c:pt idx="11">
                  <c:v>0.42857142857142855</c:v>
                </c:pt>
                <c:pt idx="12">
                  <c:v>0.5</c:v>
                </c:pt>
                <c:pt idx="13">
                  <c:v>0.5</c:v>
                </c:pt>
                <c:pt idx="14">
                  <c:v>0.54838709677419351</c:v>
                </c:pt>
                <c:pt idx="15">
                  <c:v>0.54838709677419351</c:v>
                </c:pt>
                <c:pt idx="16">
                  <c:v>0.48484848484848486</c:v>
                </c:pt>
                <c:pt idx="17">
                  <c:v>0.18421052631578946</c:v>
                </c:pt>
                <c:pt idx="18">
                  <c:v>0.48648648648648651</c:v>
                </c:pt>
                <c:pt idx="19">
                  <c:v>0.45</c:v>
                </c:pt>
                <c:pt idx="20">
                  <c:v>0.21428571428571427</c:v>
                </c:pt>
                <c:pt idx="21">
                  <c:v>0.54545454545454541</c:v>
                </c:pt>
                <c:pt idx="22">
                  <c:v>0.5</c:v>
                </c:pt>
                <c:pt idx="23">
                  <c:v>0.77777777777777779</c:v>
                </c:pt>
                <c:pt idx="24">
                  <c:v>0.51515151515151514</c:v>
                </c:pt>
                <c:pt idx="25">
                  <c:v>0.44444444444444442</c:v>
                </c:pt>
                <c:pt idx="26">
                  <c:v>0.35714285714285715</c:v>
                </c:pt>
                <c:pt idx="27">
                  <c:v>0.5</c:v>
                </c:pt>
                <c:pt idx="28">
                  <c:v>0.47368421052631576</c:v>
                </c:pt>
                <c:pt idx="29">
                  <c:v>0.57894736842105265</c:v>
                </c:pt>
                <c:pt idx="30">
                  <c:v>0.41176470588235292</c:v>
                </c:pt>
                <c:pt idx="31">
                  <c:v>0.51282051282051277</c:v>
                </c:pt>
                <c:pt idx="32">
                  <c:v>0.58695652173913049</c:v>
                </c:pt>
                <c:pt idx="33">
                  <c:v>0.59090909090909094</c:v>
                </c:pt>
                <c:pt idx="34">
                  <c:v>0.39534883720930231</c:v>
                </c:pt>
                <c:pt idx="35">
                  <c:v>0.62962962962962965</c:v>
                </c:pt>
                <c:pt idx="36">
                  <c:v>0.7441860465116279</c:v>
                </c:pt>
                <c:pt idx="37">
                  <c:v>0.53846153846153844</c:v>
                </c:pt>
                <c:pt idx="38">
                  <c:v>0.4838709677419355</c:v>
                </c:pt>
                <c:pt idx="39">
                  <c:v>0.41860465116279072</c:v>
                </c:pt>
                <c:pt idx="40">
                  <c:v>0.47058823529411764</c:v>
                </c:pt>
                <c:pt idx="41">
                  <c:v>0.6875</c:v>
                </c:pt>
                <c:pt idx="42">
                  <c:v>0.4358974358974359</c:v>
                </c:pt>
                <c:pt idx="43">
                  <c:v>0.33333333333333331</c:v>
                </c:pt>
                <c:pt idx="44">
                  <c:v>0.44444444444444442</c:v>
                </c:pt>
                <c:pt idx="45">
                  <c:v>0.41860465116279072</c:v>
                </c:pt>
                <c:pt idx="46">
                  <c:v>0.5</c:v>
                </c:pt>
                <c:pt idx="47">
                  <c:v>0.39130434782608697</c:v>
                </c:pt>
                <c:pt idx="48">
                  <c:v>0.42857142857142855</c:v>
                </c:pt>
                <c:pt idx="49">
                  <c:v>0.65517241379310343</c:v>
                </c:pt>
                <c:pt idx="50">
                  <c:v>0.4</c:v>
                </c:pt>
                <c:pt idx="51">
                  <c:v>0.3</c:v>
                </c:pt>
                <c:pt idx="52">
                  <c:v>0.44444444444444442</c:v>
                </c:pt>
                <c:pt idx="53">
                  <c:v>0.54285714285714282</c:v>
                </c:pt>
                <c:pt idx="54">
                  <c:v>0.5</c:v>
                </c:pt>
                <c:pt idx="55">
                  <c:v>0.35714285714285715</c:v>
                </c:pt>
                <c:pt idx="56">
                  <c:v>0.46666666666666667</c:v>
                </c:pt>
                <c:pt idx="57">
                  <c:v>0.36363636363636365</c:v>
                </c:pt>
                <c:pt idx="58">
                  <c:v>0.29268292682926828</c:v>
                </c:pt>
                <c:pt idx="59">
                  <c:v>0.41666666666666669</c:v>
                </c:pt>
                <c:pt idx="60">
                  <c:v>0.21428571428571427</c:v>
                </c:pt>
                <c:pt idx="61">
                  <c:v>0.33333333333333331</c:v>
                </c:pt>
                <c:pt idx="62">
                  <c:v>0.23529411764705882</c:v>
                </c:pt>
                <c:pt idx="63">
                  <c:v>0.55555555555555558</c:v>
                </c:pt>
                <c:pt idx="64">
                  <c:v>0.59459459459459463</c:v>
                </c:pt>
                <c:pt idx="65">
                  <c:v>0.51515151515151514</c:v>
                </c:pt>
                <c:pt idx="66">
                  <c:v>0.62857142857142856</c:v>
                </c:pt>
                <c:pt idx="67">
                  <c:v>0.52941176470588236</c:v>
                </c:pt>
                <c:pt idx="68">
                  <c:v>0.6071428571428571</c:v>
                </c:pt>
                <c:pt idx="69">
                  <c:v>0.53191489361702127</c:v>
                </c:pt>
                <c:pt idx="70">
                  <c:v>0.28205128205128205</c:v>
                </c:pt>
                <c:pt idx="71">
                  <c:v>0.51111111111111107</c:v>
                </c:pt>
                <c:pt idx="72">
                  <c:v>0.44186046511627908</c:v>
                </c:pt>
                <c:pt idx="73">
                  <c:v>0.5</c:v>
                </c:pt>
                <c:pt idx="74">
                  <c:v>0.24489795918367346</c:v>
                </c:pt>
                <c:pt idx="75">
                  <c:v>0.46153846153846156</c:v>
                </c:pt>
                <c:pt idx="76">
                  <c:v>0.3</c:v>
                </c:pt>
                <c:pt idx="77">
                  <c:v>0.42857142857142855</c:v>
                </c:pt>
                <c:pt idx="78">
                  <c:v>0.3888888888888889</c:v>
                </c:pt>
                <c:pt idx="79">
                  <c:v>1</c:v>
                </c:pt>
                <c:pt idx="80">
                  <c:v>0.33333333333333331</c:v>
                </c:pt>
                <c:pt idx="81">
                  <c:v>0.15384615384615385</c:v>
                </c:pt>
                <c:pt idx="82">
                  <c:v>0.625</c:v>
                </c:pt>
              </c:numCache>
            </c:numRef>
          </c:val>
          <c:extLst>
            <c:ext xmlns:c16="http://schemas.microsoft.com/office/drawing/2014/chart" uri="{C3380CC4-5D6E-409C-BE32-E72D297353CC}">
              <c16:uniqueId val="{00000000-D52D-D74D-9AD9-C16F0A565208}"/>
            </c:ext>
          </c:extLst>
        </c:ser>
        <c:dLbls>
          <c:showLegendKey val="0"/>
          <c:showVal val="0"/>
          <c:showCatName val="0"/>
          <c:showSerName val="0"/>
          <c:showPercent val="0"/>
          <c:showBubbleSize val="0"/>
        </c:dLbls>
        <c:gapWidth val="150"/>
        <c:axId val="2075411544"/>
        <c:axId val="2076680472"/>
      </c:barChart>
      <c:dateAx>
        <c:axId val="2075411544"/>
        <c:scaling>
          <c:orientation val="minMax"/>
        </c:scaling>
        <c:delete val="0"/>
        <c:axPos val="b"/>
        <c:numFmt formatCode="dd\ mmmm\ yyyy" sourceLinked="1"/>
        <c:majorTickMark val="out"/>
        <c:minorTickMark val="none"/>
        <c:tickLblPos val="nextTo"/>
        <c:crossAx val="2076680472"/>
        <c:crosses val="autoZero"/>
        <c:auto val="1"/>
        <c:lblOffset val="100"/>
        <c:baseTimeUnit val="days"/>
      </c:dateAx>
      <c:valAx>
        <c:axId val="2076680472"/>
        <c:scaling>
          <c:orientation val="minMax"/>
        </c:scaling>
        <c:delete val="0"/>
        <c:axPos val="l"/>
        <c:majorGridlines/>
        <c:numFmt formatCode="General" sourceLinked="1"/>
        <c:majorTickMark val="out"/>
        <c:minorTickMark val="none"/>
        <c:tickLblPos val="nextTo"/>
        <c:crossAx val="207541154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1"/>
          <c:order val="1"/>
          <c:tx>
            <c:strRef>
              <c:f>Sheet3!$AA$1</c:f>
              <c:strCache>
                <c:ptCount val="1"/>
                <c:pt idx="0">
                  <c:v>proportion with sacs</c:v>
                </c:pt>
              </c:strCache>
            </c:strRef>
          </c:tx>
          <c:spPr>
            <a:ln w="47625">
              <a:noFill/>
            </a:ln>
          </c:spPr>
          <c:invertIfNegative val="0"/>
          <c:cat>
            <c:numRef>
              <c:f>Sheet3!$Y$2:$Y$84</c:f>
              <c:numCache>
                <c:formatCode>dd\ mmmm\ yyyy</c:formatCode>
                <c:ptCount val="83"/>
                <c:pt idx="0">
                  <c:v>37766</c:v>
                </c:pt>
                <c:pt idx="1">
                  <c:v>37766</c:v>
                </c:pt>
                <c:pt idx="2">
                  <c:v>37767</c:v>
                </c:pt>
                <c:pt idx="3">
                  <c:v>37767</c:v>
                </c:pt>
                <c:pt idx="4">
                  <c:v>37768</c:v>
                </c:pt>
                <c:pt idx="5">
                  <c:v>37769</c:v>
                </c:pt>
                <c:pt idx="6" formatCode="d&quot;. &quot;mmm&quot;. &quot;yyyy">
                  <c:v>37773</c:v>
                </c:pt>
                <c:pt idx="7" formatCode="d&quot;. &quot;mmm&quot;. &quot;yyyy">
                  <c:v>37773</c:v>
                </c:pt>
                <c:pt idx="8">
                  <c:v>37774</c:v>
                </c:pt>
                <c:pt idx="9">
                  <c:v>37778</c:v>
                </c:pt>
                <c:pt idx="10">
                  <c:v>37779</c:v>
                </c:pt>
                <c:pt idx="11">
                  <c:v>37779</c:v>
                </c:pt>
                <c:pt idx="12">
                  <c:v>37922</c:v>
                </c:pt>
                <c:pt idx="13" formatCode="d\-mmm\-yy">
                  <c:v>37923</c:v>
                </c:pt>
                <c:pt idx="14">
                  <c:v>37924</c:v>
                </c:pt>
                <c:pt idx="15" formatCode="d\-mmm\-yy">
                  <c:v>37925</c:v>
                </c:pt>
                <c:pt idx="16" formatCode="d\-mmm\-yy">
                  <c:v>37932</c:v>
                </c:pt>
                <c:pt idx="17" formatCode="d\-mmm\-yy">
                  <c:v>37933</c:v>
                </c:pt>
                <c:pt idx="18" formatCode="d\-mmm\-yy">
                  <c:v>37939</c:v>
                </c:pt>
                <c:pt idx="19" formatCode="d\-mmm\-yy">
                  <c:v>37940</c:v>
                </c:pt>
                <c:pt idx="20" formatCode="d\-mmm\-yy">
                  <c:v>37944</c:v>
                </c:pt>
                <c:pt idx="21" formatCode="d\-mmm\-yy">
                  <c:v>38007</c:v>
                </c:pt>
                <c:pt idx="22" formatCode="d\-mmm\-yy">
                  <c:v>38008</c:v>
                </c:pt>
                <c:pt idx="23" formatCode="d\-mmm\-yy">
                  <c:v>38009</c:v>
                </c:pt>
                <c:pt idx="24" formatCode="d\-mmm\-yy">
                  <c:v>38010</c:v>
                </c:pt>
                <c:pt idx="25">
                  <c:v>38013</c:v>
                </c:pt>
                <c:pt idx="26">
                  <c:v>38014</c:v>
                </c:pt>
                <c:pt idx="27">
                  <c:v>38024</c:v>
                </c:pt>
                <c:pt idx="28">
                  <c:v>38025</c:v>
                </c:pt>
                <c:pt idx="29">
                  <c:v>38026</c:v>
                </c:pt>
                <c:pt idx="30">
                  <c:v>38027</c:v>
                </c:pt>
                <c:pt idx="31">
                  <c:v>38028</c:v>
                </c:pt>
                <c:pt idx="32">
                  <c:v>38029</c:v>
                </c:pt>
                <c:pt idx="33">
                  <c:v>38030</c:v>
                </c:pt>
                <c:pt idx="34">
                  <c:v>38031</c:v>
                </c:pt>
                <c:pt idx="35">
                  <c:v>38034</c:v>
                </c:pt>
                <c:pt idx="36" formatCode="mm/dd/yyyy">
                  <c:v>38261</c:v>
                </c:pt>
                <c:pt idx="37" formatCode="mm/dd/yyyy">
                  <c:v>38272</c:v>
                </c:pt>
                <c:pt idx="38" formatCode="mm/dd/yyyy">
                  <c:v>38273</c:v>
                </c:pt>
                <c:pt idx="39" formatCode="mm/dd/yyyy">
                  <c:v>38244</c:v>
                </c:pt>
                <c:pt idx="40" formatCode="mm/dd/yyyy">
                  <c:v>38245</c:v>
                </c:pt>
                <c:pt idx="41" formatCode="mm/dd/yyyy">
                  <c:v>38246</c:v>
                </c:pt>
                <c:pt idx="42" formatCode="mm/dd/yyyy">
                  <c:v>38246</c:v>
                </c:pt>
                <c:pt idx="43" formatCode="mm/dd/yyyy">
                  <c:v>38247</c:v>
                </c:pt>
                <c:pt idx="44" formatCode="mm/dd/yyyy">
                  <c:v>38247</c:v>
                </c:pt>
                <c:pt idx="45" formatCode="mm/dd/yyyy">
                  <c:v>38248</c:v>
                </c:pt>
                <c:pt idx="46" formatCode="mm/dd/yyyy">
                  <c:v>38248</c:v>
                </c:pt>
                <c:pt idx="47" formatCode="mm/dd/yyyy">
                  <c:v>38249</c:v>
                </c:pt>
                <c:pt idx="48" formatCode="mm/dd/yyyy">
                  <c:v>38249</c:v>
                </c:pt>
                <c:pt idx="49" formatCode="mm/dd/yyyy">
                  <c:v>38250</c:v>
                </c:pt>
                <c:pt idx="50" formatCode="mm/dd/yyyy">
                  <c:v>38250</c:v>
                </c:pt>
                <c:pt idx="51" formatCode="mm/dd/yyyy">
                  <c:v>38251</c:v>
                </c:pt>
                <c:pt idx="52" formatCode="mm/dd/yyyy">
                  <c:v>38251</c:v>
                </c:pt>
                <c:pt idx="53" formatCode="mm/dd/yyyy">
                  <c:v>38252</c:v>
                </c:pt>
                <c:pt idx="54" formatCode="mm/dd/yyyy">
                  <c:v>38252</c:v>
                </c:pt>
                <c:pt idx="55" formatCode="mm/dd/yyyy">
                  <c:v>38253</c:v>
                </c:pt>
                <c:pt idx="56" formatCode="mm/dd/yyyy">
                  <c:v>38254</c:v>
                </c:pt>
                <c:pt idx="57" formatCode="mm/dd/yyyy">
                  <c:v>38254</c:v>
                </c:pt>
                <c:pt idx="58" formatCode="mm/dd/yyyy">
                  <c:v>38255</c:v>
                </c:pt>
                <c:pt idx="59" formatCode="mm/dd/yyyy">
                  <c:v>38255</c:v>
                </c:pt>
                <c:pt idx="60" formatCode="mm/dd/yyyy">
                  <c:v>38256</c:v>
                </c:pt>
                <c:pt idx="61" formatCode="mm/dd/yyyy">
                  <c:v>38256</c:v>
                </c:pt>
                <c:pt idx="62" formatCode="mm/dd/yyyy">
                  <c:v>38257</c:v>
                </c:pt>
                <c:pt idx="63" formatCode="mm/dd/yyyy">
                  <c:v>38260</c:v>
                </c:pt>
                <c:pt idx="64" formatCode="mm/dd/yyyy">
                  <c:v>38261</c:v>
                </c:pt>
                <c:pt idx="65" formatCode="mm/dd/yyyy">
                  <c:v>38261</c:v>
                </c:pt>
                <c:pt idx="66" formatCode="mm/dd/yyyy">
                  <c:v>38262</c:v>
                </c:pt>
                <c:pt idx="67" formatCode="mm/dd/yyyy">
                  <c:v>38263</c:v>
                </c:pt>
                <c:pt idx="68" formatCode="mm/dd/yyyy">
                  <c:v>38264</c:v>
                </c:pt>
                <c:pt idx="69" formatCode="mm/dd/yyyy">
                  <c:v>38264</c:v>
                </c:pt>
                <c:pt idx="70" formatCode="mm/dd/yyyy">
                  <c:v>38265</c:v>
                </c:pt>
                <c:pt idx="71" formatCode="mm/dd/yyyy">
                  <c:v>38266</c:v>
                </c:pt>
                <c:pt idx="72" formatCode="mm/dd/yyyy">
                  <c:v>38267</c:v>
                </c:pt>
                <c:pt idx="73" formatCode="mm/dd/yyyy">
                  <c:v>38267</c:v>
                </c:pt>
                <c:pt idx="74" formatCode="mm/dd/yyyy">
                  <c:v>38268</c:v>
                </c:pt>
                <c:pt idx="75" formatCode="mm/dd/yyyy">
                  <c:v>38269</c:v>
                </c:pt>
                <c:pt idx="76" formatCode="mm/dd/yyyy">
                  <c:v>38270</c:v>
                </c:pt>
                <c:pt idx="77" formatCode="mm/dd/yyyy">
                  <c:v>38271</c:v>
                </c:pt>
                <c:pt idx="78" formatCode="mm/dd/yyyy">
                  <c:v>38272</c:v>
                </c:pt>
                <c:pt idx="79" formatCode="mm/dd/yyyy">
                  <c:v>38272</c:v>
                </c:pt>
                <c:pt idx="80" formatCode="mm/dd/yyyy">
                  <c:v>38273</c:v>
                </c:pt>
                <c:pt idx="81" formatCode="mm/dd/yyyy">
                  <c:v>38273</c:v>
                </c:pt>
                <c:pt idx="82" formatCode="mm/dd/yyyy">
                  <c:v>38274</c:v>
                </c:pt>
              </c:numCache>
            </c:numRef>
          </c:cat>
          <c:val>
            <c:numRef>
              <c:f>Sheet3!$AA$2:$AA$84</c:f>
              <c:numCache>
                <c:formatCode>General</c:formatCode>
                <c:ptCount val="83"/>
                <c:pt idx="0">
                  <c:v>0.66666666666666663</c:v>
                </c:pt>
                <c:pt idx="1">
                  <c:v>0.25</c:v>
                </c:pt>
                <c:pt idx="2">
                  <c:v>1</c:v>
                </c:pt>
                <c:pt idx="3">
                  <c:v>0.625</c:v>
                </c:pt>
                <c:pt idx="4">
                  <c:v>0.33333333333333331</c:v>
                </c:pt>
                <c:pt idx="5">
                  <c:v>0.66666666666666663</c:v>
                </c:pt>
                <c:pt idx="6">
                  <c:v>0</c:v>
                </c:pt>
                <c:pt idx="7">
                  <c:v>0</c:v>
                </c:pt>
                <c:pt idx="8">
                  <c:v>0.46153846153846156</c:v>
                </c:pt>
                <c:pt idx="9">
                  <c:v>0.88888888888888884</c:v>
                </c:pt>
                <c:pt idx="10">
                  <c:v>0.6</c:v>
                </c:pt>
                <c:pt idx="11">
                  <c:v>0.83333333333333337</c:v>
                </c:pt>
                <c:pt idx="12">
                  <c:v>0.52941176470588236</c:v>
                </c:pt>
                <c:pt idx="13">
                  <c:v>0.52941176470588236</c:v>
                </c:pt>
                <c:pt idx="14">
                  <c:v>0.76470588235294112</c:v>
                </c:pt>
                <c:pt idx="15">
                  <c:v>0.76470588235294112</c:v>
                </c:pt>
                <c:pt idx="16">
                  <c:v>0.375</c:v>
                </c:pt>
                <c:pt idx="17">
                  <c:v>0.5714285714285714</c:v>
                </c:pt>
                <c:pt idx="18">
                  <c:v>0.61111111111111116</c:v>
                </c:pt>
                <c:pt idx="19">
                  <c:v>0.44444444444444442</c:v>
                </c:pt>
                <c:pt idx="20">
                  <c:v>0.33333333333333331</c:v>
                </c:pt>
                <c:pt idx="21">
                  <c:v>0.72222222222222221</c:v>
                </c:pt>
                <c:pt idx="22">
                  <c:v>0.1111111111111111</c:v>
                </c:pt>
                <c:pt idx="23">
                  <c:v>0.42857142857142855</c:v>
                </c:pt>
                <c:pt idx="24">
                  <c:v>0.76470588235294112</c:v>
                </c:pt>
                <c:pt idx="25">
                  <c:v>0.83333333333333337</c:v>
                </c:pt>
                <c:pt idx="26">
                  <c:v>0.66666666666666663</c:v>
                </c:pt>
                <c:pt idx="27">
                  <c:v>0.73913043478260865</c:v>
                </c:pt>
                <c:pt idx="28">
                  <c:v>0.77777777777777779</c:v>
                </c:pt>
                <c:pt idx="29">
                  <c:v>0.72727272727272729</c:v>
                </c:pt>
                <c:pt idx="30">
                  <c:v>0.7142857142857143</c:v>
                </c:pt>
                <c:pt idx="31">
                  <c:v>0.6</c:v>
                </c:pt>
                <c:pt idx="32">
                  <c:v>0.48148148148148145</c:v>
                </c:pt>
                <c:pt idx="33">
                  <c:v>0.76923076923076927</c:v>
                </c:pt>
                <c:pt idx="34">
                  <c:v>0.6470588235294118</c:v>
                </c:pt>
                <c:pt idx="35">
                  <c:v>0.38235294117647056</c:v>
                </c:pt>
                <c:pt idx="36">
                  <c:v>0.53125</c:v>
                </c:pt>
                <c:pt idx="37">
                  <c:v>0.42857142857142855</c:v>
                </c:pt>
                <c:pt idx="38">
                  <c:v>0.6</c:v>
                </c:pt>
                <c:pt idx="39">
                  <c:v>0.72222222222222221</c:v>
                </c:pt>
                <c:pt idx="40">
                  <c:v>0.45833333333333331</c:v>
                </c:pt>
                <c:pt idx="41">
                  <c:v>0.59090909090909094</c:v>
                </c:pt>
                <c:pt idx="42">
                  <c:v>0.23529411764705882</c:v>
                </c:pt>
                <c:pt idx="43">
                  <c:v>0.6</c:v>
                </c:pt>
                <c:pt idx="44">
                  <c:v>0.5</c:v>
                </c:pt>
                <c:pt idx="45">
                  <c:v>0.77777777777777779</c:v>
                </c:pt>
                <c:pt idx="46">
                  <c:v>0.8125</c:v>
                </c:pt>
                <c:pt idx="47">
                  <c:v>0.77777777777777779</c:v>
                </c:pt>
                <c:pt idx="48">
                  <c:v>0.7142857142857143</c:v>
                </c:pt>
                <c:pt idx="49">
                  <c:v>0.68421052631578949</c:v>
                </c:pt>
                <c:pt idx="50">
                  <c:v>0.75</c:v>
                </c:pt>
                <c:pt idx="51">
                  <c:v>0.77777777777777779</c:v>
                </c:pt>
                <c:pt idx="52">
                  <c:v>0.8</c:v>
                </c:pt>
                <c:pt idx="53">
                  <c:v>0.47368421052631576</c:v>
                </c:pt>
                <c:pt idx="54">
                  <c:v>0.6428571428571429</c:v>
                </c:pt>
                <c:pt idx="55">
                  <c:v>0.53333333333333333</c:v>
                </c:pt>
                <c:pt idx="56">
                  <c:v>0.35714285714285715</c:v>
                </c:pt>
                <c:pt idx="57">
                  <c:v>0.375</c:v>
                </c:pt>
                <c:pt idx="58">
                  <c:v>0.16666666666666666</c:v>
                </c:pt>
                <c:pt idx="59">
                  <c:v>0.4</c:v>
                </c:pt>
                <c:pt idx="60">
                  <c:v>0.22222222222222221</c:v>
                </c:pt>
                <c:pt idx="61">
                  <c:v>0</c:v>
                </c:pt>
                <c:pt idx="62">
                  <c:v>0.125</c:v>
                </c:pt>
                <c:pt idx="63">
                  <c:v>0.66666666666666663</c:v>
                </c:pt>
                <c:pt idx="64">
                  <c:v>0.81818181818181823</c:v>
                </c:pt>
                <c:pt idx="65">
                  <c:v>0.52941176470588236</c:v>
                </c:pt>
                <c:pt idx="66">
                  <c:v>0.45454545454545453</c:v>
                </c:pt>
                <c:pt idx="67">
                  <c:v>0.22222222222222221</c:v>
                </c:pt>
                <c:pt idx="68">
                  <c:v>0.58823529411764708</c:v>
                </c:pt>
                <c:pt idx="69">
                  <c:v>0.56000000000000005</c:v>
                </c:pt>
                <c:pt idx="70">
                  <c:v>0.81818181818181823</c:v>
                </c:pt>
                <c:pt idx="71">
                  <c:v>0.60869565217391308</c:v>
                </c:pt>
                <c:pt idx="72">
                  <c:v>0.42105263157894735</c:v>
                </c:pt>
                <c:pt idx="73">
                  <c:v>0.7142857142857143</c:v>
                </c:pt>
                <c:pt idx="74">
                  <c:v>0.83333333333333337</c:v>
                </c:pt>
                <c:pt idx="75">
                  <c:v>0.72222222222222221</c:v>
                </c:pt>
                <c:pt idx="76">
                  <c:v>0.33333333333333331</c:v>
                </c:pt>
                <c:pt idx="77">
                  <c:v>0.83333333333333337</c:v>
                </c:pt>
                <c:pt idx="78">
                  <c:v>0.8571428571428571</c:v>
                </c:pt>
                <c:pt idx="79">
                  <c:v>0.75</c:v>
                </c:pt>
                <c:pt idx="80">
                  <c:v>0.5</c:v>
                </c:pt>
                <c:pt idx="81">
                  <c:v>0.5</c:v>
                </c:pt>
                <c:pt idx="82">
                  <c:v>0.6</c:v>
                </c:pt>
              </c:numCache>
            </c:numRef>
          </c:val>
          <c:extLst>
            <c:ext xmlns:c16="http://schemas.microsoft.com/office/drawing/2014/chart" uri="{C3380CC4-5D6E-409C-BE32-E72D297353CC}">
              <c16:uniqueId val="{00000000-E9F0-154D-97BC-066DB985EC67}"/>
            </c:ext>
          </c:extLst>
        </c:ser>
        <c:dLbls>
          <c:showLegendKey val="0"/>
          <c:showVal val="0"/>
          <c:showCatName val="0"/>
          <c:showSerName val="0"/>
          <c:showPercent val="0"/>
          <c:showBubbleSize val="0"/>
        </c:dLbls>
        <c:gapWidth val="150"/>
        <c:axId val="2077013640"/>
        <c:axId val="2077016712"/>
      </c:barChart>
      <c:scatterChart>
        <c:scatterStyle val="lineMarker"/>
        <c:varyColors val="0"/>
        <c:ser>
          <c:idx val="0"/>
          <c:order val="0"/>
          <c:tx>
            <c:strRef>
              <c:f>Sheet3!$Z$1</c:f>
              <c:strCache>
                <c:ptCount val="1"/>
                <c:pt idx="0">
                  <c:v>parous rate</c:v>
                </c:pt>
              </c:strCache>
            </c:strRef>
          </c:tx>
          <c:spPr>
            <a:ln w="47625">
              <a:noFill/>
            </a:ln>
          </c:spPr>
          <c:xVal>
            <c:numRef>
              <c:f>Sheet3!$Y$2:$Y$84</c:f>
              <c:numCache>
                <c:formatCode>dd\ mmmm\ yyyy</c:formatCode>
                <c:ptCount val="83"/>
                <c:pt idx="0">
                  <c:v>37766</c:v>
                </c:pt>
                <c:pt idx="1">
                  <c:v>37766</c:v>
                </c:pt>
                <c:pt idx="2">
                  <c:v>37767</c:v>
                </c:pt>
                <c:pt idx="3">
                  <c:v>37767</c:v>
                </c:pt>
                <c:pt idx="4">
                  <c:v>37768</c:v>
                </c:pt>
                <c:pt idx="5">
                  <c:v>37769</c:v>
                </c:pt>
                <c:pt idx="6" formatCode="d&quot;. &quot;mmm&quot;. &quot;yyyy">
                  <c:v>37773</c:v>
                </c:pt>
                <c:pt idx="7" formatCode="d&quot;. &quot;mmm&quot;. &quot;yyyy">
                  <c:v>37773</c:v>
                </c:pt>
                <c:pt idx="8">
                  <c:v>37774</c:v>
                </c:pt>
                <c:pt idx="9">
                  <c:v>37778</c:v>
                </c:pt>
                <c:pt idx="10">
                  <c:v>37779</c:v>
                </c:pt>
                <c:pt idx="11">
                  <c:v>37779</c:v>
                </c:pt>
                <c:pt idx="12">
                  <c:v>37922</c:v>
                </c:pt>
                <c:pt idx="13" formatCode="d\-mmm\-yy">
                  <c:v>37923</c:v>
                </c:pt>
                <c:pt idx="14">
                  <c:v>37924</c:v>
                </c:pt>
                <c:pt idx="15" formatCode="d\-mmm\-yy">
                  <c:v>37925</c:v>
                </c:pt>
                <c:pt idx="16" formatCode="d\-mmm\-yy">
                  <c:v>37932</c:v>
                </c:pt>
                <c:pt idx="17" formatCode="d\-mmm\-yy">
                  <c:v>37933</c:v>
                </c:pt>
                <c:pt idx="18" formatCode="d\-mmm\-yy">
                  <c:v>37939</c:v>
                </c:pt>
                <c:pt idx="19" formatCode="d\-mmm\-yy">
                  <c:v>37940</c:v>
                </c:pt>
                <c:pt idx="20" formatCode="d\-mmm\-yy">
                  <c:v>37944</c:v>
                </c:pt>
                <c:pt idx="21" formatCode="d\-mmm\-yy">
                  <c:v>38007</c:v>
                </c:pt>
                <c:pt idx="22" formatCode="d\-mmm\-yy">
                  <c:v>38008</c:v>
                </c:pt>
                <c:pt idx="23" formatCode="d\-mmm\-yy">
                  <c:v>38009</c:v>
                </c:pt>
                <c:pt idx="24" formatCode="d\-mmm\-yy">
                  <c:v>38010</c:v>
                </c:pt>
                <c:pt idx="25">
                  <c:v>38013</c:v>
                </c:pt>
                <c:pt idx="26">
                  <c:v>38014</c:v>
                </c:pt>
                <c:pt idx="27">
                  <c:v>38024</c:v>
                </c:pt>
                <c:pt idx="28">
                  <c:v>38025</c:v>
                </c:pt>
                <c:pt idx="29">
                  <c:v>38026</c:v>
                </c:pt>
                <c:pt idx="30">
                  <c:v>38027</c:v>
                </c:pt>
                <c:pt idx="31">
                  <c:v>38028</c:v>
                </c:pt>
                <c:pt idx="32">
                  <c:v>38029</c:v>
                </c:pt>
                <c:pt idx="33">
                  <c:v>38030</c:v>
                </c:pt>
                <c:pt idx="34">
                  <c:v>38031</c:v>
                </c:pt>
                <c:pt idx="35">
                  <c:v>38034</c:v>
                </c:pt>
                <c:pt idx="36" formatCode="mm/dd/yyyy">
                  <c:v>38261</c:v>
                </c:pt>
                <c:pt idx="37" formatCode="mm/dd/yyyy">
                  <c:v>38272</c:v>
                </c:pt>
                <c:pt idx="38" formatCode="mm/dd/yyyy">
                  <c:v>38273</c:v>
                </c:pt>
                <c:pt idx="39" formatCode="mm/dd/yyyy">
                  <c:v>38244</c:v>
                </c:pt>
                <c:pt idx="40" formatCode="mm/dd/yyyy">
                  <c:v>38245</c:v>
                </c:pt>
                <c:pt idx="41" formatCode="mm/dd/yyyy">
                  <c:v>38246</c:v>
                </c:pt>
                <c:pt idx="42" formatCode="mm/dd/yyyy">
                  <c:v>38246</c:v>
                </c:pt>
                <c:pt idx="43" formatCode="mm/dd/yyyy">
                  <c:v>38247</c:v>
                </c:pt>
                <c:pt idx="44" formatCode="mm/dd/yyyy">
                  <c:v>38247</c:v>
                </c:pt>
                <c:pt idx="45" formatCode="mm/dd/yyyy">
                  <c:v>38248</c:v>
                </c:pt>
                <c:pt idx="46" formatCode="mm/dd/yyyy">
                  <c:v>38248</c:v>
                </c:pt>
                <c:pt idx="47" formatCode="mm/dd/yyyy">
                  <c:v>38249</c:v>
                </c:pt>
                <c:pt idx="48" formatCode="mm/dd/yyyy">
                  <c:v>38249</c:v>
                </c:pt>
                <c:pt idx="49" formatCode="mm/dd/yyyy">
                  <c:v>38250</c:v>
                </c:pt>
                <c:pt idx="50" formatCode="mm/dd/yyyy">
                  <c:v>38250</c:v>
                </c:pt>
                <c:pt idx="51" formatCode="mm/dd/yyyy">
                  <c:v>38251</c:v>
                </c:pt>
                <c:pt idx="52" formatCode="mm/dd/yyyy">
                  <c:v>38251</c:v>
                </c:pt>
                <c:pt idx="53" formatCode="mm/dd/yyyy">
                  <c:v>38252</c:v>
                </c:pt>
                <c:pt idx="54" formatCode="mm/dd/yyyy">
                  <c:v>38252</c:v>
                </c:pt>
                <c:pt idx="55" formatCode="mm/dd/yyyy">
                  <c:v>38253</c:v>
                </c:pt>
                <c:pt idx="56" formatCode="mm/dd/yyyy">
                  <c:v>38254</c:v>
                </c:pt>
                <c:pt idx="57" formatCode="mm/dd/yyyy">
                  <c:v>38254</c:v>
                </c:pt>
                <c:pt idx="58" formatCode="mm/dd/yyyy">
                  <c:v>38255</c:v>
                </c:pt>
                <c:pt idx="59" formatCode="mm/dd/yyyy">
                  <c:v>38255</c:v>
                </c:pt>
                <c:pt idx="60" formatCode="mm/dd/yyyy">
                  <c:v>38256</c:v>
                </c:pt>
                <c:pt idx="61" formatCode="mm/dd/yyyy">
                  <c:v>38256</c:v>
                </c:pt>
                <c:pt idx="62" formatCode="mm/dd/yyyy">
                  <c:v>38257</c:v>
                </c:pt>
                <c:pt idx="63" formatCode="mm/dd/yyyy">
                  <c:v>38260</c:v>
                </c:pt>
                <c:pt idx="64" formatCode="mm/dd/yyyy">
                  <c:v>38261</c:v>
                </c:pt>
                <c:pt idx="65" formatCode="mm/dd/yyyy">
                  <c:v>38261</c:v>
                </c:pt>
                <c:pt idx="66" formatCode="mm/dd/yyyy">
                  <c:v>38262</c:v>
                </c:pt>
                <c:pt idx="67" formatCode="mm/dd/yyyy">
                  <c:v>38263</c:v>
                </c:pt>
                <c:pt idx="68" formatCode="mm/dd/yyyy">
                  <c:v>38264</c:v>
                </c:pt>
                <c:pt idx="69" formatCode="mm/dd/yyyy">
                  <c:v>38264</c:v>
                </c:pt>
                <c:pt idx="70" formatCode="mm/dd/yyyy">
                  <c:v>38265</c:v>
                </c:pt>
                <c:pt idx="71" formatCode="mm/dd/yyyy">
                  <c:v>38266</c:v>
                </c:pt>
                <c:pt idx="72" formatCode="mm/dd/yyyy">
                  <c:v>38267</c:v>
                </c:pt>
                <c:pt idx="73" formatCode="mm/dd/yyyy">
                  <c:v>38267</c:v>
                </c:pt>
                <c:pt idx="74" formatCode="mm/dd/yyyy">
                  <c:v>38268</c:v>
                </c:pt>
                <c:pt idx="75" formatCode="mm/dd/yyyy">
                  <c:v>38269</c:v>
                </c:pt>
                <c:pt idx="76" formatCode="mm/dd/yyyy">
                  <c:v>38270</c:v>
                </c:pt>
                <c:pt idx="77" formatCode="mm/dd/yyyy">
                  <c:v>38271</c:v>
                </c:pt>
                <c:pt idx="78" formatCode="mm/dd/yyyy">
                  <c:v>38272</c:v>
                </c:pt>
                <c:pt idx="79" formatCode="mm/dd/yyyy">
                  <c:v>38272</c:v>
                </c:pt>
                <c:pt idx="80" formatCode="mm/dd/yyyy">
                  <c:v>38273</c:v>
                </c:pt>
                <c:pt idx="81" formatCode="mm/dd/yyyy">
                  <c:v>38273</c:v>
                </c:pt>
                <c:pt idx="82" formatCode="mm/dd/yyyy">
                  <c:v>38274</c:v>
                </c:pt>
              </c:numCache>
            </c:numRef>
          </c:xVal>
          <c:yVal>
            <c:numRef>
              <c:f>Sheet3!$Z$2:$Z$84</c:f>
              <c:numCache>
                <c:formatCode>General</c:formatCode>
                <c:ptCount val="83"/>
                <c:pt idx="0">
                  <c:v>0.23684210526315788</c:v>
                </c:pt>
                <c:pt idx="1">
                  <c:v>0.47058823529411764</c:v>
                </c:pt>
                <c:pt idx="2">
                  <c:v>0.25</c:v>
                </c:pt>
                <c:pt idx="3">
                  <c:v>0.29629629629629628</c:v>
                </c:pt>
                <c:pt idx="4">
                  <c:v>0.13636363636363635</c:v>
                </c:pt>
                <c:pt idx="5">
                  <c:v>0.10344827586206896</c:v>
                </c:pt>
                <c:pt idx="6">
                  <c:v>0.15</c:v>
                </c:pt>
                <c:pt idx="7">
                  <c:v>0.14285714285714285</c:v>
                </c:pt>
                <c:pt idx="8">
                  <c:v>0.39393939393939392</c:v>
                </c:pt>
                <c:pt idx="9">
                  <c:v>0.6428571428571429</c:v>
                </c:pt>
                <c:pt idx="10">
                  <c:v>0.33333333333333331</c:v>
                </c:pt>
                <c:pt idx="11">
                  <c:v>0.42857142857142855</c:v>
                </c:pt>
                <c:pt idx="12">
                  <c:v>0.5</c:v>
                </c:pt>
                <c:pt idx="13">
                  <c:v>0.5</c:v>
                </c:pt>
                <c:pt idx="14">
                  <c:v>0.54838709677419351</c:v>
                </c:pt>
                <c:pt idx="15">
                  <c:v>0.54838709677419351</c:v>
                </c:pt>
                <c:pt idx="16">
                  <c:v>0.48484848484848486</c:v>
                </c:pt>
                <c:pt idx="17">
                  <c:v>0.18421052631578946</c:v>
                </c:pt>
                <c:pt idx="18">
                  <c:v>0.48648648648648651</c:v>
                </c:pt>
                <c:pt idx="19">
                  <c:v>0.45</c:v>
                </c:pt>
                <c:pt idx="20">
                  <c:v>0.21428571428571427</c:v>
                </c:pt>
                <c:pt idx="21">
                  <c:v>0.54545454545454541</c:v>
                </c:pt>
                <c:pt idx="22">
                  <c:v>0.5</c:v>
                </c:pt>
                <c:pt idx="23">
                  <c:v>0.77777777777777779</c:v>
                </c:pt>
                <c:pt idx="24">
                  <c:v>0.51515151515151514</c:v>
                </c:pt>
                <c:pt idx="25">
                  <c:v>0.44444444444444442</c:v>
                </c:pt>
                <c:pt idx="26">
                  <c:v>0.35714285714285715</c:v>
                </c:pt>
                <c:pt idx="27">
                  <c:v>0.5</c:v>
                </c:pt>
                <c:pt idx="28">
                  <c:v>0.47368421052631576</c:v>
                </c:pt>
                <c:pt idx="29">
                  <c:v>0.57894736842105265</c:v>
                </c:pt>
                <c:pt idx="30">
                  <c:v>0.41176470588235292</c:v>
                </c:pt>
                <c:pt idx="31">
                  <c:v>0.51282051282051277</c:v>
                </c:pt>
                <c:pt idx="32">
                  <c:v>0.58695652173913049</c:v>
                </c:pt>
                <c:pt idx="33">
                  <c:v>0.59090909090909094</c:v>
                </c:pt>
                <c:pt idx="34">
                  <c:v>0.39534883720930231</c:v>
                </c:pt>
                <c:pt idx="35">
                  <c:v>0.62962962962962965</c:v>
                </c:pt>
                <c:pt idx="36">
                  <c:v>0.7441860465116279</c:v>
                </c:pt>
                <c:pt idx="37">
                  <c:v>0.53846153846153844</c:v>
                </c:pt>
                <c:pt idx="38">
                  <c:v>0.4838709677419355</c:v>
                </c:pt>
                <c:pt idx="39">
                  <c:v>0.41860465116279072</c:v>
                </c:pt>
                <c:pt idx="40">
                  <c:v>0.47058823529411764</c:v>
                </c:pt>
                <c:pt idx="41">
                  <c:v>0.6875</c:v>
                </c:pt>
                <c:pt idx="42">
                  <c:v>0.4358974358974359</c:v>
                </c:pt>
                <c:pt idx="43">
                  <c:v>0.33333333333333331</c:v>
                </c:pt>
                <c:pt idx="44">
                  <c:v>0.44444444444444442</c:v>
                </c:pt>
                <c:pt idx="45">
                  <c:v>0.41860465116279072</c:v>
                </c:pt>
                <c:pt idx="46">
                  <c:v>0.5</c:v>
                </c:pt>
                <c:pt idx="47">
                  <c:v>0.39130434782608697</c:v>
                </c:pt>
                <c:pt idx="48">
                  <c:v>0.42857142857142855</c:v>
                </c:pt>
                <c:pt idx="49">
                  <c:v>0.65517241379310343</c:v>
                </c:pt>
                <c:pt idx="50">
                  <c:v>0.4</c:v>
                </c:pt>
                <c:pt idx="51">
                  <c:v>0.3</c:v>
                </c:pt>
                <c:pt idx="52">
                  <c:v>0.44444444444444442</c:v>
                </c:pt>
                <c:pt idx="53">
                  <c:v>0.54285714285714282</c:v>
                </c:pt>
                <c:pt idx="54">
                  <c:v>0.5</c:v>
                </c:pt>
                <c:pt idx="55">
                  <c:v>0.35714285714285715</c:v>
                </c:pt>
                <c:pt idx="56">
                  <c:v>0.46666666666666667</c:v>
                </c:pt>
                <c:pt idx="57">
                  <c:v>0.36363636363636365</c:v>
                </c:pt>
                <c:pt idx="58">
                  <c:v>0.29268292682926828</c:v>
                </c:pt>
                <c:pt idx="59">
                  <c:v>0.41666666666666669</c:v>
                </c:pt>
                <c:pt idx="60">
                  <c:v>0.21428571428571427</c:v>
                </c:pt>
                <c:pt idx="61">
                  <c:v>0.33333333333333331</c:v>
                </c:pt>
                <c:pt idx="62">
                  <c:v>0.23529411764705882</c:v>
                </c:pt>
                <c:pt idx="63">
                  <c:v>0.55555555555555558</c:v>
                </c:pt>
                <c:pt idx="64">
                  <c:v>0.59459459459459463</c:v>
                </c:pt>
                <c:pt idx="65">
                  <c:v>0.51515151515151514</c:v>
                </c:pt>
                <c:pt idx="66">
                  <c:v>0.62857142857142856</c:v>
                </c:pt>
                <c:pt idx="67">
                  <c:v>0.52941176470588236</c:v>
                </c:pt>
                <c:pt idx="68">
                  <c:v>0.6071428571428571</c:v>
                </c:pt>
                <c:pt idx="69">
                  <c:v>0.53191489361702127</c:v>
                </c:pt>
                <c:pt idx="70">
                  <c:v>0.28205128205128205</c:v>
                </c:pt>
                <c:pt idx="71">
                  <c:v>0.51111111111111107</c:v>
                </c:pt>
                <c:pt idx="72">
                  <c:v>0.44186046511627908</c:v>
                </c:pt>
                <c:pt idx="73">
                  <c:v>0.5</c:v>
                </c:pt>
                <c:pt idx="74">
                  <c:v>0.24489795918367346</c:v>
                </c:pt>
                <c:pt idx="75">
                  <c:v>0.46153846153846156</c:v>
                </c:pt>
                <c:pt idx="76">
                  <c:v>0.3</c:v>
                </c:pt>
                <c:pt idx="77">
                  <c:v>0.42857142857142855</c:v>
                </c:pt>
                <c:pt idx="78">
                  <c:v>0.3888888888888889</c:v>
                </c:pt>
                <c:pt idx="79">
                  <c:v>1</c:v>
                </c:pt>
                <c:pt idx="80">
                  <c:v>0.33333333333333331</c:v>
                </c:pt>
                <c:pt idx="81">
                  <c:v>0.15384615384615385</c:v>
                </c:pt>
                <c:pt idx="82">
                  <c:v>0.625</c:v>
                </c:pt>
              </c:numCache>
            </c:numRef>
          </c:yVal>
          <c:smooth val="0"/>
          <c:extLst>
            <c:ext xmlns:c16="http://schemas.microsoft.com/office/drawing/2014/chart" uri="{C3380CC4-5D6E-409C-BE32-E72D297353CC}">
              <c16:uniqueId val="{00000001-E9F0-154D-97BC-066DB985EC67}"/>
            </c:ext>
          </c:extLst>
        </c:ser>
        <c:dLbls>
          <c:showLegendKey val="0"/>
          <c:showVal val="0"/>
          <c:showCatName val="0"/>
          <c:showSerName val="0"/>
          <c:showPercent val="0"/>
          <c:showBubbleSize val="0"/>
        </c:dLbls>
        <c:axId val="2077013640"/>
        <c:axId val="2077016712"/>
      </c:scatterChart>
      <c:dateAx>
        <c:axId val="2077013640"/>
        <c:scaling>
          <c:orientation val="minMax"/>
        </c:scaling>
        <c:delete val="0"/>
        <c:axPos val="b"/>
        <c:numFmt formatCode="dd\ mmmm\ yyyy" sourceLinked="1"/>
        <c:majorTickMark val="out"/>
        <c:minorTickMark val="none"/>
        <c:tickLblPos val="nextTo"/>
        <c:crossAx val="2077016712"/>
        <c:crosses val="autoZero"/>
        <c:auto val="1"/>
        <c:lblOffset val="100"/>
        <c:baseTimeUnit val="days"/>
      </c:dateAx>
      <c:valAx>
        <c:axId val="2077016712"/>
        <c:scaling>
          <c:orientation val="minMax"/>
        </c:scaling>
        <c:delete val="0"/>
        <c:axPos val="l"/>
        <c:majorGridlines/>
        <c:numFmt formatCode="General" sourceLinked="1"/>
        <c:majorTickMark val="out"/>
        <c:minorTickMark val="none"/>
        <c:tickLblPos val="nextTo"/>
        <c:crossAx val="20770136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Sheet3!$AC$1</c:f>
              <c:strCache>
                <c:ptCount val="1"/>
                <c:pt idx="0">
                  <c:v>propn plug</c:v>
                </c:pt>
              </c:strCache>
            </c:strRef>
          </c:tx>
          <c:invertIfNegative val="0"/>
          <c:cat>
            <c:numRef>
              <c:f>Sheet3!$Y$2:$Y$84</c:f>
              <c:numCache>
                <c:formatCode>dd\ mmmm\ yyyy</c:formatCode>
                <c:ptCount val="83"/>
                <c:pt idx="0">
                  <c:v>37766</c:v>
                </c:pt>
                <c:pt idx="1">
                  <c:v>37766</c:v>
                </c:pt>
                <c:pt idx="2">
                  <c:v>37767</c:v>
                </c:pt>
                <c:pt idx="3">
                  <c:v>37767</c:v>
                </c:pt>
                <c:pt idx="4">
                  <c:v>37768</c:v>
                </c:pt>
                <c:pt idx="5">
                  <c:v>37769</c:v>
                </c:pt>
                <c:pt idx="6" formatCode="d&quot;. &quot;mmm&quot;. &quot;yyyy">
                  <c:v>37773</c:v>
                </c:pt>
                <c:pt idx="7" formatCode="d&quot;. &quot;mmm&quot;. &quot;yyyy">
                  <c:v>37773</c:v>
                </c:pt>
                <c:pt idx="8">
                  <c:v>37774</c:v>
                </c:pt>
                <c:pt idx="9">
                  <c:v>37778</c:v>
                </c:pt>
                <c:pt idx="10">
                  <c:v>37779</c:v>
                </c:pt>
                <c:pt idx="11">
                  <c:v>37779</c:v>
                </c:pt>
                <c:pt idx="12">
                  <c:v>37922</c:v>
                </c:pt>
                <c:pt idx="13" formatCode="d\-mmm\-yy">
                  <c:v>37923</c:v>
                </c:pt>
                <c:pt idx="14">
                  <c:v>37924</c:v>
                </c:pt>
                <c:pt idx="15" formatCode="d\-mmm\-yy">
                  <c:v>37925</c:v>
                </c:pt>
                <c:pt idx="16" formatCode="d\-mmm\-yy">
                  <c:v>37932</c:v>
                </c:pt>
                <c:pt idx="17" formatCode="d\-mmm\-yy">
                  <c:v>37933</c:v>
                </c:pt>
                <c:pt idx="18" formatCode="d\-mmm\-yy">
                  <c:v>37939</c:v>
                </c:pt>
                <c:pt idx="19" formatCode="d\-mmm\-yy">
                  <c:v>37940</c:v>
                </c:pt>
                <c:pt idx="20" formatCode="d\-mmm\-yy">
                  <c:v>37944</c:v>
                </c:pt>
                <c:pt idx="21" formatCode="d\-mmm\-yy">
                  <c:v>38007</c:v>
                </c:pt>
                <c:pt idx="22" formatCode="d\-mmm\-yy">
                  <c:v>38008</c:v>
                </c:pt>
                <c:pt idx="23" formatCode="d\-mmm\-yy">
                  <c:v>38009</c:v>
                </c:pt>
                <c:pt idx="24" formatCode="d\-mmm\-yy">
                  <c:v>38010</c:v>
                </c:pt>
                <c:pt idx="25">
                  <c:v>38013</c:v>
                </c:pt>
                <c:pt idx="26">
                  <c:v>38014</c:v>
                </c:pt>
                <c:pt idx="27">
                  <c:v>38024</c:v>
                </c:pt>
                <c:pt idx="28">
                  <c:v>38025</c:v>
                </c:pt>
                <c:pt idx="29">
                  <c:v>38026</c:v>
                </c:pt>
                <c:pt idx="30">
                  <c:v>38027</c:v>
                </c:pt>
                <c:pt idx="31">
                  <c:v>38028</c:v>
                </c:pt>
                <c:pt idx="32">
                  <c:v>38029</c:v>
                </c:pt>
                <c:pt idx="33">
                  <c:v>38030</c:v>
                </c:pt>
                <c:pt idx="34">
                  <c:v>38031</c:v>
                </c:pt>
                <c:pt idx="35">
                  <c:v>38034</c:v>
                </c:pt>
                <c:pt idx="36" formatCode="mm/dd/yyyy">
                  <c:v>38261</c:v>
                </c:pt>
                <c:pt idx="37" formatCode="mm/dd/yyyy">
                  <c:v>38272</c:v>
                </c:pt>
                <c:pt idx="38" formatCode="mm/dd/yyyy">
                  <c:v>38273</c:v>
                </c:pt>
                <c:pt idx="39" formatCode="mm/dd/yyyy">
                  <c:v>38244</c:v>
                </c:pt>
                <c:pt idx="40" formatCode="mm/dd/yyyy">
                  <c:v>38245</c:v>
                </c:pt>
                <c:pt idx="41" formatCode="mm/dd/yyyy">
                  <c:v>38246</c:v>
                </c:pt>
                <c:pt idx="42" formatCode="mm/dd/yyyy">
                  <c:v>38246</c:v>
                </c:pt>
                <c:pt idx="43" formatCode="mm/dd/yyyy">
                  <c:v>38247</c:v>
                </c:pt>
                <c:pt idx="44" formatCode="mm/dd/yyyy">
                  <c:v>38247</c:v>
                </c:pt>
                <c:pt idx="45" formatCode="mm/dd/yyyy">
                  <c:v>38248</c:v>
                </c:pt>
                <c:pt idx="46" formatCode="mm/dd/yyyy">
                  <c:v>38248</c:v>
                </c:pt>
                <c:pt idx="47" formatCode="mm/dd/yyyy">
                  <c:v>38249</c:v>
                </c:pt>
                <c:pt idx="48" formatCode="mm/dd/yyyy">
                  <c:v>38249</c:v>
                </c:pt>
                <c:pt idx="49" formatCode="mm/dd/yyyy">
                  <c:v>38250</c:v>
                </c:pt>
                <c:pt idx="50" formatCode="mm/dd/yyyy">
                  <c:v>38250</c:v>
                </c:pt>
                <c:pt idx="51" formatCode="mm/dd/yyyy">
                  <c:v>38251</c:v>
                </c:pt>
                <c:pt idx="52" formatCode="mm/dd/yyyy">
                  <c:v>38251</c:v>
                </c:pt>
                <c:pt idx="53" formatCode="mm/dd/yyyy">
                  <c:v>38252</c:v>
                </c:pt>
                <c:pt idx="54" formatCode="mm/dd/yyyy">
                  <c:v>38252</c:v>
                </c:pt>
                <c:pt idx="55" formatCode="mm/dd/yyyy">
                  <c:v>38253</c:v>
                </c:pt>
                <c:pt idx="56" formatCode="mm/dd/yyyy">
                  <c:v>38254</c:v>
                </c:pt>
                <c:pt idx="57" formatCode="mm/dd/yyyy">
                  <c:v>38254</c:v>
                </c:pt>
                <c:pt idx="58" formatCode="mm/dd/yyyy">
                  <c:v>38255</c:v>
                </c:pt>
                <c:pt idx="59" formatCode="mm/dd/yyyy">
                  <c:v>38255</c:v>
                </c:pt>
                <c:pt idx="60" formatCode="mm/dd/yyyy">
                  <c:v>38256</c:v>
                </c:pt>
                <c:pt idx="61" formatCode="mm/dd/yyyy">
                  <c:v>38256</c:v>
                </c:pt>
                <c:pt idx="62" formatCode="mm/dd/yyyy">
                  <c:v>38257</c:v>
                </c:pt>
                <c:pt idx="63" formatCode="mm/dd/yyyy">
                  <c:v>38260</c:v>
                </c:pt>
                <c:pt idx="64" formatCode="mm/dd/yyyy">
                  <c:v>38261</c:v>
                </c:pt>
                <c:pt idx="65" formatCode="mm/dd/yyyy">
                  <c:v>38261</c:v>
                </c:pt>
                <c:pt idx="66" formatCode="mm/dd/yyyy">
                  <c:v>38262</c:v>
                </c:pt>
                <c:pt idx="67" formatCode="mm/dd/yyyy">
                  <c:v>38263</c:v>
                </c:pt>
                <c:pt idx="68" formatCode="mm/dd/yyyy">
                  <c:v>38264</c:v>
                </c:pt>
                <c:pt idx="69" formatCode="mm/dd/yyyy">
                  <c:v>38264</c:v>
                </c:pt>
                <c:pt idx="70" formatCode="mm/dd/yyyy">
                  <c:v>38265</c:v>
                </c:pt>
                <c:pt idx="71" formatCode="mm/dd/yyyy">
                  <c:v>38266</c:v>
                </c:pt>
                <c:pt idx="72" formatCode="mm/dd/yyyy">
                  <c:v>38267</c:v>
                </c:pt>
                <c:pt idx="73" formatCode="mm/dd/yyyy">
                  <c:v>38267</c:v>
                </c:pt>
                <c:pt idx="74" formatCode="mm/dd/yyyy">
                  <c:v>38268</c:v>
                </c:pt>
                <c:pt idx="75" formatCode="mm/dd/yyyy">
                  <c:v>38269</c:v>
                </c:pt>
                <c:pt idx="76" formatCode="mm/dd/yyyy">
                  <c:v>38270</c:v>
                </c:pt>
                <c:pt idx="77" formatCode="mm/dd/yyyy">
                  <c:v>38271</c:v>
                </c:pt>
                <c:pt idx="78" formatCode="mm/dd/yyyy">
                  <c:v>38272</c:v>
                </c:pt>
                <c:pt idx="79" formatCode="mm/dd/yyyy">
                  <c:v>38272</c:v>
                </c:pt>
                <c:pt idx="80" formatCode="mm/dd/yyyy">
                  <c:v>38273</c:v>
                </c:pt>
                <c:pt idx="81" formatCode="mm/dd/yyyy">
                  <c:v>38273</c:v>
                </c:pt>
                <c:pt idx="82" formatCode="mm/dd/yyyy">
                  <c:v>38274</c:v>
                </c:pt>
              </c:numCache>
            </c:numRef>
          </c:cat>
          <c:val>
            <c:numRef>
              <c:f>Sheet3!$AC$2:$AC$84</c:f>
              <c:numCache>
                <c:formatCode>General</c:formatCode>
                <c:ptCount val="83"/>
                <c:pt idx="0">
                  <c:v>0.58333333333333337</c:v>
                </c:pt>
                <c:pt idx="1">
                  <c:v>0.625</c:v>
                </c:pt>
                <c:pt idx="2">
                  <c:v>0.84615384615384615</c:v>
                </c:pt>
                <c:pt idx="3">
                  <c:v>0.5714285714285714</c:v>
                </c:pt>
                <c:pt idx="4">
                  <c:v>1</c:v>
                </c:pt>
                <c:pt idx="5">
                  <c:v>0.94117647058823528</c:v>
                </c:pt>
                <c:pt idx="6">
                  <c:v>0.1111111111111111</c:v>
                </c:pt>
                <c:pt idx="7">
                  <c:v>0.14285714285714285</c:v>
                </c:pt>
                <c:pt idx="8">
                  <c:v>0.6875</c:v>
                </c:pt>
                <c:pt idx="9">
                  <c:v>0.75</c:v>
                </c:pt>
                <c:pt idx="10">
                  <c:v>1</c:v>
                </c:pt>
                <c:pt idx="11">
                  <c:v>0.8</c:v>
                </c:pt>
                <c:pt idx="12">
                  <c:v>0.8571428571428571</c:v>
                </c:pt>
                <c:pt idx="13">
                  <c:v>0.8571428571428571</c:v>
                </c:pt>
                <c:pt idx="14">
                  <c:v>0.76923076923076927</c:v>
                </c:pt>
                <c:pt idx="15">
                  <c:v>0.76923076923076927</c:v>
                </c:pt>
                <c:pt idx="16">
                  <c:v>0.75</c:v>
                </c:pt>
                <c:pt idx="17">
                  <c:v>0.61904761904761907</c:v>
                </c:pt>
                <c:pt idx="18">
                  <c:v>0.66666666666666663</c:v>
                </c:pt>
                <c:pt idx="19">
                  <c:v>0.6470588235294118</c:v>
                </c:pt>
                <c:pt idx="20">
                  <c:v>0.83333333333333337</c:v>
                </c:pt>
                <c:pt idx="21">
                  <c:v>0.23076923076923078</c:v>
                </c:pt>
                <c:pt idx="22">
                  <c:v>1</c:v>
                </c:pt>
                <c:pt idx="23">
                  <c:v>1</c:v>
                </c:pt>
                <c:pt idx="24">
                  <c:v>0.875</c:v>
                </c:pt>
                <c:pt idx="25">
                  <c:v>0.9</c:v>
                </c:pt>
                <c:pt idx="26">
                  <c:v>0.69565217391304346</c:v>
                </c:pt>
                <c:pt idx="27">
                  <c:v>0.8</c:v>
                </c:pt>
                <c:pt idx="28">
                  <c:v>0.83333333333333337</c:v>
                </c:pt>
                <c:pt idx="29">
                  <c:v>0.75</c:v>
                </c:pt>
                <c:pt idx="30">
                  <c:v>0.66666666666666663</c:v>
                </c:pt>
                <c:pt idx="31">
                  <c:v>0.7142857142857143</c:v>
                </c:pt>
                <c:pt idx="32">
                  <c:v>0.8</c:v>
                </c:pt>
                <c:pt idx="33">
                  <c:v>0.8666666666666667</c:v>
                </c:pt>
                <c:pt idx="34">
                  <c:v>0.73333333333333328</c:v>
                </c:pt>
                <c:pt idx="35">
                  <c:v>0.58333333333333337</c:v>
                </c:pt>
                <c:pt idx="36">
                  <c:v>0.81818181818181823</c:v>
                </c:pt>
                <c:pt idx="37">
                  <c:v>0.8</c:v>
                </c:pt>
                <c:pt idx="38">
                  <c:v>0.7142857142857143</c:v>
                </c:pt>
                <c:pt idx="39">
                  <c:v>0.6</c:v>
                </c:pt>
                <c:pt idx="40">
                  <c:v>0.58333333333333337</c:v>
                </c:pt>
                <c:pt idx="41">
                  <c:v>0.66666666666666663</c:v>
                </c:pt>
                <c:pt idx="42">
                  <c:v>0.84210526315789469</c:v>
                </c:pt>
                <c:pt idx="43">
                  <c:v>0.80952380952380953</c:v>
                </c:pt>
                <c:pt idx="44">
                  <c:v>0.77777777777777779</c:v>
                </c:pt>
                <c:pt idx="45">
                  <c:v>0.9375</c:v>
                </c:pt>
                <c:pt idx="46">
                  <c:v>0.81818181818181823</c:v>
                </c:pt>
                <c:pt idx="47">
                  <c:v>1</c:v>
                </c:pt>
                <c:pt idx="48">
                  <c:v>0.76190476190476186</c:v>
                </c:pt>
                <c:pt idx="49">
                  <c:v>0.875</c:v>
                </c:pt>
                <c:pt idx="50">
                  <c:v>1</c:v>
                </c:pt>
                <c:pt idx="51">
                  <c:v>0.72727272727272729</c:v>
                </c:pt>
                <c:pt idx="52">
                  <c:v>0.8</c:v>
                </c:pt>
                <c:pt idx="53">
                  <c:v>1</c:v>
                </c:pt>
                <c:pt idx="54">
                  <c:v>0.5</c:v>
                </c:pt>
                <c:pt idx="55">
                  <c:v>0.625</c:v>
                </c:pt>
                <c:pt idx="56">
                  <c:v>0.66666666666666663</c:v>
                </c:pt>
                <c:pt idx="57">
                  <c:v>0.78947368421052633</c:v>
                </c:pt>
                <c:pt idx="58">
                  <c:v>0.8571428571428571</c:v>
                </c:pt>
                <c:pt idx="59">
                  <c:v>0.83333333333333337</c:v>
                </c:pt>
                <c:pt idx="60">
                  <c:v>0.86363636363636365</c:v>
                </c:pt>
                <c:pt idx="61">
                  <c:v>0.8</c:v>
                </c:pt>
                <c:pt idx="62">
                  <c:v>0.83333333333333337</c:v>
                </c:pt>
                <c:pt idx="63">
                  <c:v>0.66666666666666663</c:v>
                </c:pt>
                <c:pt idx="64">
                  <c:v>0.7857142857142857</c:v>
                </c:pt>
                <c:pt idx="65">
                  <c:v>0.8571428571428571</c:v>
                </c:pt>
                <c:pt idx="66">
                  <c:v>0.72727272727272729</c:v>
                </c:pt>
                <c:pt idx="67">
                  <c:v>0.92307692307692313</c:v>
                </c:pt>
                <c:pt idx="68">
                  <c:v>1</c:v>
                </c:pt>
                <c:pt idx="69">
                  <c:v>0.94444444444444442</c:v>
                </c:pt>
                <c:pt idx="70">
                  <c:v>0.73333333333333328</c:v>
                </c:pt>
                <c:pt idx="71">
                  <c:v>0.83333333333333337</c:v>
                </c:pt>
                <c:pt idx="72">
                  <c:v>1</c:v>
                </c:pt>
                <c:pt idx="73">
                  <c:v>0.875</c:v>
                </c:pt>
                <c:pt idx="74">
                  <c:v>0.85</c:v>
                </c:pt>
                <c:pt idx="75">
                  <c:v>0.91666666666666663</c:v>
                </c:pt>
                <c:pt idx="76">
                  <c:v>0.8571428571428571</c:v>
                </c:pt>
                <c:pt idx="77">
                  <c:v>1</c:v>
                </c:pt>
                <c:pt idx="78">
                  <c:v>0.5</c:v>
                </c:pt>
                <c:pt idx="79">
                  <c:v>0</c:v>
                </c:pt>
                <c:pt idx="80">
                  <c:v>0.72727272727272729</c:v>
                </c:pt>
                <c:pt idx="81">
                  <c:v>0</c:v>
                </c:pt>
                <c:pt idx="82">
                  <c:v>0.75</c:v>
                </c:pt>
              </c:numCache>
            </c:numRef>
          </c:val>
          <c:extLst>
            <c:ext xmlns:c16="http://schemas.microsoft.com/office/drawing/2014/chart" uri="{C3380CC4-5D6E-409C-BE32-E72D297353CC}">
              <c16:uniqueId val="{00000000-BD9B-A348-BB22-D186D6717F78}"/>
            </c:ext>
          </c:extLst>
        </c:ser>
        <c:dLbls>
          <c:showLegendKey val="0"/>
          <c:showVal val="0"/>
          <c:showCatName val="0"/>
          <c:showSerName val="0"/>
          <c:showPercent val="0"/>
          <c:showBubbleSize val="0"/>
        </c:dLbls>
        <c:gapWidth val="150"/>
        <c:axId val="2077037304"/>
        <c:axId val="2077040344"/>
      </c:barChart>
      <c:dateAx>
        <c:axId val="2077037304"/>
        <c:scaling>
          <c:orientation val="minMax"/>
        </c:scaling>
        <c:delete val="0"/>
        <c:axPos val="b"/>
        <c:numFmt formatCode="dd\ mmmm\ yyyy" sourceLinked="1"/>
        <c:majorTickMark val="out"/>
        <c:minorTickMark val="none"/>
        <c:tickLblPos val="nextTo"/>
        <c:crossAx val="2077040344"/>
        <c:crosses val="autoZero"/>
        <c:auto val="1"/>
        <c:lblOffset val="100"/>
        <c:baseTimeUnit val="days"/>
      </c:dateAx>
      <c:valAx>
        <c:axId val="2077040344"/>
        <c:scaling>
          <c:orientation val="minMax"/>
          <c:max val="1"/>
          <c:min val="0.6"/>
        </c:scaling>
        <c:delete val="0"/>
        <c:axPos val="l"/>
        <c:numFmt formatCode="General" sourceLinked="1"/>
        <c:majorTickMark val="out"/>
        <c:minorTickMark val="none"/>
        <c:tickLblPos val="nextTo"/>
        <c:crossAx val="207703730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Sheet3!$AC$1</c:f>
              <c:strCache>
                <c:ptCount val="1"/>
                <c:pt idx="0">
                  <c:v>propn plug</c:v>
                </c:pt>
              </c:strCache>
            </c:strRef>
          </c:tx>
          <c:invertIfNegative val="0"/>
          <c:val>
            <c:numRef>
              <c:f>Sheet3!$AC$2:$AC$84</c:f>
              <c:numCache>
                <c:formatCode>General</c:formatCode>
                <c:ptCount val="83"/>
                <c:pt idx="0">
                  <c:v>0.58333333333333337</c:v>
                </c:pt>
                <c:pt idx="1">
                  <c:v>0.625</c:v>
                </c:pt>
                <c:pt idx="2">
                  <c:v>0.84615384615384615</c:v>
                </c:pt>
                <c:pt idx="3">
                  <c:v>0.5714285714285714</c:v>
                </c:pt>
                <c:pt idx="4">
                  <c:v>1</c:v>
                </c:pt>
                <c:pt idx="5">
                  <c:v>0.94117647058823528</c:v>
                </c:pt>
                <c:pt idx="6">
                  <c:v>0.1111111111111111</c:v>
                </c:pt>
                <c:pt idx="7">
                  <c:v>0.14285714285714285</c:v>
                </c:pt>
                <c:pt idx="8">
                  <c:v>0.6875</c:v>
                </c:pt>
                <c:pt idx="9">
                  <c:v>0.75</c:v>
                </c:pt>
                <c:pt idx="10">
                  <c:v>1</c:v>
                </c:pt>
                <c:pt idx="11">
                  <c:v>0.8</c:v>
                </c:pt>
                <c:pt idx="12">
                  <c:v>0.8571428571428571</c:v>
                </c:pt>
                <c:pt idx="13">
                  <c:v>0.8571428571428571</c:v>
                </c:pt>
                <c:pt idx="14">
                  <c:v>0.76923076923076927</c:v>
                </c:pt>
                <c:pt idx="15">
                  <c:v>0.76923076923076927</c:v>
                </c:pt>
                <c:pt idx="16">
                  <c:v>0.75</c:v>
                </c:pt>
                <c:pt idx="17">
                  <c:v>0.61904761904761907</c:v>
                </c:pt>
                <c:pt idx="18">
                  <c:v>0.66666666666666663</c:v>
                </c:pt>
                <c:pt idx="19">
                  <c:v>0.6470588235294118</c:v>
                </c:pt>
                <c:pt idx="20">
                  <c:v>0.83333333333333337</c:v>
                </c:pt>
                <c:pt idx="21">
                  <c:v>0.23076923076923078</c:v>
                </c:pt>
                <c:pt idx="22">
                  <c:v>1</c:v>
                </c:pt>
                <c:pt idx="23">
                  <c:v>1</c:v>
                </c:pt>
                <c:pt idx="24">
                  <c:v>0.875</c:v>
                </c:pt>
                <c:pt idx="25">
                  <c:v>0.9</c:v>
                </c:pt>
                <c:pt idx="26">
                  <c:v>0.69565217391304346</c:v>
                </c:pt>
                <c:pt idx="27">
                  <c:v>0.8</c:v>
                </c:pt>
                <c:pt idx="28">
                  <c:v>0.83333333333333337</c:v>
                </c:pt>
                <c:pt idx="29">
                  <c:v>0.75</c:v>
                </c:pt>
                <c:pt idx="30">
                  <c:v>0.66666666666666663</c:v>
                </c:pt>
                <c:pt idx="31">
                  <c:v>0.7142857142857143</c:v>
                </c:pt>
                <c:pt idx="32">
                  <c:v>0.8</c:v>
                </c:pt>
                <c:pt idx="33">
                  <c:v>0.8666666666666667</c:v>
                </c:pt>
                <c:pt idx="34">
                  <c:v>0.73333333333333328</c:v>
                </c:pt>
                <c:pt idx="35">
                  <c:v>0.58333333333333337</c:v>
                </c:pt>
                <c:pt idx="36">
                  <c:v>0.81818181818181823</c:v>
                </c:pt>
                <c:pt idx="37">
                  <c:v>0.8</c:v>
                </c:pt>
                <c:pt idx="38">
                  <c:v>0.7142857142857143</c:v>
                </c:pt>
                <c:pt idx="39">
                  <c:v>0.6</c:v>
                </c:pt>
                <c:pt idx="40">
                  <c:v>0.58333333333333337</c:v>
                </c:pt>
                <c:pt idx="41">
                  <c:v>0.66666666666666663</c:v>
                </c:pt>
                <c:pt idx="42">
                  <c:v>0.84210526315789469</c:v>
                </c:pt>
                <c:pt idx="43">
                  <c:v>0.80952380952380953</c:v>
                </c:pt>
                <c:pt idx="44">
                  <c:v>0.77777777777777779</c:v>
                </c:pt>
                <c:pt idx="45">
                  <c:v>0.9375</c:v>
                </c:pt>
                <c:pt idx="46">
                  <c:v>0.81818181818181823</c:v>
                </c:pt>
                <c:pt idx="47">
                  <c:v>1</c:v>
                </c:pt>
                <c:pt idx="48">
                  <c:v>0.76190476190476186</c:v>
                </c:pt>
                <c:pt idx="49">
                  <c:v>0.875</c:v>
                </c:pt>
                <c:pt idx="50">
                  <c:v>1</c:v>
                </c:pt>
                <c:pt idx="51">
                  <c:v>0.72727272727272729</c:v>
                </c:pt>
                <c:pt idx="52">
                  <c:v>0.8</c:v>
                </c:pt>
                <c:pt idx="53">
                  <c:v>1</c:v>
                </c:pt>
                <c:pt idx="54">
                  <c:v>0.5</c:v>
                </c:pt>
                <c:pt idx="55">
                  <c:v>0.625</c:v>
                </c:pt>
                <c:pt idx="56">
                  <c:v>0.66666666666666663</c:v>
                </c:pt>
                <c:pt idx="57">
                  <c:v>0.78947368421052633</c:v>
                </c:pt>
                <c:pt idx="58">
                  <c:v>0.8571428571428571</c:v>
                </c:pt>
                <c:pt idx="59">
                  <c:v>0.83333333333333337</c:v>
                </c:pt>
                <c:pt idx="60">
                  <c:v>0.86363636363636365</c:v>
                </c:pt>
                <c:pt idx="61">
                  <c:v>0.8</c:v>
                </c:pt>
                <c:pt idx="62">
                  <c:v>0.83333333333333337</c:v>
                </c:pt>
                <c:pt idx="63">
                  <c:v>0.66666666666666663</c:v>
                </c:pt>
                <c:pt idx="64">
                  <c:v>0.7857142857142857</c:v>
                </c:pt>
                <c:pt idx="65">
                  <c:v>0.8571428571428571</c:v>
                </c:pt>
                <c:pt idx="66">
                  <c:v>0.72727272727272729</c:v>
                </c:pt>
                <c:pt idx="67">
                  <c:v>0.92307692307692313</c:v>
                </c:pt>
                <c:pt idx="68">
                  <c:v>1</c:v>
                </c:pt>
                <c:pt idx="69">
                  <c:v>0.94444444444444442</c:v>
                </c:pt>
                <c:pt idx="70">
                  <c:v>0.73333333333333328</c:v>
                </c:pt>
                <c:pt idx="71">
                  <c:v>0.83333333333333337</c:v>
                </c:pt>
                <c:pt idx="72">
                  <c:v>1</c:v>
                </c:pt>
                <c:pt idx="73">
                  <c:v>0.875</c:v>
                </c:pt>
                <c:pt idx="74">
                  <c:v>0.85</c:v>
                </c:pt>
                <c:pt idx="75">
                  <c:v>0.91666666666666663</c:v>
                </c:pt>
                <c:pt idx="76">
                  <c:v>0.8571428571428571</c:v>
                </c:pt>
                <c:pt idx="77">
                  <c:v>1</c:v>
                </c:pt>
                <c:pt idx="78">
                  <c:v>0.5</c:v>
                </c:pt>
                <c:pt idx="79">
                  <c:v>0</c:v>
                </c:pt>
                <c:pt idx="80">
                  <c:v>0.72727272727272729</c:v>
                </c:pt>
                <c:pt idx="81">
                  <c:v>0</c:v>
                </c:pt>
                <c:pt idx="82">
                  <c:v>0.75</c:v>
                </c:pt>
              </c:numCache>
            </c:numRef>
          </c:val>
          <c:extLst>
            <c:ext xmlns:c16="http://schemas.microsoft.com/office/drawing/2014/chart" uri="{C3380CC4-5D6E-409C-BE32-E72D297353CC}">
              <c16:uniqueId val="{00000000-8C7D-8842-BC76-CD2BB8B60EDA}"/>
            </c:ext>
          </c:extLst>
        </c:ser>
        <c:dLbls>
          <c:showLegendKey val="0"/>
          <c:showVal val="0"/>
          <c:showCatName val="0"/>
          <c:showSerName val="0"/>
          <c:showPercent val="0"/>
          <c:showBubbleSize val="0"/>
        </c:dLbls>
        <c:gapWidth val="150"/>
        <c:axId val="2077063560"/>
        <c:axId val="2077066504"/>
      </c:barChart>
      <c:catAx>
        <c:axId val="2077063560"/>
        <c:scaling>
          <c:orientation val="minMax"/>
        </c:scaling>
        <c:delete val="0"/>
        <c:axPos val="b"/>
        <c:majorTickMark val="out"/>
        <c:minorTickMark val="none"/>
        <c:tickLblPos val="nextTo"/>
        <c:crossAx val="2077066504"/>
        <c:crosses val="autoZero"/>
        <c:auto val="1"/>
        <c:lblAlgn val="ctr"/>
        <c:lblOffset val="100"/>
        <c:noMultiLvlLbl val="0"/>
      </c:catAx>
      <c:valAx>
        <c:axId val="2077066504"/>
        <c:scaling>
          <c:orientation val="minMax"/>
        </c:scaling>
        <c:delete val="0"/>
        <c:axPos val="l"/>
        <c:majorGridlines/>
        <c:numFmt formatCode="General" sourceLinked="1"/>
        <c:majorTickMark val="out"/>
        <c:minorTickMark val="none"/>
        <c:tickLblPos val="nextTo"/>
        <c:crossAx val="207706356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'For paper'!$N$1</c:f>
              <c:strCache>
                <c:ptCount val="1"/>
                <c:pt idx="0">
                  <c:v>proportion with sacs</c:v>
                </c:pt>
              </c:strCache>
            </c:strRef>
          </c:tx>
          <c:spPr>
            <a:ln w="28575">
              <a:noFill/>
            </a:ln>
          </c:spPr>
          <c:trendline>
            <c:trendlineType val="linear"/>
            <c:dispRSqr val="1"/>
            <c:dispEq val="1"/>
            <c:trendlineLbl>
              <c:layout>
                <c:manualLayout>
                  <c:x val="0.44901815398075201"/>
                  <c:y val="-7.4074074074074103E-3"/>
                </c:manualLayout>
              </c:layout>
              <c:numFmt formatCode="General" sourceLinked="0"/>
            </c:trendlineLbl>
          </c:trendline>
          <c:xVal>
            <c:numRef>
              <c:f>'For paper'!$U$2:$U$6</c:f>
              <c:numCache>
                <c:formatCode>General</c:formatCode>
                <c:ptCount val="5"/>
                <c:pt idx="0">
                  <c:v>0.36123348017621143</c:v>
                </c:pt>
                <c:pt idx="1">
                  <c:v>0.52342704149933061</c:v>
                </c:pt>
                <c:pt idx="2">
                  <c:v>0.55831037649219473</c:v>
                </c:pt>
                <c:pt idx="3">
                  <c:v>0.46425311834499544</c:v>
                </c:pt>
              </c:numCache>
            </c:numRef>
          </c:xVal>
          <c:yVal>
            <c:numRef>
              <c:f>'For paper'!$N$2:$N$6</c:f>
              <c:numCache>
                <c:formatCode>0.00</c:formatCode>
                <c:ptCount val="5"/>
                <c:pt idx="0">
                  <c:v>0.55691056910569103</c:v>
                </c:pt>
                <c:pt idx="1">
                  <c:v>0.63682864450127874</c:v>
                </c:pt>
                <c:pt idx="2">
                  <c:v>0.63486842105263153</c:v>
                </c:pt>
                <c:pt idx="3">
                  <c:v>0.56553079947575358</c:v>
                </c:pt>
              </c:numCache>
            </c:numRef>
          </c:yVal>
          <c:smooth val="0"/>
          <c:extLst>
            <c:ext xmlns:c16="http://schemas.microsoft.com/office/drawing/2014/chart" uri="{C3380CC4-5D6E-409C-BE32-E72D297353CC}">
              <c16:uniqueId val="{00000001-6FE4-6A4A-ABEF-9DCA36CC54FE}"/>
            </c:ext>
          </c:extLst>
        </c:ser>
        <c:dLbls>
          <c:showLegendKey val="0"/>
          <c:showVal val="0"/>
          <c:showCatName val="0"/>
          <c:showSerName val="0"/>
          <c:showPercent val="0"/>
          <c:showBubbleSize val="0"/>
        </c:dLbls>
        <c:axId val="2075375304"/>
        <c:axId val="2075370136"/>
      </c:scatterChart>
      <c:valAx>
        <c:axId val="2075375304"/>
        <c:scaling>
          <c:orientation val="minMax"/>
          <c:min val="0.3"/>
        </c:scaling>
        <c:delete val="0"/>
        <c:axPos val="b"/>
        <c:title>
          <c:tx>
            <c:rich>
              <a:bodyPr/>
              <a:lstStyle/>
              <a:p>
                <a:pPr>
                  <a:defRPr/>
                </a:pPr>
                <a:r>
                  <a:rPr lang="en-US"/>
                  <a:t>parous rate</a:t>
                </a:r>
              </a:p>
            </c:rich>
          </c:tx>
          <c:overlay val="0"/>
        </c:title>
        <c:numFmt formatCode="General" sourceLinked="1"/>
        <c:majorTickMark val="out"/>
        <c:minorTickMark val="none"/>
        <c:tickLblPos val="nextTo"/>
        <c:crossAx val="2075370136"/>
        <c:crosses val="autoZero"/>
        <c:crossBetween val="midCat"/>
      </c:valAx>
      <c:valAx>
        <c:axId val="2075370136"/>
        <c:scaling>
          <c:orientation val="minMax"/>
        </c:scaling>
        <c:delete val="0"/>
        <c:axPos val="l"/>
        <c:title>
          <c:tx>
            <c:rich>
              <a:bodyPr/>
              <a:lstStyle/>
              <a:p>
                <a:pPr>
                  <a:defRPr/>
                </a:pPr>
                <a:r>
                  <a:rPr lang="en-US"/>
                  <a:t>proportion with sacs</a:t>
                </a:r>
              </a:p>
            </c:rich>
          </c:tx>
          <c:overlay val="0"/>
        </c:title>
        <c:numFmt formatCode="0.00" sourceLinked="1"/>
        <c:majorTickMark val="out"/>
        <c:minorTickMark val="none"/>
        <c:tickLblPos val="nextTo"/>
        <c:crossAx val="2075375304"/>
        <c:crosses val="autoZero"/>
        <c:crossBetween val="midCat"/>
        <c:majorUnit val="0.03"/>
      </c:valAx>
    </c:plotArea>
    <c:legend>
      <c:legendPos val="r"/>
      <c:overlay val="0"/>
    </c:legend>
    <c:plotVisOnly val="1"/>
    <c:dispBlanksAs val="gap"/>
    <c:showDLblsOverMax val="0"/>
  </c:chart>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2576618547681501"/>
          <c:y val="0.20648148148148099"/>
          <c:w val="0.47934448818897601"/>
          <c:h val="0.56076006124234501"/>
        </c:manualLayout>
      </c:layout>
      <c:scatterChart>
        <c:scatterStyle val="lineMarker"/>
        <c:varyColors val="0"/>
        <c:ser>
          <c:idx val="0"/>
          <c:order val="0"/>
          <c:tx>
            <c:strRef>
              <c:f>'For paper'!$Y$1</c:f>
              <c:strCache>
                <c:ptCount val="1"/>
                <c:pt idx="0">
                  <c:v>propn plug</c:v>
                </c:pt>
              </c:strCache>
            </c:strRef>
          </c:tx>
          <c:spPr>
            <a:ln w="28575">
              <a:noFill/>
            </a:ln>
          </c:spPr>
          <c:trendline>
            <c:trendlineType val="linear"/>
            <c:dispRSqr val="1"/>
            <c:dispEq val="1"/>
            <c:trendlineLbl>
              <c:layout>
                <c:manualLayout>
                  <c:x val="0.357595144356955"/>
                  <c:y val="6.2037037037037002E-2"/>
                </c:manualLayout>
              </c:layout>
              <c:numFmt formatCode="General" sourceLinked="0"/>
            </c:trendlineLbl>
          </c:trendline>
          <c:xVal>
            <c:numRef>
              <c:f>'For paper'!$U$2:$U$6</c:f>
              <c:numCache>
                <c:formatCode>General</c:formatCode>
                <c:ptCount val="5"/>
                <c:pt idx="0">
                  <c:v>0.36123348017621143</c:v>
                </c:pt>
                <c:pt idx="1">
                  <c:v>0.52342704149933061</c:v>
                </c:pt>
                <c:pt idx="2">
                  <c:v>0.55831037649219473</c:v>
                </c:pt>
                <c:pt idx="3">
                  <c:v>0.46425311834499544</c:v>
                </c:pt>
              </c:numCache>
            </c:numRef>
          </c:xVal>
          <c:yVal>
            <c:numRef>
              <c:f>'For paper'!$Y$2:$Y$6</c:f>
              <c:numCache>
                <c:formatCode>General</c:formatCode>
                <c:ptCount val="5"/>
                <c:pt idx="0">
                  <c:v>0.66926070038910501</c:v>
                </c:pt>
                <c:pt idx="1">
                  <c:v>0.73071324599708876</c:v>
                </c:pt>
                <c:pt idx="2">
                  <c:v>0.77358490566037741</c:v>
                </c:pt>
                <c:pt idx="3">
                  <c:v>0.72495606326889284</c:v>
                </c:pt>
                <c:pt idx="4">
                  <c:v>0.7270833333333333</c:v>
                </c:pt>
              </c:numCache>
            </c:numRef>
          </c:yVal>
          <c:smooth val="0"/>
          <c:extLst>
            <c:ext xmlns:c16="http://schemas.microsoft.com/office/drawing/2014/chart" uri="{C3380CC4-5D6E-409C-BE32-E72D297353CC}">
              <c16:uniqueId val="{00000001-99B3-FA46-BD2C-DCE8B7A76218}"/>
            </c:ext>
          </c:extLst>
        </c:ser>
        <c:dLbls>
          <c:showLegendKey val="0"/>
          <c:showVal val="0"/>
          <c:showCatName val="0"/>
          <c:showSerName val="0"/>
          <c:showPercent val="0"/>
          <c:showBubbleSize val="0"/>
        </c:dLbls>
        <c:axId val="2075336424"/>
        <c:axId val="2075331128"/>
      </c:scatterChart>
      <c:valAx>
        <c:axId val="2075336424"/>
        <c:scaling>
          <c:orientation val="minMax"/>
          <c:min val="0.3"/>
        </c:scaling>
        <c:delete val="0"/>
        <c:axPos val="b"/>
        <c:title>
          <c:tx>
            <c:rich>
              <a:bodyPr/>
              <a:lstStyle/>
              <a:p>
                <a:pPr>
                  <a:defRPr/>
                </a:pPr>
                <a:r>
                  <a:rPr lang="en-US"/>
                  <a:t>Parous rate</a:t>
                </a:r>
              </a:p>
            </c:rich>
          </c:tx>
          <c:overlay val="0"/>
        </c:title>
        <c:numFmt formatCode="General" sourceLinked="1"/>
        <c:majorTickMark val="out"/>
        <c:minorTickMark val="none"/>
        <c:tickLblPos val="nextTo"/>
        <c:crossAx val="2075331128"/>
        <c:crosses val="autoZero"/>
        <c:crossBetween val="midCat"/>
      </c:valAx>
      <c:valAx>
        <c:axId val="2075331128"/>
        <c:scaling>
          <c:orientation val="minMax"/>
        </c:scaling>
        <c:delete val="0"/>
        <c:axPos val="l"/>
        <c:title>
          <c:tx>
            <c:rich>
              <a:bodyPr/>
              <a:lstStyle/>
              <a:p>
                <a:pPr>
                  <a:defRPr/>
                </a:pPr>
                <a:r>
                  <a:rPr lang="en-US"/>
                  <a:t>proportion with plug</a:t>
                </a:r>
              </a:p>
            </c:rich>
          </c:tx>
          <c:overlay val="0"/>
        </c:title>
        <c:numFmt formatCode="General" sourceLinked="1"/>
        <c:majorTickMark val="out"/>
        <c:minorTickMark val="none"/>
        <c:tickLblPos val="nextTo"/>
        <c:crossAx val="207533642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parous rate by house</a:t>
            </a:r>
          </a:p>
        </c:rich>
      </c:tx>
      <c:overlay val="0"/>
    </c:title>
    <c:autoTitleDeleted val="0"/>
    <c:plotArea>
      <c:layout/>
      <c:scatterChart>
        <c:scatterStyle val="lineMarker"/>
        <c:varyColors val="0"/>
        <c:ser>
          <c:idx val="0"/>
          <c:order val="0"/>
          <c:spPr>
            <a:ln w="28575">
              <a:noFill/>
            </a:ln>
          </c:spPr>
          <c:yVal>
            <c:numRef>
              <c:f>'For paper'!$U$9:$U$17</c:f>
              <c:numCache>
                <c:formatCode>General</c:formatCode>
                <c:ptCount val="9"/>
                <c:pt idx="0">
                  <c:v>0.57228514323784141</c:v>
                </c:pt>
                <c:pt idx="1">
                  <c:v>0.44400000000000001</c:v>
                </c:pt>
                <c:pt idx="2">
                  <c:v>0.47215777262180975</c:v>
                </c:pt>
                <c:pt idx="3">
                  <c:v>0.44524441076165217</c:v>
                </c:pt>
                <c:pt idx="4">
                  <c:v>0.574025974025974</c:v>
                </c:pt>
                <c:pt idx="5">
                  <c:v>0.47448979591836737</c:v>
                </c:pt>
              </c:numCache>
            </c:numRef>
          </c:yVal>
          <c:smooth val="0"/>
          <c:extLst>
            <c:ext xmlns:c16="http://schemas.microsoft.com/office/drawing/2014/chart" uri="{C3380CC4-5D6E-409C-BE32-E72D297353CC}">
              <c16:uniqueId val="{00000000-A725-5B42-A6D8-11E224AED933}"/>
            </c:ext>
          </c:extLst>
        </c:ser>
        <c:dLbls>
          <c:showLegendKey val="0"/>
          <c:showVal val="0"/>
          <c:showCatName val="0"/>
          <c:showSerName val="0"/>
          <c:showPercent val="0"/>
          <c:showBubbleSize val="0"/>
        </c:dLbls>
        <c:axId val="2075305128"/>
        <c:axId val="2075302168"/>
      </c:scatterChart>
      <c:valAx>
        <c:axId val="2075305128"/>
        <c:scaling>
          <c:orientation val="minMax"/>
        </c:scaling>
        <c:delete val="0"/>
        <c:axPos val="b"/>
        <c:majorTickMark val="out"/>
        <c:minorTickMark val="none"/>
        <c:tickLblPos val="nextTo"/>
        <c:crossAx val="2075302168"/>
        <c:crosses val="autoZero"/>
        <c:crossBetween val="midCat"/>
      </c:valAx>
      <c:valAx>
        <c:axId val="2075302168"/>
        <c:scaling>
          <c:orientation val="minMax"/>
        </c:scaling>
        <c:delete val="0"/>
        <c:axPos val="l"/>
        <c:majorGridlines/>
        <c:numFmt formatCode="General" sourceLinked="1"/>
        <c:majorTickMark val="out"/>
        <c:minorTickMark val="none"/>
        <c:tickLblPos val="nextTo"/>
        <c:crossAx val="2075305128"/>
        <c:crosses val="autoZero"/>
        <c:crossBetween val="midCat"/>
      </c:valAx>
    </c:plotArea>
    <c:plotVisOnly val="1"/>
    <c:dispBlanksAs val="gap"/>
    <c:showDLblsOverMax val="0"/>
  </c:chart>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'For paper'!$U$1</c:f>
              <c:strCache>
                <c:ptCount val="1"/>
                <c:pt idx="0">
                  <c:v>parous rate</c:v>
                </c:pt>
              </c:strCache>
            </c:strRef>
          </c:tx>
          <c:yVal>
            <c:numRef>
              <c:f>'For paper'!$U$2:$U$5</c:f>
              <c:numCache>
                <c:formatCode>General</c:formatCode>
                <c:ptCount val="4"/>
                <c:pt idx="0">
                  <c:v>0.36123348017621143</c:v>
                </c:pt>
                <c:pt idx="1">
                  <c:v>0.52342704149933061</c:v>
                </c:pt>
                <c:pt idx="2">
                  <c:v>0.55831037649219473</c:v>
                </c:pt>
                <c:pt idx="3">
                  <c:v>0.46425311834499544</c:v>
                </c:pt>
              </c:numCache>
            </c:numRef>
          </c:yVal>
          <c:smooth val="1"/>
          <c:extLst>
            <c:ext xmlns:c16="http://schemas.microsoft.com/office/drawing/2014/chart" uri="{C3380CC4-5D6E-409C-BE32-E72D297353CC}">
              <c16:uniqueId val="{00000000-6AAC-FA4E-B088-A9A03F6B0054}"/>
            </c:ext>
          </c:extLst>
        </c:ser>
        <c:dLbls>
          <c:showLegendKey val="0"/>
          <c:showVal val="0"/>
          <c:showCatName val="0"/>
          <c:showSerName val="0"/>
          <c:showPercent val="0"/>
          <c:showBubbleSize val="0"/>
        </c:dLbls>
        <c:axId val="2075278616"/>
        <c:axId val="2075275656"/>
      </c:scatterChart>
      <c:valAx>
        <c:axId val="2075278616"/>
        <c:scaling>
          <c:orientation val="minMax"/>
        </c:scaling>
        <c:delete val="0"/>
        <c:axPos val="b"/>
        <c:majorTickMark val="out"/>
        <c:minorTickMark val="none"/>
        <c:tickLblPos val="nextTo"/>
        <c:crossAx val="2075275656"/>
        <c:crosses val="autoZero"/>
        <c:crossBetween val="midCat"/>
      </c:valAx>
      <c:valAx>
        <c:axId val="2075275656"/>
        <c:scaling>
          <c:orientation val="minMax"/>
        </c:scaling>
        <c:delete val="0"/>
        <c:axPos val="l"/>
        <c:majorGridlines/>
        <c:numFmt formatCode="General" sourceLinked="1"/>
        <c:majorTickMark val="out"/>
        <c:minorTickMark val="none"/>
        <c:tickLblPos val="nextTo"/>
        <c:crossAx val="207527861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proprtion plug by house</a:t>
            </a:r>
          </a:p>
        </c:rich>
      </c:tx>
      <c:overlay val="0"/>
    </c:title>
    <c:autoTitleDeleted val="0"/>
    <c:plotArea>
      <c:layout/>
      <c:barChart>
        <c:barDir val="col"/>
        <c:grouping val="clustered"/>
        <c:varyColors val="0"/>
        <c:ser>
          <c:idx val="0"/>
          <c:order val="0"/>
          <c:tx>
            <c:strRef>
              <c:f>'For paper'!$Y$9</c:f>
              <c:strCache>
                <c:ptCount val="1"/>
                <c:pt idx="0">
                  <c:v>0.721518987</c:v>
                </c:pt>
              </c:strCache>
            </c:strRef>
          </c:tx>
          <c:invertIfNegative val="0"/>
          <c:val>
            <c:numRef>
              <c:f>'For paper'!$Y$10:$Y$17</c:f>
              <c:numCache>
                <c:formatCode>General</c:formatCode>
                <c:ptCount val="8"/>
                <c:pt idx="0">
                  <c:v>0.765625</c:v>
                </c:pt>
                <c:pt idx="1">
                  <c:v>0.79598662207357862</c:v>
                </c:pt>
                <c:pt idx="2">
                  <c:v>0.77148846960167716</c:v>
                </c:pt>
                <c:pt idx="3">
                  <c:v>0.77659574468085102</c:v>
                </c:pt>
                <c:pt idx="4">
                  <c:v>0.55113636363636365</c:v>
                </c:pt>
              </c:numCache>
            </c:numRef>
          </c:val>
          <c:extLst>
            <c:ext xmlns:c16="http://schemas.microsoft.com/office/drawing/2014/chart" uri="{C3380CC4-5D6E-409C-BE32-E72D297353CC}">
              <c16:uniqueId val="{00000000-8D85-1940-A93E-B76898EB0645}"/>
            </c:ext>
          </c:extLst>
        </c:ser>
        <c:dLbls>
          <c:showLegendKey val="0"/>
          <c:showVal val="0"/>
          <c:showCatName val="0"/>
          <c:showSerName val="0"/>
          <c:showPercent val="0"/>
          <c:showBubbleSize val="0"/>
        </c:dLbls>
        <c:gapWidth val="150"/>
        <c:axId val="2075249560"/>
        <c:axId val="2075246600"/>
      </c:barChart>
      <c:catAx>
        <c:axId val="2075249560"/>
        <c:scaling>
          <c:orientation val="minMax"/>
        </c:scaling>
        <c:delete val="0"/>
        <c:axPos val="b"/>
        <c:majorTickMark val="out"/>
        <c:minorTickMark val="none"/>
        <c:tickLblPos val="nextTo"/>
        <c:crossAx val="2075246600"/>
        <c:crosses val="autoZero"/>
        <c:auto val="1"/>
        <c:lblAlgn val="ctr"/>
        <c:lblOffset val="100"/>
        <c:noMultiLvlLbl val="0"/>
      </c:catAx>
      <c:valAx>
        <c:axId val="2075246600"/>
        <c:scaling>
          <c:orientation val="minMax"/>
        </c:scaling>
        <c:delete val="0"/>
        <c:axPos val="l"/>
        <c:majorGridlines/>
        <c:numFmt formatCode="General" sourceLinked="1"/>
        <c:majorTickMark val="out"/>
        <c:minorTickMark val="none"/>
        <c:tickLblPos val="nextTo"/>
        <c:crossAx val="207524956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'dc dissections'!$Z$1</c:f>
              <c:strCache>
                <c:ptCount val="1"/>
                <c:pt idx="0">
                  <c:v>proportion with sacs</c:v>
                </c:pt>
              </c:strCache>
            </c:strRef>
          </c:tx>
          <c:spPr>
            <a:ln w="28575">
              <a:noFill/>
            </a:ln>
          </c:spPr>
          <c:trendline>
            <c:trendlineType val="linear"/>
            <c:dispRSqr val="1"/>
            <c:dispEq val="1"/>
            <c:trendlineLbl>
              <c:layout>
                <c:manualLayout>
                  <c:x val="0.41087248468941401"/>
                  <c:y val="0.48013086905803398"/>
                </c:manualLayout>
              </c:layout>
              <c:numFmt formatCode="General" sourceLinked="0"/>
            </c:trendlineLbl>
          </c:trendline>
          <c:xVal>
            <c:numRef>
              <c:f>'dc dissections'!$Y$2:$Y$191</c:f>
              <c:numCache>
                <c:formatCode>General</c:formatCode>
                <c:ptCount val="190"/>
                <c:pt idx="0">
                  <c:v>0.36842105263157893</c:v>
                </c:pt>
                <c:pt idx="1">
                  <c:v>0.30909090909090908</c:v>
                </c:pt>
                <c:pt idx="2">
                  <c:v>0.27659574468085107</c:v>
                </c:pt>
                <c:pt idx="3">
                  <c:v>0.7142857142857143</c:v>
                </c:pt>
                <c:pt idx="4">
                  <c:v>0.13636363636363635</c:v>
                </c:pt>
                <c:pt idx="5">
                  <c:v>0.2</c:v>
                </c:pt>
                <c:pt idx="6">
                  <c:v>0.18181818181818182</c:v>
                </c:pt>
                <c:pt idx="7">
                  <c:v>0.34782608695652173</c:v>
                </c:pt>
                <c:pt idx="8">
                  <c:v>0.10344827586206896</c:v>
                </c:pt>
                <c:pt idx="9">
                  <c:v>0.30434782608695654</c:v>
                </c:pt>
                <c:pt idx="10">
                  <c:v>0.1875</c:v>
                </c:pt>
                <c:pt idx="11">
                  <c:v>0.14705882352941177</c:v>
                </c:pt>
                <c:pt idx="13">
                  <c:v>0.21428571428571427</c:v>
                </c:pt>
                <c:pt idx="14">
                  <c:v>0.39393939393939392</c:v>
                </c:pt>
                <c:pt idx="15">
                  <c:v>0.48837209302325579</c:v>
                </c:pt>
                <c:pt idx="16">
                  <c:v>0.39285714285714285</c:v>
                </c:pt>
                <c:pt idx="17">
                  <c:v>0.4</c:v>
                </c:pt>
                <c:pt idx="18">
                  <c:v>0.6428571428571429</c:v>
                </c:pt>
                <c:pt idx="19">
                  <c:v>0.45454545454545453</c:v>
                </c:pt>
                <c:pt idx="20">
                  <c:v>0.74285714285714288</c:v>
                </c:pt>
                <c:pt idx="21">
                  <c:v>0.37931034482758619</c:v>
                </c:pt>
                <c:pt idx="22">
                  <c:v>0.37931034482758619</c:v>
                </c:pt>
                <c:pt idx="23">
                  <c:v>0.76666666666666672</c:v>
                </c:pt>
                <c:pt idx="24">
                  <c:v>0.48</c:v>
                </c:pt>
                <c:pt idx="25">
                  <c:v>0.4642857142857143</c:v>
                </c:pt>
                <c:pt idx="26">
                  <c:v>0.46875</c:v>
                </c:pt>
                <c:pt idx="27">
                  <c:v>0.48</c:v>
                </c:pt>
                <c:pt idx="28">
                  <c:v>0.4642857142857143</c:v>
                </c:pt>
                <c:pt idx="29">
                  <c:v>0.46875</c:v>
                </c:pt>
                <c:pt idx="30">
                  <c:v>0.55172413793103448</c:v>
                </c:pt>
                <c:pt idx="31">
                  <c:v>0.37878787878787878</c:v>
                </c:pt>
                <c:pt idx="32">
                  <c:v>0.59259259259259256</c:v>
                </c:pt>
                <c:pt idx="33">
                  <c:v>0.25714285714285712</c:v>
                </c:pt>
                <c:pt idx="34">
                  <c:v>0.48</c:v>
                </c:pt>
                <c:pt idx="35">
                  <c:v>0.69230769230769229</c:v>
                </c:pt>
                <c:pt idx="36">
                  <c:v>0.84848484848484851</c:v>
                </c:pt>
                <c:pt idx="37">
                  <c:v>0.48</c:v>
                </c:pt>
                <c:pt idx="38">
                  <c:v>0.84848484848484851</c:v>
                </c:pt>
                <c:pt idx="39">
                  <c:v>0.57894736842105265</c:v>
                </c:pt>
                <c:pt idx="40">
                  <c:v>0.5</c:v>
                </c:pt>
                <c:pt idx="41">
                  <c:v>0.660377358490566</c:v>
                </c:pt>
                <c:pt idx="42">
                  <c:v>0.5</c:v>
                </c:pt>
                <c:pt idx="43">
                  <c:v>0.5</c:v>
                </c:pt>
                <c:pt idx="44">
                  <c:v>0.6470588235294118</c:v>
                </c:pt>
                <c:pt idx="45">
                  <c:v>0.609375</c:v>
                </c:pt>
                <c:pt idx="46">
                  <c:v>0.54838709677419351</c:v>
                </c:pt>
                <c:pt idx="47">
                  <c:v>0.45161290322580644</c:v>
                </c:pt>
                <c:pt idx="48">
                  <c:v>0.58333333333333337</c:v>
                </c:pt>
                <c:pt idx="49">
                  <c:v>0.5</c:v>
                </c:pt>
                <c:pt idx="50">
                  <c:v>0.4</c:v>
                </c:pt>
                <c:pt idx="51">
                  <c:v>0.54838709677419351</c:v>
                </c:pt>
                <c:pt idx="52">
                  <c:v>0.52631578947368418</c:v>
                </c:pt>
                <c:pt idx="53">
                  <c:v>0.49230769230769234</c:v>
                </c:pt>
                <c:pt idx="54">
                  <c:v>0.5</c:v>
                </c:pt>
                <c:pt idx="55">
                  <c:v>0.5</c:v>
                </c:pt>
                <c:pt idx="56">
                  <c:v>0.66666666666666663</c:v>
                </c:pt>
                <c:pt idx="57">
                  <c:v>0.30555555555555558</c:v>
                </c:pt>
                <c:pt idx="58">
                  <c:v>0.45</c:v>
                </c:pt>
                <c:pt idx="59">
                  <c:v>0.48484848484848486</c:v>
                </c:pt>
                <c:pt idx="60">
                  <c:v>0.35416666666666669</c:v>
                </c:pt>
                <c:pt idx="61">
                  <c:v>0.41379310344827586</c:v>
                </c:pt>
                <c:pt idx="62">
                  <c:v>0.29729729729729731</c:v>
                </c:pt>
                <c:pt idx="63">
                  <c:v>0.18421052631578946</c:v>
                </c:pt>
                <c:pt idx="64">
                  <c:v>0.625</c:v>
                </c:pt>
                <c:pt idx="65">
                  <c:v>0.52</c:v>
                </c:pt>
                <c:pt idx="66">
                  <c:v>0.57499999999999996</c:v>
                </c:pt>
                <c:pt idx="67">
                  <c:v>0.53333333333333333</c:v>
                </c:pt>
                <c:pt idx="68">
                  <c:v>0.36842105263157893</c:v>
                </c:pt>
                <c:pt idx="69">
                  <c:v>0.5714285714285714</c:v>
                </c:pt>
                <c:pt idx="70">
                  <c:v>0.48648648648648651</c:v>
                </c:pt>
                <c:pt idx="71">
                  <c:v>0.5714285714285714</c:v>
                </c:pt>
                <c:pt idx="72">
                  <c:v>0.47058823529411764</c:v>
                </c:pt>
                <c:pt idx="73">
                  <c:v>0.51428571428571423</c:v>
                </c:pt>
                <c:pt idx="74">
                  <c:v>0.45</c:v>
                </c:pt>
                <c:pt idx="75">
                  <c:v>0.54166666666666663</c:v>
                </c:pt>
                <c:pt idx="76">
                  <c:v>0.66666666666666663</c:v>
                </c:pt>
                <c:pt idx="77">
                  <c:v>0.47222222222222221</c:v>
                </c:pt>
                <c:pt idx="78">
                  <c:v>0.5641025641025641</c:v>
                </c:pt>
                <c:pt idx="79">
                  <c:v>0.875</c:v>
                </c:pt>
                <c:pt idx="80">
                  <c:v>0.54166666666666663</c:v>
                </c:pt>
                <c:pt idx="81">
                  <c:v>0.6428571428571429</c:v>
                </c:pt>
                <c:pt idx="82">
                  <c:v>0.81818181818181823</c:v>
                </c:pt>
                <c:pt idx="83">
                  <c:v>0.21428571428571427</c:v>
                </c:pt>
                <c:pt idx="84">
                  <c:v>0.72727272727272729</c:v>
                </c:pt>
                <c:pt idx="85">
                  <c:v>0.43333333333333335</c:v>
                </c:pt>
                <c:pt idx="86">
                  <c:v>0.60465116279069764</c:v>
                </c:pt>
                <c:pt idx="87">
                  <c:v>0.50980392156862742</c:v>
                </c:pt>
                <c:pt idx="88">
                  <c:v>0.69230769230769229</c:v>
                </c:pt>
                <c:pt idx="89">
                  <c:v>0.54545454545454541</c:v>
                </c:pt>
                <c:pt idx="90">
                  <c:v>0.48484848484848486</c:v>
                </c:pt>
                <c:pt idx="91">
                  <c:v>0.38235294117647056</c:v>
                </c:pt>
                <c:pt idx="92">
                  <c:v>0.5</c:v>
                </c:pt>
                <c:pt idx="93">
                  <c:v>0.8</c:v>
                </c:pt>
                <c:pt idx="94">
                  <c:v>0.36</c:v>
                </c:pt>
                <c:pt idx="95">
                  <c:v>0.55263157894736847</c:v>
                </c:pt>
                <c:pt idx="96">
                  <c:v>0.52380952380952384</c:v>
                </c:pt>
                <c:pt idx="97">
                  <c:v>0.77777777777777779</c:v>
                </c:pt>
                <c:pt idx="98">
                  <c:v>0.45</c:v>
                </c:pt>
                <c:pt idx="99">
                  <c:v>0.63414634146341464</c:v>
                </c:pt>
                <c:pt idx="100">
                  <c:v>0.5714285714285714</c:v>
                </c:pt>
                <c:pt idx="101">
                  <c:v>0.63636363636363635</c:v>
                </c:pt>
                <c:pt idx="102">
                  <c:v>0.875</c:v>
                </c:pt>
                <c:pt idx="103">
                  <c:v>0.64516129032258063</c:v>
                </c:pt>
                <c:pt idx="104">
                  <c:v>0.51515151515151514</c:v>
                </c:pt>
                <c:pt idx="105">
                  <c:v>0.8</c:v>
                </c:pt>
                <c:pt idx="106">
                  <c:v>0.8</c:v>
                </c:pt>
                <c:pt idx="107">
                  <c:v>0.44444444444444442</c:v>
                </c:pt>
                <c:pt idx="108">
                  <c:v>0.52941176470588236</c:v>
                </c:pt>
                <c:pt idx="109">
                  <c:v>0.55555555555555558</c:v>
                </c:pt>
                <c:pt idx="110">
                  <c:v>0.35714285714285715</c:v>
                </c:pt>
                <c:pt idx="112">
                  <c:v>0.5</c:v>
                </c:pt>
                <c:pt idx="113">
                  <c:v>0.47368421052631576</c:v>
                </c:pt>
                <c:pt idx="114">
                  <c:v>0.57894736842105265</c:v>
                </c:pt>
                <c:pt idx="115">
                  <c:v>0.41176470588235292</c:v>
                </c:pt>
                <c:pt idx="117">
                  <c:v>0.51282051282051277</c:v>
                </c:pt>
                <c:pt idx="118">
                  <c:v>0.64</c:v>
                </c:pt>
                <c:pt idx="119">
                  <c:v>0.58695652173913049</c:v>
                </c:pt>
                <c:pt idx="121">
                  <c:v>0.59090909090909094</c:v>
                </c:pt>
                <c:pt idx="122">
                  <c:v>0.39534883720930231</c:v>
                </c:pt>
                <c:pt idx="123">
                  <c:v>0.6470588235294118</c:v>
                </c:pt>
                <c:pt idx="124">
                  <c:v>0.62962962962962965</c:v>
                </c:pt>
                <c:pt idx="125">
                  <c:v>0.5</c:v>
                </c:pt>
                <c:pt idx="126">
                  <c:v>0.58974358974358976</c:v>
                </c:pt>
                <c:pt idx="127">
                  <c:v>0.44827586206896552</c:v>
                </c:pt>
                <c:pt idx="128">
                  <c:v>0.44262295081967212</c:v>
                </c:pt>
                <c:pt idx="129">
                  <c:v>0.79166666666666663</c:v>
                </c:pt>
                <c:pt idx="130">
                  <c:v>0.36792452830188677</c:v>
                </c:pt>
                <c:pt idx="131">
                  <c:v>0.52727272727272723</c:v>
                </c:pt>
                <c:pt idx="132">
                  <c:v>0.55172413793103448</c:v>
                </c:pt>
                <c:pt idx="133">
                  <c:v>0</c:v>
                </c:pt>
                <c:pt idx="134">
                  <c:v>0.41860465116279072</c:v>
                </c:pt>
                <c:pt idx="136">
                  <c:v>0.47058823529411764</c:v>
                </c:pt>
                <c:pt idx="137">
                  <c:v>0.33333333333333331</c:v>
                </c:pt>
                <c:pt idx="138">
                  <c:v>0.54929577464788737</c:v>
                </c:pt>
                <c:pt idx="141">
                  <c:v>0.375</c:v>
                </c:pt>
                <c:pt idx="142">
                  <c:v>0.58490566037735847</c:v>
                </c:pt>
                <c:pt idx="143">
                  <c:v>0.45333333333333331</c:v>
                </c:pt>
                <c:pt idx="144">
                  <c:v>0.3888888888888889</c:v>
                </c:pt>
                <c:pt idx="145">
                  <c:v>0.41666666666666669</c:v>
                </c:pt>
                <c:pt idx="146">
                  <c:v>0.55102040816326525</c:v>
                </c:pt>
                <c:pt idx="147">
                  <c:v>0.38666666666666666</c:v>
                </c:pt>
                <c:pt idx="148">
                  <c:v>0.45454545454545453</c:v>
                </c:pt>
                <c:pt idx="149">
                  <c:v>0.52380952380952384</c:v>
                </c:pt>
                <c:pt idx="151">
                  <c:v>0.35714285714285715</c:v>
                </c:pt>
                <c:pt idx="152">
                  <c:v>0.40540540540540543</c:v>
                </c:pt>
                <c:pt idx="153">
                  <c:v>0.4375</c:v>
                </c:pt>
                <c:pt idx="154">
                  <c:v>0.33846153846153848</c:v>
                </c:pt>
                <c:pt idx="155">
                  <c:v>0.33333333333333331</c:v>
                </c:pt>
                <c:pt idx="156">
                  <c:v>0.66666666666666663</c:v>
                </c:pt>
                <c:pt idx="157">
                  <c:v>0.23529411764705882</c:v>
                </c:pt>
                <c:pt idx="158">
                  <c:v>0.39130434782608697</c:v>
                </c:pt>
                <c:pt idx="159">
                  <c:v>0.33333333333333331</c:v>
                </c:pt>
                <c:pt idx="160">
                  <c:v>0.55555555555555558</c:v>
                </c:pt>
                <c:pt idx="161">
                  <c:v>0.55714285714285716</c:v>
                </c:pt>
                <c:pt idx="162">
                  <c:v>0.62857142857142856</c:v>
                </c:pt>
                <c:pt idx="163">
                  <c:v>0.61363636363636365</c:v>
                </c:pt>
                <c:pt idx="164">
                  <c:v>0.42857142857142855</c:v>
                </c:pt>
                <c:pt idx="165">
                  <c:v>0.38461538461538464</c:v>
                </c:pt>
                <c:pt idx="166">
                  <c:v>0.52941176470588236</c:v>
                </c:pt>
                <c:pt idx="167">
                  <c:v>0.35483870967741937</c:v>
                </c:pt>
                <c:pt idx="168">
                  <c:v>0.56000000000000005</c:v>
                </c:pt>
                <c:pt idx="169">
                  <c:v>0.51851851851851849</c:v>
                </c:pt>
                <c:pt idx="170">
                  <c:v>0.32258064516129031</c:v>
                </c:pt>
                <c:pt idx="171">
                  <c:v>0.28205128205128205</c:v>
                </c:pt>
                <c:pt idx="172">
                  <c:v>0.26470588235294118</c:v>
                </c:pt>
                <c:pt idx="173">
                  <c:v>0.51111111111111107</c:v>
                </c:pt>
                <c:pt idx="174">
                  <c:v>0.30303030303030304</c:v>
                </c:pt>
                <c:pt idx="175">
                  <c:v>0.46478873239436619</c:v>
                </c:pt>
                <c:pt idx="176">
                  <c:v>0.33333333333333331</c:v>
                </c:pt>
                <c:pt idx="177">
                  <c:v>0.24489795918367346</c:v>
                </c:pt>
                <c:pt idx="178">
                  <c:v>0.46153846153846156</c:v>
                </c:pt>
                <c:pt idx="179">
                  <c:v>0.42857142857142855</c:v>
                </c:pt>
                <c:pt idx="180">
                  <c:v>0.23529411764705882</c:v>
                </c:pt>
                <c:pt idx="181">
                  <c:v>0.33333333333333331</c:v>
                </c:pt>
                <c:pt idx="182">
                  <c:v>0.3</c:v>
                </c:pt>
                <c:pt idx="183">
                  <c:v>0.42857142857142855</c:v>
                </c:pt>
                <c:pt idx="184">
                  <c:v>0.35483870967741937</c:v>
                </c:pt>
                <c:pt idx="186">
                  <c:v>0.3888888888888889</c:v>
                </c:pt>
                <c:pt idx="187">
                  <c:v>0.47368421052631576</c:v>
                </c:pt>
                <c:pt idx="188">
                  <c:v>0.27906976744186046</c:v>
                </c:pt>
                <c:pt idx="189">
                  <c:v>0.625</c:v>
                </c:pt>
              </c:numCache>
            </c:numRef>
          </c:xVal>
          <c:yVal>
            <c:numRef>
              <c:f>'dc dissections'!$Z$2:$Z$191</c:f>
              <c:numCache>
                <c:formatCode>General</c:formatCode>
                <c:ptCount val="190"/>
                <c:pt idx="0">
                  <c:v>0.2857142857142857</c:v>
                </c:pt>
                <c:pt idx="1">
                  <c:v>0.47058823529411764</c:v>
                </c:pt>
                <c:pt idx="2">
                  <c:v>0.76923076923076927</c:v>
                </c:pt>
                <c:pt idx="3">
                  <c:v>0.2</c:v>
                </c:pt>
                <c:pt idx="4">
                  <c:v>0.33333333333333331</c:v>
                </c:pt>
                <c:pt idx="5">
                  <c:v>0.6</c:v>
                </c:pt>
                <c:pt idx="6">
                  <c:v>0.25</c:v>
                </c:pt>
                <c:pt idx="7">
                  <c:v>0.5</c:v>
                </c:pt>
                <c:pt idx="8">
                  <c:v>0.66666666666666663</c:v>
                </c:pt>
                <c:pt idx="9">
                  <c:v>0</c:v>
                </c:pt>
                <c:pt idx="10">
                  <c:v>0</c:v>
                </c:pt>
                <c:pt idx="13">
                  <c:v>0.33333333333333331</c:v>
                </c:pt>
                <c:pt idx="14">
                  <c:v>0.46153846153846156</c:v>
                </c:pt>
                <c:pt idx="15">
                  <c:v>0.7142857142857143</c:v>
                </c:pt>
                <c:pt idx="16">
                  <c:v>0.63636363636363635</c:v>
                </c:pt>
                <c:pt idx="17">
                  <c:v>0.58333333333333337</c:v>
                </c:pt>
                <c:pt idx="18">
                  <c:v>0.88888888888888884</c:v>
                </c:pt>
                <c:pt idx="19">
                  <c:v>0.7</c:v>
                </c:pt>
                <c:pt idx="20">
                  <c:v>0.73076923076923073</c:v>
                </c:pt>
                <c:pt idx="21">
                  <c:v>0.72727272727272729</c:v>
                </c:pt>
                <c:pt idx="22">
                  <c:v>0.72727272727272729</c:v>
                </c:pt>
                <c:pt idx="23">
                  <c:v>0.65217391304347827</c:v>
                </c:pt>
                <c:pt idx="24">
                  <c:v>0.33333333333333331</c:v>
                </c:pt>
                <c:pt idx="25">
                  <c:v>0.38461538461538464</c:v>
                </c:pt>
                <c:pt idx="26">
                  <c:v>0.66666666666666663</c:v>
                </c:pt>
                <c:pt idx="27">
                  <c:v>0.33333333333333331</c:v>
                </c:pt>
                <c:pt idx="28">
                  <c:v>0.38461538461538464</c:v>
                </c:pt>
                <c:pt idx="29">
                  <c:v>0.66666666666666663</c:v>
                </c:pt>
                <c:pt idx="30">
                  <c:v>0.6875</c:v>
                </c:pt>
                <c:pt idx="31">
                  <c:v>0.76</c:v>
                </c:pt>
                <c:pt idx="32">
                  <c:v>0.6875</c:v>
                </c:pt>
                <c:pt idx="33">
                  <c:v>0.88888888888888884</c:v>
                </c:pt>
                <c:pt idx="34">
                  <c:v>0.5</c:v>
                </c:pt>
                <c:pt idx="35">
                  <c:v>0.94444444444444442</c:v>
                </c:pt>
                <c:pt idx="36">
                  <c:v>0.8571428571428571</c:v>
                </c:pt>
                <c:pt idx="37">
                  <c:v>0.5</c:v>
                </c:pt>
                <c:pt idx="38">
                  <c:v>0.8571428571428571</c:v>
                </c:pt>
                <c:pt idx="39">
                  <c:v>0.36363636363636365</c:v>
                </c:pt>
                <c:pt idx="40">
                  <c:v>0.52941176470588236</c:v>
                </c:pt>
                <c:pt idx="41">
                  <c:v>0.68571428571428572</c:v>
                </c:pt>
                <c:pt idx="42">
                  <c:v>0.75</c:v>
                </c:pt>
                <c:pt idx="43">
                  <c:v>0.52941176470588236</c:v>
                </c:pt>
                <c:pt idx="44">
                  <c:v>0.63636363636363635</c:v>
                </c:pt>
                <c:pt idx="45">
                  <c:v>0.69230769230769229</c:v>
                </c:pt>
                <c:pt idx="46">
                  <c:v>0.76470588235294112</c:v>
                </c:pt>
                <c:pt idx="47">
                  <c:v>0.7142857142857143</c:v>
                </c:pt>
                <c:pt idx="48">
                  <c:v>0.6428571428571429</c:v>
                </c:pt>
                <c:pt idx="49">
                  <c:v>0.63157894736842102</c:v>
                </c:pt>
                <c:pt idx="50">
                  <c:v>0.66666666666666663</c:v>
                </c:pt>
                <c:pt idx="51">
                  <c:v>0.76470588235294112</c:v>
                </c:pt>
                <c:pt idx="52">
                  <c:v>0.65</c:v>
                </c:pt>
                <c:pt idx="53">
                  <c:v>0.5625</c:v>
                </c:pt>
                <c:pt idx="54">
                  <c:v>0.5625</c:v>
                </c:pt>
                <c:pt idx="55">
                  <c:v>0.5</c:v>
                </c:pt>
                <c:pt idx="56">
                  <c:v>0.40909090909090912</c:v>
                </c:pt>
                <c:pt idx="58">
                  <c:v>0.44444444444444442</c:v>
                </c:pt>
                <c:pt idx="59">
                  <c:v>0.375</c:v>
                </c:pt>
                <c:pt idx="60">
                  <c:v>0.58823529411764708</c:v>
                </c:pt>
                <c:pt idx="61">
                  <c:v>0.66666666666666663</c:v>
                </c:pt>
                <c:pt idx="62">
                  <c:v>0.90909090909090906</c:v>
                </c:pt>
                <c:pt idx="63">
                  <c:v>0.5714285714285714</c:v>
                </c:pt>
                <c:pt idx="64">
                  <c:v>0.7</c:v>
                </c:pt>
                <c:pt idx="65">
                  <c:v>0.76923076923076927</c:v>
                </c:pt>
                <c:pt idx="66">
                  <c:v>0.47826086956521741</c:v>
                </c:pt>
                <c:pt idx="67">
                  <c:v>0.375</c:v>
                </c:pt>
                <c:pt idx="68">
                  <c:v>0.14285714285714285</c:v>
                </c:pt>
                <c:pt idx="69">
                  <c:v>0.65</c:v>
                </c:pt>
                <c:pt idx="70">
                  <c:v>0.61111111111111116</c:v>
                </c:pt>
                <c:pt idx="71">
                  <c:v>0.66666666666666663</c:v>
                </c:pt>
                <c:pt idx="72">
                  <c:v>0.625</c:v>
                </c:pt>
                <c:pt idx="73">
                  <c:v>0.72222222222222221</c:v>
                </c:pt>
                <c:pt idx="74">
                  <c:v>0.44444444444444442</c:v>
                </c:pt>
                <c:pt idx="75">
                  <c:v>0.69230769230769229</c:v>
                </c:pt>
                <c:pt idx="76">
                  <c:v>0.55000000000000004</c:v>
                </c:pt>
                <c:pt idx="77">
                  <c:v>0.47058823529411764</c:v>
                </c:pt>
                <c:pt idx="78">
                  <c:v>0.63636363636363635</c:v>
                </c:pt>
                <c:pt idx="79">
                  <c:v>0.88095238095238093</c:v>
                </c:pt>
                <c:pt idx="80">
                  <c:v>0.76923076923076927</c:v>
                </c:pt>
                <c:pt idx="81">
                  <c:v>0.61111111111111116</c:v>
                </c:pt>
                <c:pt idx="82">
                  <c:v>0.44444444444444442</c:v>
                </c:pt>
                <c:pt idx="83">
                  <c:v>0.33333333333333331</c:v>
                </c:pt>
                <c:pt idx="84">
                  <c:v>0.75</c:v>
                </c:pt>
                <c:pt idx="85">
                  <c:v>0.76923076923076927</c:v>
                </c:pt>
                <c:pt idx="86">
                  <c:v>0.73076923076923073</c:v>
                </c:pt>
                <c:pt idx="87">
                  <c:v>0.69230769230769229</c:v>
                </c:pt>
                <c:pt idx="88">
                  <c:v>0.94444444444444442</c:v>
                </c:pt>
                <c:pt idx="89">
                  <c:v>0.72222222222222221</c:v>
                </c:pt>
                <c:pt idx="90">
                  <c:v>0.6875</c:v>
                </c:pt>
                <c:pt idx="91">
                  <c:v>0.76923076923076927</c:v>
                </c:pt>
                <c:pt idx="92">
                  <c:v>0.1111111111111111</c:v>
                </c:pt>
                <c:pt idx="93">
                  <c:v>0.5</c:v>
                </c:pt>
                <c:pt idx="94">
                  <c:v>0.66666666666666663</c:v>
                </c:pt>
                <c:pt idx="95">
                  <c:v>0.95238095238095233</c:v>
                </c:pt>
                <c:pt idx="96">
                  <c:v>0.72727272727272729</c:v>
                </c:pt>
                <c:pt idx="97">
                  <c:v>0.42857142857142855</c:v>
                </c:pt>
                <c:pt idx="98">
                  <c:v>0.66666666666666663</c:v>
                </c:pt>
                <c:pt idx="99">
                  <c:v>0.42307692307692307</c:v>
                </c:pt>
                <c:pt idx="100">
                  <c:v>0.5625</c:v>
                </c:pt>
                <c:pt idx="101">
                  <c:v>0.8571428571428571</c:v>
                </c:pt>
                <c:pt idx="102">
                  <c:v>0.5714285714285714</c:v>
                </c:pt>
                <c:pt idx="103">
                  <c:v>0.8</c:v>
                </c:pt>
                <c:pt idx="104">
                  <c:v>0.76470588235294112</c:v>
                </c:pt>
                <c:pt idx="105">
                  <c:v>0.5</c:v>
                </c:pt>
                <c:pt idx="106">
                  <c:v>0.75</c:v>
                </c:pt>
                <c:pt idx="107">
                  <c:v>0.83333333333333337</c:v>
                </c:pt>
                <c:pt idx="108">
                  <c:v>0.55555555555555558</c:v>
                </c:pt>
                <c:pt idx="109">
                  <c:v>0.8</c:v>
                </c:pt>
                <c:pt idx="110">
                  <c:v>0.66666666666666663</c:v>
                </c:pt>
                <c:pt idx="112">
                  <c:v>0.73913043478260865</c:v>
                </c:pt>
                <c:pt idx="113">
                  <c:v>0.77777777777777779</c:v>
                </c:pt>
                <c:pt idx="114">
                  <c:v>0.72727272727272729</c:v>
                </c:pt>
                <c:pt idx="115">
                  <c:v>0.7142857142857143</c:v>
                </c:pt>
                <c:pt idx="117">
                  <c:v>0.6</c:v>
                </c:pt>
                <c:pt idx="118">
                  <c:v>0.5625</c:v>
                </c:pt>
                <c:pt idx="119">
                  <c:v>0.48148148148148145</c:v>
                </c:pt>
                <c:pt idx="121">
                  <c:v>0.76923076923076927</c:v>
                </c:pt>
                <c:pt idx="122">
                  <c:v>0.6470588235294118</c:v>
                </c:pt>
                <c:pt idx="123">
                  <c:v>0.54545454545454541</c:v>
                </c:pt>
                <c:pt idx="124">
                  <c:v>0.38235294117647056</c:v>
                </c:pt>
                <c:pt idx="125">
                  <c:v>0.81818181818181823</c:v>
                </c:pt>
                <c:pt idx="126">
                  <c:v>0.69565217391304346</c:v>
                </c:pt>
                <c:pt idx="127">
                  <c:v>0.76923076923076927</c:v>
                </c:pt>
                <c:pt idx="128">
                  <c:v>0.33333333333333331</c:v>
                </c:pt>
                <c:pt idx="129">
                  <c:v>0.73684210526315785</c:v>
                </c:pt>
                <c:pt idx="130">
                  <c:v>0.66666666666666663</c:v>
                </c:pt>
                <c:pt idx="131">
                  <c:v>0.63793103448275867</c:v>
                </c:pt>
                <c:pt idx="132">
                  <c:v>0.53125</c:v>
                </c:pt>
                <c:pt idx="134">
                  <c:v>0.72222222222222221</c:v>
                </c:pt>
                <c:pt idx="136">
                  <c:v>0.45833333333333331</c:v>
                </c:pt>
                <c:pt idx="137">
                  <c:v>0.7</c:v>
                </c:pt>
                <c:pt idx="138">
                  <c:v>0.4358974358974359</c:v>
                </c:pt>
                <c:pt idx="141">
                  <c:v>0.55555555555555558</c:v>
                </c:pt>
                <c:pt idx="142">
                  <c:v>0.5161290322580645</c:v>
                </c:pt>
                <c:pt idx="143">
                  <c:v>0.79411764705882348</c:v>
                </c:pt>
                <c:pt idx="144">
                  <c:v>0.7142857142857143</c:v>
                </c:pt>
                <c:pt idx="145">
                  <c:v>0.73333333333333328</c:v>
                </c:pt>
                <c:pt idx="146">
                  <c:v>0.70370370370370372</c:v>
                </c:pt>
                <c:pt idx="147">
                  <c:v>0.7931034482758621</c:v>
                </c:pt>
                <c:pt idx="148">
                  <c:v>0.7</c:v>
                </c:pt>
                <c:pt idx="149">
                  <c:v>0.54545454545454541</c:v>
                </c:pt>
                <c:pt idx="151">
                  <c:v>0.53333333333333333</c:v>
                </c:pt>
                <c:pt idx="152">
                  <c:v>0.36666666666666664</c:v>
                </c:pt>
                <c:pt idx="153">
                  <c:v>0.42857142857142855</c:v>
                </c:pt>
                <c:pt idx="154">
                  <c:v>0.27272727272727271</c:v>
                </c:pt>
                <c:pt idx="155">
                  <c:v>0</c:v>
                </c:pt>
                <c:pt idx="156">
                  <c:v>0.16666666666666666</c:v>
                </c:pt>
                <c:pt idx="157">
                  <c:v>0.125</c:v>
                </c:pt>
                <c:pt idx="158">
                  <c:v>0.3888888888888889</c:v>
                </c:pt>
                <c:pt idx="159">
                  <c:v>0.5</c:v>
                </c:pt>
                <c:pt idx="160">
                  <c:v>0.66666666666666663</c:v>
                </c:pt>
                <c:pt idx="161">
                  <c:v>0.69230769230769229</c:v>
                </c:pt>
                <c:pt idx="162">
                  <c:v>0.45454545454545453</c:v>
                </c:pt>
                <c:pt idx="163">
                  <c:v>0.62962962962962965</c:v>
                </c:pt>
                <c:pt idx="164">
                  <c:v>0.22222222222222221</c:v>
                </c:pt>
                <c:pt idx="165">
                  <c:v>0.3</c:v>
                </c:pt>
                <c:pt idx="166">
                  <c:v>0.22222222222222221</c:v>
                </c:pt>
                <c:pt idx="167">
                  <c:v>0.54545454545454541</c:v>
                </c:pt>
                <c:pt idx="168">
                  <c:v>0.5714285714285714</c:v>
                </c:pt>
                <c:pt idx="169">
                  <c:v>0.5</c:v>
                </c:pt>
                <c:pt idx="170">
                  <c:v>0.8</c:v>
                </c:pt>
                <c:pt idx="171">
                  <c:v>0.81818181818181823</c:v>
                </c:pt>
                <c:pt idx="172">
                  <c:v>0.44444444444444442</c:v>
                </c:pt>
                <c:pt idx="173">
                  <c:v>0.60869565217391308</c:v>
                </c:pt>
                <c:pt idx="174">
                  <c:v>0.6</c:v>
                </c:pt>
                <c:pt idx="175">
                  <c:v>0.54545454545454541</c:v>
                </c:pt>
                <c:pt idx="176">
                  <c:v>0.27272727272727271</c:v>
                </c:pt>
                <c:pt idx="177">
                  <c:v>0.83333333333333337</c:v>
                </c:pt>
                <c:pt idx="178">
                  <c:v>0.72222222222222221</c:v>
                </c:pt>
                <c:pt idx="179">
                  <c:v>0.47619047619047616</c:v>
                </c:pt>
                <c:pt idx="180">
                  <c:v>0.25</c:v>
                </c:pt>
                <c:pt idx="181">
                  <c:v>0.66666666666666663</c:v>
                </c:pt>
                <c:pt idx="182">
                  <c:v>0.33333333333333331</c:v>
                </c:pt>
                <c:pt idx="183">
                  <c:v>0.83333333333333337</c:v>
                </c:pt>
                <c:pt idx="184">
                  <c:v>0.54545454545454541</c:v>
                </c:pt>
                <c:pt idx="186">
                  <c:v>0.8571428571428571</c:v>
                </c:pt>
                <c:pt idx="187">
                  <c:v>0.44444444444444442</c:v>
                </c:pt>
                <c:pt idx="188">
                  <c:v>0.5</c:v>
                </c:pt>
                <c:pt idx="189">
                  <c:v>0.6</c:v>
                </c:pt>
              </c:numCache>
            </c:numRef>
          </c:yVal>
          <c:smooth val="0"/>
          <c:extLst>
            <c:ext xmlns:c16="http://schemas.microsoft.com/office/drawing/2014/chart" uri="{C3380CC4-5D6E-409C-BE32-E72D297353CC}">
              <c16:uniqueId val="{00000001-4B77-2840-AC9A-80AAD459841F}"/>
            </c:ext>
          </c:extLst>
        </c:ser>
        <c:dLbls>
          <c:showLegendKey val="0"/>
          <c:showVal val="0"/>
          <c:showCatName val="0"/>
          <c:showSerName val="0"/>
          <c:showPercent val="0"/>
          <c:showBubbleSize val="0"/>
        </c:dLbls>
        <c:axId val="2075882296"/>
        <c:axId val="2075885672"/>
      </c:scatterChart>
      <c:valAx>
        <c:axId val="2075882296"/>
        <c:scaling>
          <c:orientation val="minMax"/>
        </c:scaling>
        <c:delete val="0"/>
        <c:axPos val="b"/>
        <c:title>
          <c:tx>
            <c:rich>
              <a:bodyPr/>
              <a:lstStyle/>
              <a:p>
                <a:pPr>
                  <a:defRPr/>
                </a:pPr>
                <a:r>
                  <a:rPr lang="en-US"/>
                  <a:t>Parous rate</a:t>
                </a:r>
              </a:p>
            </c:rich>
          </c:tx>
          <c:overlay val="0"/>
        </c:title>
        <c:numFmt formatCode="General" sourceLinked="1"/>
        <c:majorTickMark val="out"/>
        <c:minorTickMark val="none"/>
        <c:tickLblPos val="nextTo"/>
        <c:crossAx val="2075885672"/>
        <c:crosses val="autoZero"/>
        <c:crossBetween val="midCat"/>
      </c:valAx>
      <c:valAx>
        <c:axId val="2075885672"/>
        <c:scaling>
          <c:orientation val="minMax"/>
        </c:scaling>
        <c:delete val="0"/>
        <c:axPos val="l"/>
        <c:title>
          <c:tx>
            <c:rich>
              <a:bodyPr/>
              <a:lstStyle/>
              <a:p>
                <a:pPr>
                  <a:defRPr/>
                </a:pPr>
                <a:r>
                  <a:rPr lang="en-US"/>
                  <a:t>Proportion with sacs</a:t>
                </a:r>
              </a:p>
            </c:rich>
          </c:tx>
          <c:overlay val="0"/>
        </c:title>
        <c:numFmt formatCode="General" sourceLinked="1"/>
        <c:majorTickMark val="out"/>
        <c:minorTickMark val="none"/>
        <c:tickLblPos val="nextTo"/>
        <c:crossAx val="207588229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proportion with sacs by house - plot by distance from water</a:t>
            </a:r>
          </a:p>
        </c:rich>
      </c:tx>
      <c:layout>
        <c:manualLayout>
          <c:xMode val="edge"/>
          <c:yMode val="edge"/>
          <c:x val="0.10367042975049801"/>
          <c:y val="6.9444444444444406E-2"/>
        </c:manualLayout>
      </c:layout>
      <c:overlay val="0"/>
    </c:title>
    <c:autoTitleDeleted val="0"/>
    <c:plotArea>
      <c:layout/>
      <c:barChart>
        <c:barDir val="col"/>
        <c:grouping val="clustered"/>
        <c:varyColors val="0"/>
        <c:ser>
          <c:idx val="0"/>
          <c:order val="0"/>
          <c:tx>
            <c:strRef>
              <c:f>'For paper'!$N$9</c:f>
              <c:strCache>
                <c:ptCount val="1"/>
                <c:pt idx="0">
                  <c:v>0.66</c:v>
                </c:pt>
              </c:strCache>
            </c:strRef>
          </c:tx>
          <c:invertIfNegative val="0"/>
          <c:cat>
            <c:numRef>
              <c:f>'For paper'!$B$9:$B$14</c:f>
              <c:numCache>
                <c:formatCode>General</c:formatCode>
                <c:ptCount val="6"/>
                <c:pt idx="0">
                  <c:v>10</c:v>
                </c:pt>
                <c:pt idx="1">
                  <c:v>10</c:v>
                </c:pt>
                <c:pt idx="2">
                  <c:v>10</c:v>
                </c:pt>
                <c:pt idx="3">
                  <c:v>200</c:v>
                </c:pt>
                <c:pt idx="4">
                  <c:v>400</c:v>
                </c:pt>
                <c:pt idx="5">
                  <c:v>800</c:v>
                </c:pt>
              </c:numCache>
            </c:numRef>
          </c:cat>
          <c:val>
            <c:numRef>
              <c:f>'For paper'!$N$9:$N$18</c:f>
              <c:numCache>
                <c:formatCode>0.00</c:formatCode>
                <c:ptCount val="10"/>
                <c:pt idx="0">
                  <c:v>0.66239813736903375</c:v>
                </c:pt>
                <c:pt idx="1">
                  <c:v>0.59459459459459463</c:v>
                </c:pt>
                <c:pt idx="2">
                  <c:v>0.59459459459459463</c:v>
                </c:pt>
                <c:pt idx="3">
                  <c:v>0.58042553191489366</c:v>
                </c:pt>
                <c:pt idx="4">
                  <c:v>0.63348416289592757</c:v>
                </c:pt>
                <c:pt idx="5">
                  <c:v>0.55913978494623651</c:v>
                </c:pt>
              </c:numCache>
            </c:numRef>
          </c:val>
          <c:extLst>
            <c:ext xmlns:c16="http://schemas.microsoft.com/office/drawing/2014/chart" uri="{C3380CC4-5D6E-409C-BE32-E72D297353CC}">
              <c16:uniqueId val="{00000000-C75D-7B44-85EB-4F7E0B2B8B6F}"/>
            </c:ext>
          </c:extLst>
        </c:ser>
        <c:dLbls>
          <c:showLegendKey val="0"/>
          <c:showVal val="0"/>
          <c:showCatName val="0"/>
          <c:showSerName val="0"/>
          <c:showPercent val="0"/>
          <c:showBubbleSize val="0"/>
        </c:dLbls>
        <c:gapWidth val="150"/>
        <c:axId val="2075219256"/>
        <c:axId val="2075216216"/>
      </c:barChart>
      <c:catAx>
        <c:axId val="2075219256"/>
        <c:scaling>
          <c:orientation val="minMax"/>
        </c:scaling>
        <c:delete val="0"/>
        <c:axPos val="b"/>
        <c:numFmt formatCode="0" sourceLinked="0"/>
        <c:majorTickMark val="out"/>
        <c:minorTickMark val="none"/>
        <c:tickLblPos val="nextTo"/>
        <c:crossAx val="2075216216"/>
        <c:crosses val="autoZero"/>
        <c:auto val="1"/>
        <c:lblAlgn val="ctr"/>
        <c:lblOffset val="100"/>
        <c:noMultiLvlLbl val="0"/>
      </c:catAx>
      <c:valAx>
        <c:axId val="2075216216"/>
        <c:scaling>
          <c:orientation val="minMax"/>
        </c:scaling>
        <c:delete val="0"/>
        <c:axPos val="l"/>
        <c:majorGridlines/>
        <c:numFmt formatCode="0.00" sourceLinked="1"/>
        <c:majorTickMark val="out"/>
        <c:minorTickMark val="none"/>
        <c:tickLblPos val="nextTo"/>
        <c:crossAx val="207521925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'For paper'!$H$57</c:f>
              <c:strCache>
                <c:ptCount val="1"/>
                <c:pt idx="0">
                  <c:v>rate</c:v>
                </c:pt>
              </c:strCache>
            </c:strRef>
          </c:tx>
          <c:invertIfNegative val="0"/>
          <c:val>
            <c:numRef>
              <c:f>'For paper'!$H$58:$H$62</c:f>
              <c:numCache>
                <c:formatCode>0.00</c:formatCode>
                <c:ptCount val="5"/>
                <c:pt idx="0">
                  <c:v>4.5614035087719301E-2</c:v>
                </c:pt>
                <c:pt idx="1">
                  <c:v>3.5502958579881658E-2</c:v>
                </c:pt>
                <c:pt idx="2">
                  <c:v>3.2454361054766734E-2</c:v>
                </c:pt>
                <c:pt idx="3">
                  <c:v>4.3478260869565216E-2</c:v>
                </c:pt>
                <c:pt idx="4">
                  <c:v>3.5502958579881658E-2</c:v>
                </c:pt>
              </c:numCache>
            </c:numRef>
          </c:val>
          <c:extLst>
            <c:ext xmlns:c16="http://schemas.microsoft.com/office/drawing/2014/chart" uri="{C3380CC4-5D6E-409C-BE32-E72D297353CC}">
              <c16:uniqueId val="{00000000-E4BD-2F4D-9523-01912B3F48B3}"/>
            </c:ext>
          </c:extLst>
        </c:ser>
        <c:dLbls>
          <c:showLegendKey val="0"/>
          <c:showVal val="0"/>
          <c:showCatName val="0"/>
          <c:showSerName val="0"/>
          <c:showPercent val="0"/>
          <c:showBubbleSize val="0"/>
        </c:dLbls>
        <c:gapWidth val="150"/>
        <c:axId val="2075191912"/>
        <c:axId val="2075188952"/>
      </c:barChart>
      <c:catAx>
        <c:axId val="2075191912"/>
        <c:scaling>
          <c:orientation val="minMax"/>
        </c:scaling>
        <c:delete val="0"/>
        <c:axPos val="b"/>
        <c:majorTickMark val="out"/>
        <c:minorTickMark val="none"/>
        <c:tickLblPos val="nextTo"/>
        <c:crossAx val="2075188952"/>
        <c:crosses val="autoZero"/>
        <c:auto val="1"/>
        <c:lblAlgn val="ctr"/>
        <c:lblOffset val="100"/>
        <c:noMultiLvlLbl val="0"/>
      </c:catAx>
      <c:valAx>
        <c:axId val="2075188952"/>
        <c:scaling>
          <c:orientation val="minMax"/>
        </c:scaling>
        <c:delete val="0"/>
        <c:axPos val="l"/>
        <c:majorGridlines/>
        <c:numFmt formatCode="0.00" sourceLinked="1"/>
        <c:majorTickMark val="out"/>
        <c:minorTickMark val="none"/>
        <c:tickLblPos val="nextTo"/>
        <c:crossAx val="2075191912"/>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Proportion without sac dissected</a:t>
            </a:r>
          </a:p>
        </c:rich>
      </c:tx>
      <c:overlay val="0"/>
    </c:title>
    <c:autoTitleDeleted val="0"/>
    <c:plotArea>
      <c:layout/>
      <c:scatterChart>
        <c:scatterStyle val="lineMarker"/>
        <c:varyColors val="0"/>
        <c:ser>
          <c:idx val="0"/>
          <c:order val="0"/>
          <c:tx>
            <c:strRef>
              <c:f>'For paper'!$O$57</c:f>
              <c:strCache>
                <c:ptCount val="1"/>
                <c:pt idx="0">
                  <c:v>proortion without sac dissected</c:v>
                </c:pt>
              </c:strCache>
            </c:strRef>
          </c:tx>
          <c:spPr>
            <a:ln w="28575">
              <a:noFill/>
            </a:ln>
          </c:spPr>
          <c:trendline>
            <c:trendlineType val="linear"/>
            <c:dispRSqr val="1"/>
            <c:dispEq val="1"/>
            <c:trendlineLbl>
              <c:layout>
                <c:manualLayout>
                  <c:x val="0.126448162729659"/>
                  <c:y val="0.32257108486439201"/>
                </c:manualLayout>
              </c:layout>
              <c:numFmt formatCode="General" sourceLinked="0"/>
            </c:trendlineLbl>
          </c:trendline>
          <c:xVal>
            <c:numRef>
              <c:f>'For paper'!$N$58:$N$62</c:f>
              <c:numCache>
                <c:formatCode>0.00</c:formatCode>
                <c:ptCount val="5"/>
                <c:pt idx="0">
                  <c:v>0.66666666666666663</c:v>
                </c:pt>
                <c:pt idx="1">
                  <c:v>0.66666666666666663</c:v>
                </c:pt>
                <c:pt idx="2">
                  <c:v>0.5</c:v>
                </c:pt>
                <c:pt idx="3">
                  <c:v>0.42857142857142855</c:v>
                </c:pt>
                <c:pt idx="4">
                  <c:v>0.6</c:v>
                </c:pt>
              </c:numCache>
            </c:numRef>
          </c:xVal>
          <c:yVal>
            <c:numRef>
              <c:f>'For paper'!$O$58:$O$62</c:f>
              <c:numCache>
                <c:formatCode>0.00</c:formatCode>
                <c:ptCount val="5"/>
                <c:pt idx="0">
                  <c:v>0.4195744680851064</c:v>
                </c:pt>
                <c:pt idx="1">
                  <c:v>0.40540540540540543</c:v>
                </c:pt>
                <c:pt idx="2">
                  <c:v>0.33760186263096625</c:v>
                </c:pt>
                <c:pt idx="3">
                  <c:v>0.36651583710407237</c:v>
                </c:pt>
                <c:pt idx="4">
                  <c:v>0.40540540540540543</c:v>
                </c:pt>
              </c:numCache>
            </c:numRef>
          </c:yVal>
          <c:smooth val="0"/>
          <c:extLst>
            <c:ext xmlns:c16="http://schemas.microsoft.com/office/drawing/2014/chart" uri="{C3380CC4-5D6E-409C-BE32-E72D297353CC}">
              <c16:uniqueId val="{00000001-6D1A-E248-BD5B-C85B6C17967F}"/>
            </c:ext>
          </c:extLst>
        </c:ser>
        <c:dLbls>
          <c:showLegendKey val="0"/>
          <c:showVal val="0"/>
          <c:showCatName val="0"/>
          <c:showSerName val="0"/>
          <c:showPercent val="0"/>
          <c:showBubbleSize val="0"/>
        </c:dLbls>
        <c:axId val="2075154952"/>
        <c:axId val="2075149832"/>
      </c:scatterChart>
      <c:valAx>
        <c:axId val="2075154952"/>
        <c:scaling>
          <c:orientation val="minMax"/>
          <c:min val="0.4"/>
        </c:scaling>
        <c:delete val="0"/>
        <c:axPos val="b"/>
        <c:title>
          <c:tx>
            <c:rich>
              <a:bodyPr/>
              <a:lstStyle/>
              <a:p>
                <a:pPr>
                  <a:defRPr/>
                </a:pPr>
                <a:r>
                  <a:rPr lang="en-US"/>
                  <a:t>positive proportion without sacs</a:t>
                </a:r>
              </a:p>
            </c:rich>
          </c:tx>
          <c:overlay val="0"/>
        </c:title>
        <c:numFmt formatCode="0.00" sourceLinked="1"/>
        <c:majorTickMark val="out"/>
        <c:minorTickMark val="none"/>
        <c:tickLblPos val="nextTo"/>
        <c:crossAx val="2075149832"/>
        <c:crosses val="autoZero"/>
        <c:crossBetween val="midCat"/>
      </c:valAx>
      <c:valAx>
        <c:axId val="2075149832"/>
        <c:scaling>
          <c:orientation val="minMax"/>
          <c:max val="0.44"/>
          <c:min val="0.3"/>
        </c:scaling>
        <c:delete val="0"/>
        <c:axPos val="l"/>
        <c:title>
          <c:tx>
            <c:rich>
              <a:bodyPr/>
              <a:lstStyle/>
              <a:p>
                <a:pPr>
                  <a:defRPr/>
                </a:pPr>
                <a:r>
                  <a:rPr lang="en-US"/>
                  <a:t>Negative proportion without sacs</a:t>
                </a:r>
              </a:p>
            </c:rich>
          </c:tx>
          <c:overlay val="0"/>
        </c:title>
        <c:numFmt formatCode="0.00" sourceLinked="1"/>
        <c:majorTickMark val="out"/>
        <c:minorTickMark val="none"/>
        <c:tickLblPos val="nextTo"/>
        <c:crossAx val="2075154952"/>
        <c:crosses val="autoZero"/>
        <c:crossBetween val="midCat"/>
      </c:valAx>
    </c:plotArea>
    <c:plotVisOnly val="1"/>
    <c:dispBlanksAs val="gap"/>
    <c:showDLblsOverMax val="0"/>
  </c:chart>
  <c:printSettings>
    <c:headerFooter/>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proportion with sacs by dissection period</a:t>
            </a:r>
          </a:p>
        </c:rich>
      </c:tx>
      <c:overlay val="0"/>
    </c:title>
    <c:autoTitleDeleted val="0"/>
    <c:plotArea>
      <c:layout/>
      <c:barChart>
        <c:barDir val="col"/>
        <c:grouping val="percentStacked"/>
        <c:varyColors val="0"/>
        <c:ser>
          <c:idx val="0"/>
          <c:order val="0"/>
          <c:tx>
            <c:strRef>
              <c:f>Dissections!$D$1</c:f>
              <c:strCache>
                <c:ptCount val="1"/>
                <c:pt idx="0">
                  <c:v>Collection</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Dissections!$D$2:$D$300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numCache>
            </c:numRef>
          </c:val>
          <c:extLst>
            <c:ext xmlns:c16="http://schemas.microsoft.com/office/drawing/2014/chart" uri="{C3380CC4-5D6E-409C-BE32-E72D297353CC}">
              <c16:uniqueId val="{00000000-9E79-D248-90BA-AED4B03CEAE3}"/>
            </c:ext>
          </c:extLst>
        </c:ser>
        <c:ser>
          <c:idx val="1"/>
          <c:order val="1"/>
          <c:tx>
            <c:strRef>
              <c:f>Dissections!$F$1</c:f>
              <c:strCache>
                <c:ptCount val="1"/>
                <c:pt idx="0">
                  <c:v>Order</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Dissections!$F$2:$F$300</c:f>
              <c:numCache>
                <c:formatCode>General</c:formatCode>
                <c:ptCount val="299"/>
                <c:pt idx="0">
                  <c:v>1</c:v>
                </c:pt>
                <c:pt idx="1">
                  <c:v>3</c:v>
                </c:pt>
                <c:pt idx="2">
                  <c:v>2</c:v>
                </c:pt>
                <c:pt idx="3">
                  <c:v>2</c:v>
                </c:pt>
                <c:pt idx="4">
                  <c:v>1</c:v>
                </c:pt>
                <c:pt idx="5">
                  <c:v>3</c:v>
                </c:pt>
                <c:pt idx="6">
                  <c:v>2</c:v>
                </c:pt>
                <c:pt idx="7">
                  <c:v>1</c:v>
                </c:pt>
                <c:pt idx="8">
                  <c:v>2</c:v>
                </c:pt>
                <c:pt idx="9">
                  <c:v>3</c:v>
                </c:pt>
                <c:pt idx="10">
                  <c:v>2</c:v>
                </c:pt>
                <c:pt idx="11">
                  <c:v>2</c:v>
                </c:pt>
                <c:pt idx="12">
                  <c:v>3</c:v>
                </c:pt>
                <c:pt idx="13">
                  <c:v>3</c:v>
                </c:pt>
                <c:pt idx="14">
                  <c:v>1</c:v>
                </c:pt>
                <c:pt idx="15">
                  <c:v>1</c:v>
                </c:pt>
                <c:pt idx="16">
                  <c:v>2</c:v>
                </c:pt>
                <c:pt idx="17">
                  <c:v>3</c:v>
                </c:pt>
                <c:pt idx="18">
                  <c:v>3</c:v>
                </c:pt>
                <c:pt idx="19">
                  <c:v>2</c:v>
                </c:pt>
                <c:pt idx="20">
                  <c:v>3</c:v>
                </c:pt>
                <c:pt idx="21">
                  <c:v>3</c:v>
                </c:pt>
                <c:pt idx="22">
                  <c:v>3</c:v>
                </c:pt>
                <c:pt idx="23">
                  <c:v>2</c:v>
                </c:pt>
                <c:pt idx="24">
                  <c:v>1</c:v>
                </c:pt>
                <c:pt idx="25">
                  <c:v>2</c:v>
                </c:pt>
                <c:pt idx="26">
                  <c:v>2</c:v>
                </c:pt>
                <c:pt idx="27">
                  <c:v>1</c:v>
                </c:pt>
                <c:pt idx="28">
                  <c:v>3</c:v>
                </c:pt>
                <c:pt idx="29">
                  <c:v>3</c:v>
                </c:pt>
                <c:pt idx="30">
                  <c:v>3</c:v>
                </c:pt>
                <c:pt idx="31">
                  <c:v>2</c:v>
                </c:pt>
                <c:pt idx="32">
                  <c:v>2</c:v>
                </c:pt>
                <c:pt idx="33">
                  <c:v>1</c:v>
                </c:pt>
                <c:pt idx="34">
                  <c:v>3</c:v>
                </c:pt>
                <c:pt idx="35">
                  <c:v>1</c:v>
                </c:pt>
                <c:pt idx="37">
                  <c:v>1</c:v>
                </c:pt>
                <c:pt idx="39">
                  <c:v>1</c:v>
                </c:pt>
                <c:pt idx="40">
                  <c:v>3</c:v>
                </c:pt>
                <c:pt idx="43">
                  <c:v>2</c:v>
                </c:pt>
                <c:pt idx="44">
                  <c:v>1</c:v>
                </c:pt>
                <c:pt idx="47">
                  <c:v>2</c:v>
                </c:pt>
                <c:pt idx="48">
                  <c:v>1</c:v>
                </c:pt>
                <c:pt idx="49">
                  <c:v>3</c:v>
                </c:pt>
                <c:pt idx="52">
                  <c:v>3</c:v>
                </c:pt>
                <c:pt idx="53">
                  <c:v>2</c:v>
                </c:pt>
                <c:pt idx="54">
                  <c:v>2</c:v>
                </c:pt>
                <c:pt idx="57">
                  <c:v>3</c:v>
                </c:pt>
                <c:pt idx="66">
                  <c:v>1</c:v>
                </c:pt>
                <c:pt idx="71">
                  <c:v>2</c:v>
                </c:pt>
                <c:pt idx="74">
                  <c:v>1</c:v>
                </c:pt>
                <c:pt idx="76">
                  <c:v>1</c:v>
                </c:pt>
                <c:pt idx="77">
                  <c:v>3</c:v>
                </c:pt>
                <c:pt idx="78">
                  <c:v>2</c:v>
                </c:pt>
                <c:pt idx="79">
                  <c:v>1</c:v>
                </c:pt>
                <c:pt idx="80">
                  <c:v>3</c:v>
                </c:pt>
                <c:pt idx="117">
                  <c:v>2</c:v>
                </c:pt>
                <c:pt idx="118">
                  <c:v>2</c:v>
                </c:pt>
                <c:pt idx="119">
                  <c:v>3</c:v>
                </c:pt>
                <c:pt idx="120">
                  <c:v>1</c:v>
                </c:pt>
                <c:pt idx="121">
                  <c:v>2</c:v>
                </c:pt>
                <c:pt idx="122">
                  <c:v>2</c:v>
                </c:pt>
                <c:pt idx="123">
                  <c:v>2</c:v>
                </c:pt>
                <c:pt idx="124">
                  <c:v>2</c:v>
                </c:pt>
                <c:pt idx="125">
                  <c:v>1</c:v>
                </c:pt>
                <c:pt idx="126">
                  <c:v>2</c:v>
                </c:pt>
                <c:pt idx="127">
                  <c:v>2</c:v>
                </c:pt>
                <c:pt idx="128">
                  <c:v>1</c:v>
                </c:pt>
                <c:pt idx="129">
                  <c:v>3</c:v>
                </c:pt>
                <c:pt idx="131">
                  <c:v>1</c:v>
                </c:pt>
                <c:pt idx="132">
                  <c:v>2</c:v>
                </c:pt>
                <c:pt idx="133">
                  <c:v>1</c:v>
                </c:pt>
                <c:pt idx="134">
                  <c:v>2</c:v>
                </c:pt>
                <c:pt idx="135">
                  <c:v>3</c:v>
                </c:pt>
                <c:pt idx="136">
                  <c:v>1</c:v>
                </c:pt>
                <c:pt idx="137">
                  <c:v>2</c:v>
                </c:pt>
                <c:pt idx="138">
                  <c:v>1</c:v>
                </c:pt>
                <c:pt idx="141">
                  <c:v>3</c:v>
                </c:pt>
                <c:pt idx="142">
                  <c:v>3</c:v>
                </c:pt>
                <c:pt idx="143">
                  <c:v>3</c:v>
                </c:pt>
                <c:pt idx="147">
                  <c:v>3</c:v>
                </c:pt>
                <c:pt idx="148">
                  <c:v>2</c:v>
                </c:pt>
                <c:pt idx="268">
                  <c:v>0</c:v>
                </c:pt>
                <c:pt idx="269">
                  <c:v>0</c:v>
                </c:pt>
                <c:pt idx="279">
                  <c:v>0</c:v>
                </c:pt>
                <c:pt idx="280">
                  <c:v>0</c:v>
                </c:pt>
                <c:pt idx="283">
                  <c:v>0</c:v>
                </c:pt>
                <c:pt idx="284">
                  <c:v>0</c:v>
                </c:pt>
                <c:pt idx="288">
                  <c:v>0</c:v>
                </c:pt>
              </c:numCache>
            </c:numRef>
          </c:val>
          <c:extLst>
            <c:ext xmlns:c16="http://schemas.microsoft.com/office/drawing/2014/chart" uri="{C3380CC4-5D6E-409C-BE32-E72D297353CC}">
              <c16:uniqueId val="{00000001-9E79-D248-90BA-AED4B03CEAE3}"/>
            </c:ext>
          </c:extLst>
        </c:ser>
        <c:ser>
          <c:idx val="2"/>
          <c:order val="2"/>
          <c:tx>
            <c:strRef>
              <c:f>Dissections!$G$1</c:f>
              <c:strCache>
                <c:ptCount val="1"/>
                <c:pt idx="0">
                  <c:v>Species</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Dissections!$G$2:$G$300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numCache>
            </c:numRef>
          </c:val>
          <c:extLst>
            <c:ext xmlns:c16="http://schemas.microsoft.com/office/drawing/2014/chart" uri="{C3380CC4-5D6E-409C-BE32-E72D297353CC}">
              <c16:uniqueId val="{00000002-9E79-D248-90BA-AED4B03CEAE3}"/>
            </c:ext>
          </c:extLst>
        </c:ser>
        <c:ser>
          <c:idx val="3"/>
          <c:order val="3"/>
          <c:tx>
            <c:strRef>
              <c:f>Dissections!$H$1</c:f>
              <c:strCache>
                <c:ptCount val="1"/>
                <c:pt idx="0">
                  <c:v>Condition</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Dissections!$H$2:$H$300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numCache>
            </c:numRef>
          </c:val>
          <c:extLst>
            <c:ext xmlns:c16="http://schemas.microsoft.com/office/drawing/2014/chart" uri="{C3380CC4-5D6E-409C-BE32-E72D297353CC}">
              <c16:uniqueId val="{00000003-9E79-D248-90BA-AED4B03CEAE3}"/>
            </c:ext>
          </c:extLst>
        </c:ser>
        <c:ser>
          <c:idx val="4"/>
          <c:order val="4"/>
          <c:tx>
            <c:strRef>
              <c:f>Dissections!$I$1</c:f>
              <c:strCache>
                <c:ptCount val="1"/>
                <c:pt idx="0">
                  <c:v>meconium</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Dissections!$I$2:$I$300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0</c:v>
                </c:pt>
                <c:pt idx="153">
                  <c:v>0</c:v>
                </c:pt>
                <c:pt idx="154">
                  <c:v>0</c:v>
                </c:pt>
                <c:pt idx="155">
                  <c:v>0</c:v>
                </c:pt>
                <c:pt idx="156">
                  <c:v>0</c:v>
                </c:pt>
                <c:pt idx="157">
                  <c:v>1</c:v>
                </c:pt>
                <c:pt idx="158">
                  <c:v>0</c:v>
                </c:pt>
                <c:pt idx="159">
                  <c:v>0</c:v>
                </c:pt>
                <c:pt idx="160">
                  <c:v>0</c:v>
                </c:pt>
                <c:pt idx="161">
                  <c:v>0</c:v>
                </c:pt>
                <c:pt idx="162">
                  <c:v>0</c:v>
                </c:pt>
                <c:pt idx="163">
                  <c:v>1</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2</c:v>
                </c:pt>
                <c:pt idx="187">
                  <c:v>0</c:v>
                </c:pt>
                <c:pt idx="188">
                  <c:v>0</c:v>
                </c:pt>
                <c:pt idx="189">
                  <c:v>0</c:v>
                </c:pt>
                <c:pt idx="190">
                  <c:v>0</c:v>
                </c:pt>
                <c:pt idx="191">
                  <c:v>0</c:v>
                </c:pt>
                <c:pt idx="192">
                  <c:v>0</c:v>
                </c:pt>
                <c:pt idx="193">
                  <c:v>1</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2</c:v>
                </c:pt>
                <c:pt idx="213">
                  <c:v>0</c:v>
                </c:pt>
                <c:pt idx="214">
                  <c:v>0</c:v>
                </c:pt>
                <c:pt idx="215">
                  <c:v>0</c:v>
                </c:pt>
                <c:pt idx="216">
                  <c:v>0</c:v>
                </c:pt>
                <c:pt idx="217">
                  <c:v>0</c:v>
                </c:pt>
                <c:pt idx="218">
                  <c:v>0</c:v>
                </c:pt>
                <c:pt idx="219">
                  <c:v>0</c:v>
                </c:pt>
                <c:pt idx="220">
                  <c:v>0</c:v>
                </c:pt>
                <c:pt idx="221">
                  <c:v>0</c:v>
                </c:pt>
                <c:pt idx="222">
                  <c:v>0</c:v>
                </c:pt>
                <c:pt idx="223">
                  <c:v>1</c:v>
                </c:pt>
                <c:pt idx="224">
                  <c:v>0</c:v>
                </c:pt>
                <c:pt idx="225">
                  <c:v>0</c:v>
                </c:pt>
                <c:pt idx="226">
                  <c:v>0</c:v>
                </c:pt>
                <c:pt idx="227">
                  <c:v>0</c:v>
                </c:pt>
                <c:pt idx="228">
                  <c:v>0</c:v>
                </c:pt>
                <c:pt idx="229">
                  <c:v>0</c:v>
                </c:pt>
                <c:pt idx="230">
                  <c:v>0</c:v>
                </c:pt>
                <c:pt idx="231">
                  <c:v>1</c:v>
                </c:pt>
                <c:pt idx="232">
                  <c:v>0</c:v>
                </c:pt>
                <c:pt idx="233">
                  <c:v>0</c:v>
                </c:pt>
                <c:pt idx="234">
                  <c:v>0</c:v>
                </c:pt>
                <c:pt idx="235">
                  <c:v>0</c:v>
                </c:pt>
                <c:pt idx="236">
                  <c:v>0</c:v>
                </c:pt>
                <c:pt idx="237">
                  <c:v>0</c:v>
                </c:pt>
                <c:pt idx="238">
                  <c:v>0</c:v>
                </c:pt>
                <c:pt idx="239">
                  <c:v>0</c:v>
                </c:pt>
                <c:pt idx="240">
                  <c:v>0</c:v>
                </c:pt>
                <c:pt idx="241">
                  <c:v>2</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1</c:v>
                </c:pt>
                <c:pt idx="265">
                  <c:v>3</c:v>
                </c:pt>
                <c:pt idx="266">
                  <c:v>1</c:v>
                </c:pt>
                <c:pt idx="267">
                  <c:v>0</c:v>
                </c:pt>
                <c:pt idx="268">
                  <c:v>0</c:v>
                </c:pt>
                <c:pt idx="269">
                  <c:v>1</c:v>
                </c:pt>
                <c:pt idx="270">
                  <c:v>0</c:v>
                </c:pt>
                <c:pt idx="271">
                  <c:v>0</c:v>
                </c:pt>
                <c:pt idx="272">
                  <c:v>8</c:v>
                </c:pt>
                <c:pt idx="273">
                  <c:v>0</c:v>
                </c:pt>
                <c:pt idx="274">
                  <c:v>2</c:v>
                </c:pt>
                <c:pt idx="275">
                  <c:v>12</c:v>
                </c:pt>
                <c:pt idx="276">
                  <c:v>0</c:v>
                </c:pt>
                <c:pt idx="277">
                  <c:v>0</c:v>
                </c:pt>
                <c:pt idx="278">
                  <c:v>6</c:v>
                </c:pt>
                <c:pt idx="279">
                  <c:v>6</c:v>
                </c:pt>
                <c:pt idx="280">
                  <c:v>1</c:v>
                </c:pt>
                <c:pt idx="281">
                  <c:v>0</c:v>
                </c:pt>
                <c:pt idx="282">
                  <c:v>1</c:v>
                </c:pt>
                <c:pt idx="283">
                  <c:v>4</c:v>
                </c:pt>
                <c:pt idx="284">
                  <c:v>8</c:v>
                </c:pt>
                <c:pt idx="285">
                  <c:v>0</c:v>
                </c:pt>
                <c:pt idx="286">
                  <c:v>10</c:v>
                </c:pt>
                <c:pt idx="287">
                  <c:v>3</c:v>
                </c:pt>
                <c:pt idx="288">
                  <c:v>2</c:v>
                </c:pt>
                <c:pt idx="289">
                  <c:v>2</c:v>
                </c:pt>
                <c:pt idx="290">
                  <c:v>1</c:v>
                </c:pt>
                <c:pt idx="291">
                  <c:v>1</c:v>
                </c:pt>
                <c:pt idx="292">
                  <c:v>0</c:v>
                </c:pt>
                <c:pt idx="293">
                  <c:v>0</c:v>
                </c:pt>
                <c:pt idx="294">
                  <c:v>3</c:v>
                </c:pt>
                <c:pt idx="295">
                  <c:v>7</c:v>
                </c:pt>
                <c:pt idx="296">
                  <c:v>1</c:v>
                </c:pt>
                <c:pt idx="297">
                  <c:v>2</c:v>
                </c:pt>
                <c:pt idx="298">
                  <c:v>0</c:v>
                </c:pt>
              </c:numCache>
            </c:numRef>
          </c:val>
          <c:extLst>
            <c:ext xmlns:c16="http://schemas.microsoft.com/office/drawing/2014/chart" uri="{C3380CC4-5D6E-409C-BE32-E72D297353CC}">
              <c16:uniqueId val="{00000004-9E79-D248-90BA-AED4B03CEAE3}"/>
            </c:ext>
          </c:extLst>
        </c:ser>
        <c:ser>
          <c:idx val="5"/>
          <c:order val="5"/>
          <c:tx>
            <c:strRef>
              <c:f>Dissections!$J$1</c:f>
              <c:strCache>
                <c:ptCount val="1"/>
                <c:pt idx="0">
                  <c:v>Virgin</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Dissections!$J$2:$J$300</c:f>
              <c:numCache>
                <c:formatCode>General</c:formatCode>
                <c:ptCount val="299"/>
                <c:pt idx="0">
                  <c:v>3</c:v>
                </c:pt>
                <c:pt idx="1">
                  <c:v>1</c:v>
                </c:pt>
                <c:pt idx="2">
                  <c:v>0</c:v>
                </c:pt>
                <c:pt idx="3">
                  <c:v>0</c:v>
                </c:pt>
                <c:pt idx="4">
                  <c:v>0</c:v>
                </c:pt>
                <c:pt idx="5">
                  <c:v>2</c:v>
                </c:pt>
                <c:pt idx="6">
                  <c:v>1</c:v>
                </c:pt>
                <c:pt idx="7">
                  <c:v>1</c:v>
                </c:pt>
                <c:pt idx="8">
                  <c:v>1</c:v>
                </c:pt>
                <c:pt idx="9">
                  <c:v>1</c:v>
                </c:pt>
                <c:pt idx="10">
                  <c:v>1</c:v>
                </c:pt>
                <c:pt idx="11">
                  <c:v>1</c:v>
                </c:pt>
                <c:pt idx="12">
                  <c:v>2</c:v>
                </c:pt>
                <c:pt idx="13">
                  <c:v>1</c:v>
                </c:pt>
                <c:pt idx="14">
                  <c:v>0</c:v>
                </c:pt>
                <c:pt idx="15">
                  <c:v>1</c:v>
                </c:pt>
                <c:pt idx="16">
                  <c:v>1</c:v>
                </c:pt>
                <c:pt idx="17">
                  <c:v>1</c:v>
                </c:pt>
                <c:pt idx="18">
                  <c:v>5</c:v>
                </c:pt>
                <c:pt idx="19">
                  <c:v>5</c:v>
                </c:pt>
                <c:pt idx="20">
                  <c:v>0</c:v>
                </c:pt>
                <c:pt idx="21">
                  <c:v>4</c:v>
                </c:pt>
                <c:pt idx="22">
                  <c:v>11</c:v>
                </c:pt>
                <c:pt idx="23">
                  <c:v>0</c:v>
                </c:pt>
                <c:pt idx="24">
                  <c:v>4</c:v>
                </c:pt>
                <c:pt idx="25">
                  <c:v>1</c:v>
                </c:pt>
                <c:pt idx="26">
                  <c:v>7</c:v>
                </c:pt>
                <c:pt idx="27">
                  <c:v>1</c:v>
                </c:pt>
                <c:pt idx="28">
                  <c:v>4</c:v>
                </c:pt>
                <c:pt idx="29">
                  <c:v>0</c:v>
                </c:pt>
                <c:pt idx="30">
                  <c:v>2</c:v>
                </c:pt>
                <c:pt idx="31">
                  <c:v>2</c:v>
                </c:pt>
                <c:pt idx="32">
                  <c:v>0</c:v>
                </c:pt>
                <c:pt idx="33">
                  <c:v>6</c:v>
                </c:pt>
                <c:pt idx="34">
                  <c:v>1</c:v>
                </c:pt>
                <c:pt idx="35">
                  <c:v>0</c:v>
                </c:pt>
                <c:pt idx="36">
                  <c:v>4</c:v>
                </c:pt>
                <c:pt idx="37">
                  <c:v>8</c:v>
                </c:pt>
                <c:pt idx="38">
                  <c:v>5</c:v>
                </c:pt>
                <c:pt idx="39">
                  <c:v>0</c:v>
                </c:pt>
                <c:pt idx="40">
                  <c:v>1</c:v>
                </c:pt>
                <c:pt idx="41">
                  <c:v>2</c:v>
                </c:pt>
                <c:pt idx="42">
                  <c:v>3</c:v>
                </c:pt>
                <c:pt idx="43">
                  <c:v>2</c:v>
                </c:pt>
                <c:pt idx="44">
                  <c:v>1</c:v>
                </c:pt>
                <c:pt idx="45">
                  <c:v>4</c:v>
                </c:pt>
                <c:pt idx="46">
                  <c:v>2</c:v>
                </c:pt>
                <c:pt idx="47">
                  <c:v>0</c:v>
                </c:pt>
                <c:pt idx="48">
                  <c:v>1</c:v>
                </c:pt>
                <c:pt idx="49">
                  <c:v>1</c:v>
                </c:pt>
                <c:pt idx="50">
                  <c:v>2</c:v>
                </c:pt>
                <c:pt idx="51">
                  <c:v>1</c:v>
                </c:pt>
                <c:pt idx="52">
                  <c:v>0</c:v>
                </c:pt>
                <c:pt idx="53">
                  <c:v>0</c:v>
                </c:pt>
                <c:pt idx="54">
                  <c:v>1</c:v>
                </c:pt>
                <c:pt idx="55">
                  <c:v>0</c:v>
                </c:pt>
                <c:pt idx="56">
                  <c:v>5</c:v>
                </c:pt>
                <c:pt idx="57">
                  <c:v>0</c:v>
                </c:pt>
                <c:pt idx="58">
                  <c:v>0</c:v>
                </c:pt>
                <c:pt idx="59">
                  <c:v>1</c:v>
                </c:pt>
                <c:pt idx="60">
                  <c:v>3</c:v>
                </c:pt>
                <c:pt idx="61">
                  <c:v>3</c:v>
                </c:pt>
                <c:pt idx="62">
                  <c:v>4</c:v>
                </c:pt>
                <c:pt idx="63">
                  <c:v>0</c:v>
                </c:pt>
                <c:pt idx="64">
                  <c:v>2</c:v>
                </c:pt>
                <c:pt idx="65">
                  <c:v>6</c:v>
                </c:pt>
                <c:pt idx="66">
                  <c:v>0</c:v>
                </c:pt>
                <c:pt idx="67">
                  <c:v>4</c:v>
                </c:pt>
                <c:pt idx="68">
                  <c:v>4</c:v>
                </c:pt>
                <c:pt idx="69">
                  <c:v>1</c:v>
                </c:pt>
                <c:pt idx="70">
                  <c:v>3</c:v>
                </c:pt>
                <c:pt idx="71">
                  <c:v>1</c:v>
                </c:pt>
                <c:pt idx="72">
                  <c:v>3</c:v>
                </c:pt>
                <c:pt idx="73">
                  <c:v>1</c:v>
                </c:pt>
                <c:pt idx="74">
                  <c:v>0</c:v>
                </c:pt>
                <c:pt idx="75">
                  <c:v>3</c:v>
                </c:pt>
                <c:pt idx="76">
                  <c:v>4</c:v>
                </c:pt>
                <c:pt idx="77">
                  <c:v>2</c:v>
                </c:pt>
                <c:pt idx="78">
                  <c:v>6</c:v>
                </c:pt>
                <c:pt idx="79">
                  <c:v>2</c:v>
                </c:pt>
                <c:pt idx="80">
                  <c:v>3</c:v>
                </c:pt>
                <c:pt idx="81">
                  <c:v>3</c:v>
                </c:pt>
                <c:pt idx="82">
                  <c:v>3</c:v>
                </c:pt>
                <c:pt idx="83">
                  <c:v>2</c:v>
                </c:pt>
                <c:pt idx="84">
                  <c:v>3</c:v>
                </c:pt>
                <c:pt idx="85">
                  <c:v>1</c:v>
                </c:pt>
                <c:pt idx="86">
                  <c:v>1</c:v>
                </c:pt>
                <c:pt idx="87">
                  <c:v>1</c:v>
                </c:pt>
                <c:pt idx="88">
                  <c:v>1</c:v>
                </c:pt>
                <c:pt idx="89">
                  <c:v>0</c:v>
                </c:pt>
                <c:pt idx="90">
                  <c:v>1</c:v>
                </c:pt>
                <c:pt idx="91">
                  <c:v>1</c:v>
                </c:pt>
                <c:pt idx="92">
                  <c:v>4</c:v>
                </c:pt>
                <c:pt idx="93">
                  <c:v>3</c:v>
                </c:pt>
                <c:pt idx="94">
                  <c:v>0</c:v>
                </c:pt>
                <c:pt idx="95">
                  <c:v>2</c:v>
                </c:pt>
                <c:pt idx="96">
                  <c:v>3</c:v>
                </c:pt>
                <c:pt idx="97">
                  <c:v>1</c:v>
                </c:pt>
                <c:pt idx="98">
                  <c:v>0</c:v>
                </c:pt>
                <c:pt idx="99">
                  <c:v>1</c:v>
                </c:pt>
                <c:pt idx="100">
                  <c:v>3</c:v>
                </c:pt>
                <c:pt idx="101">
                  <c:v>1</c:v>
                </c:pt>
                <c:pt idx="102">
                  <c:v>1</c:v>
                </c:pt>
                <c:pt idx="103">
                  <c:v>1</c:v>
                </c:pt>
                <c:pt idx="104">
                  <c:v>1</c:v>
                </c:pt>
                <c:pt idx="105">
                  <c:v>1</c:v>
                </c:pt>
                <c:pt idx="106">
                  <c:v>1</c:v>
                </c:pt>
                <c:pt idx="107">
                  <c:v>1</c:v>
                </c:pt>
                <c:pt idx="108">
                  <c:v>0</c:v>
                </c:pt>
                <c:pt idx="109">
                  <c:v>3</c:v>
                </c:pt>
                <c:pt idx="110">
                  <c:v>3</c:v>
                </c:pt>
                <c:pt idx="111">
                  <c:v>4</c:v>
                </c:pt>
                <c:pt idx="112">
                  <c:v>0</c:v>
                </c:pt>
                <c:pt idx="113">
                  <c:v>2</c:v>
                </c:pt>
                <c:pt idx="114">
                  <c:v>3</c:v>
                </c:pt>
                <c:pt idx="115">
                  <c:v>1</c:v>
                </c:pt>
                <c:pt idx="116">
                  <c:v>2</c:v>
                </c:pt>
                <c:pt idx="117">
                  <c:v>1</c:v>
                </c:pt>
                <c:pt idx="118">
                  <c:v>1</c:v>
                </c:pt>
                <c:pt idx="119">
                  <c:v>0</c:v>
                </c:pt>
                <c:pt idx="120">
                  <c:v>1</c:v>
                </c:pt>
                <c:pt idx="121">
                  <c:v>10</c:v>
                </c:pt>
                <c:pt idx="122">
                  <c:v>1</c:v>
                </c:pt>
                <c:pt idx="123">
                  <c:v>7</c:v>
                </c:pt>
                <c:pt idx="124">
                  <c:v>2</c:v>
                </c:pt>
                <c:pt idx="125">
                  <c:v>0</c:v>
                </c:pt>
                <c:pt idx="126">
                  <c:v>1</c:v>
                </c:pt>
                <c:pt idx="127">
                  <c:v>0</c:v>
                </c:pt>
                <c:pt idx="128">
                  <c:v>3</c:v>
                </c:pt>
                <c:pt idx="129">
                  <c:v>4</c:v>
                </c:pt>
                <c:pt idx="130">
                  <c:v>2</c:v>
                </c:pt>
                <c:pt idx="131">
                  <c:v>1</c:v>
                </c:pt>
                <c:pt idx="132">
                  <c:v>1</c:v>
                </c:pt>
                <c:pt idx="133">
                  <c:v>4</c:v>
                </c:pt>
                <c:pt idx="134">
                  <c:v>2</c:v>
                </c:pt>
                <c:pt idx="135">
                  <c:v>5</c:v>
                </c:pt>
                <c:pt idx="136">
                  <c:v>4</c:v>
                </c:pt>
                <c:pt idx="137">
                  <c:v>3</c:v>
                </c:pt>
                <c:pt idx="138">
                  <c:v>5</c:v>
                </c:pt>
                <c:pt idx="139">
                  <c:v>1</c:v>
                </c:pt>
                <c:pt idx="140">
                  <c:v>1</c:v>
                </c:pt>
                <c:pt idx="141">
                  <c:v>2</c:v>
                </c:pt>
                <c:pt idx="142">
                  <c:v>2</c:v>
                </c:pt>
                <c:pt idx="143">
                  <c:v>0</c:v>
                </c:pt>
                <c:pt idx="144">
                  <c:v>2</c:v>
                </c:pt>
                <c:pt idx="145">
                  <c:v>1</c:v>
                </c:pt>
                <c:pt idx="146">
                  <c:v>4</c:v>
                </c:pt>
                <c:pt idx="147">
                  <c:v>5</c:v>
                </c:pt>
                <c:pt idx="148">
                  <c:v>8</c:v>
                </c:pt>
                <c:pt idx="149">
                  <c:v>10</c:v>
                </c:pt>
                <c:pt idx="150">
                  <c:v>2</c:v>
                </c:pt>
                <c:pt idx="151">
                  <c:v>4</c:v>
                </c:pt>
                <c:pt idx="152">
                  <c:v>0</c:v>
                </c:pt>
                <c:pt idx="153">
                  <c:v>1</c:v>
                </c:pt>
                <c:pt idx="154">
                  <c:v>0</c:v>
                </c:pt>
                <c:pt idx="155">
                  <c:v>1</c:v>
                </c:pt>
                <c:pt idx="156">
                  <c:v>1</c:v>
                </c:pt>
                <c:pt idx="157">
                  <c:v>0</c:v>
                </c:pt>
                <c:pt idx="158">
                  <c:v>1</c:v>
                </c:pt>
                <c:pt idx="159">
                  <c:v>0</c:v>
                </c:pt>
                <c:pt idx="160">
                  <c:v>2</c:v>
                </c:pt>
                <c:pt idx="161">
                  <c:v>0</c:v>
                </c:pt>
                <c:pt idx="162">
                  <c:v>1</c:v>
                </c:pt>
                <c:pt idx="163">
                  <c:v>1</c:v>
                </c:pt>
                <c:pt idx="164">
                  <c:v>7</c:v>
                </c:pt>
                <c:pt idx="165">
                  <c:v>1</c:v>
                </c:pt>
                <c:pt idx="166">
                  <c:v>2</c:v>
                </c:pt>
                <c:pt idx="167">
                  <c:v>2</c:v>
                </c:pt>
                <c:pt idx="168">
                  <c:v>1</c:v>
                </c:pt>
                <c:pt idx="169">
                  <c:v>2</c:v>
                </c:pt>
                <c:pt idx="170">
                  <c:v>0</c:v>
                </c:pt>
                <c:pt idx="171">
                  <c:v>3</c:v>
                </c:pt>
                <c:pt idx="172">
                  <c:v>2</c:v>
                </c:pt>
                <c:pt idx="173">
                  <c:v>4</c:v>
                </c:pt>
                <c:pt idx="174">
                  <c:v>1</c:v>
                </c:pt>
                <c:pt idx="175">
                  <c:v>0</c:v>
                </c:pt>
                <c:pt idx="176">
                  <c:v>2</c:v>
                </c:pt>
                <c:pt idx="177">
                  <c:v>2</c:v>
                </c:pt>
                <c:pt idx="178">
                  <c:v>0</c:v>
                </c:pt>
                <c:pt idx="179">
                  <c:v>3</c:v>
                </c:pt>
                <c:pt idx="180">
                  <c:v>0</c:v>
                </c:pt>
                <c:pt idx="181">
                  <c:v>4</c:v>
                </c:pt>
                <c:pt idx="182">
                  <c:v>3</c:v>
                </c:pt>
                <c:pt idx="183">
                  <c:v>0</c:v>
                </c:pt>
                <c:pt idx="184">
                  <c:v>2</c:v>
                </c:pt>
                <c:pt idx="185">
                  <c:v>2</c:v>
                </c:pt>
                <c:pt idx="186">
                  <c:v>5</c:v>
                </c:pt>
                <c:pt idx="187">
                  <c:v>1</c:v>
                </c:pt>
                <c:pt idx="188">
                  <c:v>0</c:v>
                </c:pt>
                <c:pt idx="189">
                  <c:v>4</c:v>
                </c:pt>
                <c:pt idx="190">
                  <c:v>3</c:v>
                </c:pt>
                <c:pt idx="191">
                  <c:v>0</c:v>
                </c:pt>
                <c:pt idx="192">
                  <c:v>0</c:v>
                </c:pt>
                <c:pt idx="193">
                  <c:v>3</c:v>
                </c:pt>
                <c:pt idx="194">
                  <c:v>2</c:v>
                </c:pt>
                <c:pt idx="195">
                  <c:v>0</c:v>
                </c:pt>
                <c:pt idx="196">
                  <c:v>1</c:v>
                </c:pt>
                <c:pt idx="197">
                  <c:v>0</c:v>
                </c:pt>
                <c:pt idx="198">
                  <c:v>6</c:v>
                </c:pt>
                <c:pt idx="199">
                  <c:v>5</c:v>
                </c:pt>
                <c:pt idx="200">
                  <c:v>5</c:v>
                </c:pt>
                <c:pt idx="201">
                  <c:v>3</c:v>
                </c:pt>
                <c:pt idx="202">
                  <c:v>1</c:v>
                </c:pt>
                <c:pt idx="203">
                  <c:v>3</c:v>
                </c:pt>
                <c:pt idx="204">
                  <c:v>1</c:v>
                </c:pt>
                <c:pt idx="205">
                  <c:v>1</c:v>
                </c:pt>
                <c:pt idx="206">
                  <c:v>4</c:v>
                </c:pt>
                <c:pt idx="207">
                  <c:v>2</c:v>
                </c:pt>
                <c:pt idx="208">
                  <c:v>5</c:v>
                </c:pt>
                <c:pt idx="209">
                  <c:v>3</c:v>
                </c:pt>
                <c:pt idx="210">
                  <c:v>0</c:v>
                </c:pt>
                <c:pt idx="211">
                  <c:v>3</c:v>
                </c:pt>
                <c:pt idx="212">
                  <c:v>2</c:v>
                </c:pt>
                <c:pt idx="213">
                  <c:v>1</c:v>
                </c:pt>
                <c:pt idx="214">
                  <c:v>0</c:v>
                </c:pt>
                <c:pt idx="215">
                  <c:v>8</c:v>
                </c:pt>
                <c:pt idx="216">
                  <c:v>6</c:v>
                </c:pt>
                <c:pt idx="217">
                  <c:v>3</c:v>
                </c:pt>
                <c:pt idx="218">
                  <c:v>1</c:v>
                </c:pt>
                <c:pt idx="219">
                  <c:v>4</c:v>
                </c:pt>
                <c:pt idx="220">
                  <c:v>3</c:v>
                </c:pt>
                <c:pt idx="221">
                  <c:v>1</c:v>
                </c:pt>
                <c:pt idx="222">
                  <c:v>2</c:v>
                </c:pt>
                <c:pt idx="223">
                  <c:v>6</c:v>
                </c:pt>
                <c:pt idx="224">
                  <c:v>1</c:v>
                </c:pt>
                <c:pt idx="225">
                  <c:v>2</c:v>
                </c:pt>
                <c:pt idx="226">
                  <c:v>1</c:v>
                </c:pt>
                <c:pt idx="227">
                  <c:v>0</c:v>
                </c:pt>
                <c:pt idx="228">
                  <c:v>0</c:v>
                </c:pt>
                <c:pt idx="229">
                  <c:v>2</c:v>
                </c:pt>
                <c:pt idx="230">
                  <c:v>1</c:v>
                </c:pt>
                <c:pt idx="231">
                  <c:v>2</c:v>
                </c:pt>
                <c:pt idx="232">
                  <c:v>0</c:v>
                </c:pt>
                <c:pt idx="233">
                  <c:v>4</c:v>
                </c:pt>
                <c:pt idx="234">
                  <c:v>0</c:v>
                </c:pt>
                <c:pt idx="235">
                  <c:v>2</c:v>
                </c:pt>
                <c:pt idx="236">
                  <c:v>3</c:v>
                </c:pt>
                <c:pt idx="237">
                  <c:v>1</c:v>
                </c:pt>
                <c:pt idx="238">
                  <c:v>0</c:v>
                </c:pt>
                <c:pt idx="239">
                  <c:v>1</c:v>
                </c:pt>
                <c:pt idx="240">
                  <c:v>2</c:v>
                </c:pt>
                <c:pt idx="241">
                  <c:v>4</c:v>
                </c:pt>
                <c:pt idx="242">
                  <c:v>4</c:v>
                </c:pt>
                <c:pt idx="243">
                  <c:v>0</c:v>
                </c:pt>
                <c:pt idx="244">
                  <c:v>0</c:v>
                </c:pt>
                <c:pt idx="245">
                  <c:v>0</c:v>
                </c:pt>
                <c:pt idx="246">
                  <c:v>6</c:v>
                </c:pt>
                <c:pt idx="247">
                  <c:v>5</c:v>
                </c:pt>
                <c:pt idx="248">
                  <c:v>5</c:v>
                </c:pt>
                <c:pt idx="249">
                  <c:v>3</c:v>
                </c:pt>
                <c:pt idx="250">
                  <c:v>8</c:v>
                </c:pt>
                <c:pt idx="251">
                  <c:v>3</c:v>
                </c:pt>
                <c:pt idx="252">
                  <c:v>8</c:v>
                </c:pt>
                <c:pt idx="253">
                  <c:v>2</c:v>
                </c:pt>
                <c:pt idx="254">
                  <c:v>1</c:v>
                </c:pt>
                <c:pt idx="255">
                  <c:v>3</c:v>
                </c:pt>
                <c:pt idx="256">
                  <c:v>2</c:v>
                </c:pt>
                <c:pt idx="257">
                  <c:v>2</c:v>
                </c:pt>
                <c:pt idx="258">
                  <c:v>1</c:v>
                </c:pt>
                <c:pt idx="259">
                  <c:v>2</c:v>
                </c:pt>
                <c:pt idx="260">
                  <c:v>5</c:v>
                </c:pt>
                <c:pt idx="261">
                  <c:v>3</c:v>
                </c:pt>
                <c:pt idx="262">
                  <c:v>0</c:v>
                </c:pt>
                <c:pt idx="263">
                  <c:v>3</c:v>
                </c:pt>
                <c:pt idx="264">
                  <c:v>8</c:v>
                </c:pt>
                <c:pt idx="265">
                  <c:v>6</c:v>
                </c:pt>
                <c:pt idx="266">
                  <c:v>0</c:v>
                </c:pt>
                <c:pt idx="267">
                  <c:v>5</c:v>
                </c:pt>
                <c:pt idx="268">
                  <c:v>3</c:v>
                </c:pt>
                <c:pt idx="269">
                  <c:v>5</c:v>
                </c:pt>
                <c:pt idx="270">
                  <c:v>9</c:v>
                </c:pt>
                <c:pt idx="271">
                  <c:v>1</c:v>
                </c:pt>
                <c:pt idx="272">
                  <c:v>5</c:v>
                </c:pt>
                <c:pt idx="273">
                  <c:v>3</c:v>
                </c:pt>
                <c:pt idx="274">
                  <c:v>0</c:v>
                </c:pt>
                <c:pt idx="275">
                  <c:v>0</c:v>
                </c:pt>
                <c:pt idx="276">
                  <c:v>2</c:v>
                </c:pt>
                <c:pt idx="277">
                  <c:v>6</c:v>
                </c:pt>
                <c:pt idx="278">
                  <c:v>0</c:v>
                </c:pt>
                <c:pt idx="279">
                  <c:v>3</c:v>
                </c:pt>
                <c:pt idx="280">
                  <c:v>0</c:v>
                </c:pt>
                <c:pt idx="281">
                  <c:v>0</c:v>
                </c:pt>
                <c:pt idx="282">
                  <c:v>1</c:v>
                </c:pt>
                <c:pt idx="283">
                  <c:v>0</c:v>
                </c:pt>
                <c:pt idx="284">
                  <c:v>0</c:v>
                </c:pt>
                <c:pt idx="285">
                  <c:v>0</c:v>
                </c:pt>
                <c:pt idx="286">
                  <c:v>7</c:v>
                </c:pt>
                <c:pt idx="287">
                  <c:v>5</c:v>
                </c:pt>
                <c:pt idx="288">
                  <c:v>8</c:v>
                </c:pt>
                <c:pt idx="289">
                  <c:v>4</c:v>
                </c:pt>
                <c:pt idx="290">
                  <c:v>1</c:v>
                </c:pt>
                <c:pt idx="291">
                  <c:v>1</c:v>
                </c:pt>
                <c:pt idx="292">
                  <c:v>0</c:v>
                </c:pt>
                <c:pt idx="293">
                  <c:v>1</c:v>
                </c:pt>
                <c:pt idx="294">
                  <c:v>0</c:v>
                </c:pt>
                <c:pt idx="295">
                  <c:v>1</c:v>
                </c:pt>
                <c:pt idx="296">
                  <c:v>0</c:v>
                </c:pt>
                <c:pt idx="297">
                  <c:v>0</c:v>
                </c:pt>
                <c:pt idx="298">
                  <c:v>0</c:v>
                </c:pt>
              </c:numCache>
            </c:numRef>
          </c:val>
          <c:extLst>
            <c:ext xmlns:c16="http://schemas.microsoft.com/office/drawing/2014/chart" uri="{C3380CC4-5D6E-409C-BE32-E72D297353CC}">
              <c16:uniqueId val="{00000005-9E79-D248-90BA-AED4B03CEAE3}"/>
            </c:ext>
          </c:extLst>
        </c:ser>
        <c:ser>
          <c:idx val="6"/>
          <c:order val="6"/>
          <c:tx>
            <c:strRef>
              <c:f>Dissections!$K$1</c:f>
              <c:strCache>
                <c:ptCount val="1"/>
                <c:pt idx="0">
                  <c:v>Plug</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Dissections!$K$2:$K$300</c:f>
              <c:numCache>
                <c:formatCode>General</c:formatCode>
                <c:ptCount val="299"/>
                <c:pt idx="0">
                  <c:v>1</c:v>
                </c:pt>
                <c:pt idx="1">
                  <c:v>2</c:v>
                </c:pt>
                <c:pt idx="2">
                  <c:v>3</c:v>
                </c:pt>
                <c:pt idx="3">
                  <c:v>2</c:v>
                </c:pt>
                <c:pt idx="4">
                  <c:v>0</c:v>
                </c:pt>
                <c:pt idx="5">
                  <c:v>4</c:v>
                </c:pt>
                <c:pt idx="6">
                  <c:v>2</c:v>
                </c:pt>
                <c:pt idx="7">
                  <c:v>0</c:v>
                </c:pt>
                <c:pt idx="8">
                  <c:v>3</c:v>
                </c:pt>
                <c:pt idx="9">
                  <c:v>3</c:v>
                </c:pt>
                <c:pt idx="10">
                  <c:v>5</c:v>
                </c:pt>
                <c:pt idx="11">
                  <c:v>2</c:v>
                </c:pt>
                <c:pt idx="12">
                  <c:v>2</c:v>
                </c:pt>
                <c:pt idx="13">
                  <c:v>1</c:v>
                </c:pt>
                <c:pt idx="14">
                  <c:v>1</c:v>
                </c:pt>
                <c:pt idx="15">
                  <c:v>0</c:v>
                </c:pt>
                <c:pt idx="16">
                  <c:v>0</c:v>
                </c:pt>
                <c:pt idx="17">
                  <c:v>1</c:v>
                </c:pt>
                <c:pt idx="18">
                  <c:v>1</c:v>
                </c:pt>
                <c:pt idx="19">
                  <c:v>7</c:v>
                </c:pt>
                <c:pt idx="20">
                  <c:v>0</c:v>
                </c:pt>
                <c:pt idx="21">
                  <c:v>4</c:v>
                </c:pt>
                <c:pt idx="22">
                  <c:v>6</c:v>
                </c:pt>
                <c:pt idx="23">
                  <c:v>0</c:v>
                </c:pt>
                <c:pt idx="24">
                  <c:v>4</c:v>
                </c:pt>
                <c:pt idx="25">
                  <c:v>2</c:v>
                </c:pt>
                <c:pt idx="26">
                  <c:v>6</c:v>
                </c:pt>
                <c:pt idx="27">
                  <c:v>3</c:v>
                </c:pt>
                <c:pt idx="28">
                  <c:v>4</c:v>
                </c:pt>
                <c:pt idx="29">
                  <c:v>1</c:v>
                </c:pt>
                <c:pt idx="30">
                  <c:v>1</c:v>
                </c:pt>
                <c:pt idx="31">
                  <c:v>0</c:v>
                </c:pt>
                <c:pt idx="32">
                  <c:v>0</c:v>
                </c:pt>
                <c:pt idx="33">
                  <c:v>1</c:v>
                </c:pt>
                <c:pt idx="34">
                  <c:v>1</c:v>
                </c:pt>
                <c:pt idx="35">
                  <c:v>1</c:v>
                </c:pt>
                <c:pt idx="36">
                  <c:v>6</c:v>
                </c:pt>
                <c:pt idx="37">
                  <c:v>3</c:v>
                </c:pt>
                <c:pt idx="38">
                  <c:v>7</c:v>
                </c:pt>
                <c:pt idx="39">
                  <c:v>0</c:v>
                </c:pt>
                <c:pt idx="40">
                  <c:v>1</c:v>
                </c:pt>
                <c:pt idx="41">
                  <c:v>4</c:v>
                </c:pt>
                <c:pt idx="42">
                  <c:v>16</c:v>
                </c:pt>
                <c:pt idx="43">
                  <c:v>11</c:v>
                </c:pt>
                <c:pt idx="44">
                  <c:v>3</c:v>
                </c:pt>
                <c:pt idx="45">
                  <c:v>17</c:v>
                </c:pt>
                <c:pt idx="46">
                  <c:v>7</c:v>
                </c:pt>
                <c:pt idx="47">
                  <c:v>3</c:v>
                </c:pt>
                <c:pt idx="48">
                  <c:v>1</c:v>
                </c:pt>
                <c:pt idx="49">
                  <c:v>3</c:v>
                </c:pt>
                <c:pt idx="50">
                  <c:v>9</c:v>
                </c:pt>
                <c:pt idx="51">
                  <c:v>15</c:v>
                </c:pt>
                <c:pt idx="52">
                  <c:v>4</c:v>
                </c:pt>
                <c:pt idx="53">
                  <c:v>1</c:v>
                </c:pt>
                <c:pt idx="54">
                  <c:v>1</c:v>
                </c:pt>
                <c:pt idx="55">
                  <c:v>10</c:v>
                </c:pt>
                <c:pt idx="56">
                  <c:v>16</c:v>
                </c:pt>
                <c:pt idx="57">
                  <c:v>6</c:v>
                </c:pt>
                <c:pt idx="58">
                  <c:v>10</c:v>
                </c:pt>
                <c:pt idx="59">
                  <c:v>7</c:v>
                </c:pt>
                <c:pt idx="60">
                  <c:v>12</c:v>
                </c:pt>
                <c:pt idx="61">
                  <c:v>8</c:v>
                </c:pt>
                <c:pt idx="62">
                  <c:v>4</c:v>
                </c:pt>
                <c:pt idx="63">
                  <c:v>8</c:v>
                </c:pt>
                <c:pt idx="64">
                  <c:v>5</c:v>
                </c:pt>
                <c:pt idx="65">
                  <c:v>10</c:v>
                </c:pt>
                <c:pt idx="66">
                  <c:v>0</c:v>
                </c:pt>
                <c:pt idx="67">
                  <c:v>15</c:v>
                </c:pt>
                <c:pt idx="68">
                  <c:v>8</c:v>
                </c:pt>
                <c:pt idx="69">
                  <c:v>5</c:v>
                </c:pt>
                <c:pt idx="70">
                  <c:v>18</c:v>
                </c:pt>
                <c:pt idx="71">
                  <c:v>3</c:v>
                </c:pt>
                <c:pt idx="72">
                  <c:v>19</c:v>
                </c:pt>
                <c:pt idx="73">
                  <c:v>4</c:v>
                </c:pt>
                <c:pt idx="74">
                  <c:v>2</c:v>
                </c:pt>
                <c:pt idx="75">
                  <c:v>15</c:v>
                </c:pt>
                <c:pt idx="76">
                  <c:v>9</c:v>
                </c:pt>
                <c:pt idx="77">
                  <c:v>6</c:v>
                </c:pt>
                <c:pt idx="78">
                  <c:v>6</c:v>
                </c:pt>
                <c:pt idx="79">
                  <c:v>4</c:v>
                </c:pt>
                <c:pt idx="80">
                  <c:v>5</c:v>
                </c:pt>
                <c:pt idx="81">
                  <c:v>6</c:v>
                </c:pt>
                <c:pt idx="82">
                  <c:v>11</c:v>
                </c:pt>
                <c:pt idx="83">
                  <c:v>12</c:v>
                </c:pt>
                <c:pt idx="84">
                  <c:v>8</c:v>
                </c:pt>
                <c:pt idx="85">
                  <c:v>8</c:v>
                </c:pt>
                <c:pt idx="86">
                  <c:v>12</c:v>
                </c:pt>
                <c:pt idx="87">
                  <c:v>6</c:v>
                </c:pt>
                <c:pt idx="88">
                  <c:v>10</c:v>
                </c:pt>
                <c:pt idx="89">
                  <c:v>7</c:v>
                </c:pt>
                <c:pt idx="90">
                  <c:v>17</c:v>
                </c:pt>
                <c:pt idx="91">
                  <c:v>13</c:v>
                </c:pt>
                <c:pt idx="92">
                  <c:v>11</c:v>
                </c:pt>
                <c:pt idx="93">
                  <c:v>14</c:v>
                </c:pt>
                <c:pt idx="94">
                  <c:v>8</c:v>
                </c:pt>
                <c:pt idx="95">
                  <c:v>10</c:v>
                </c:pt>
                <c:pt idx="96">
                  <c:v>11</c:v>
                </c:pt>
                <c:pt idx="97">
                  <c:v>7</c:v>
                </c:pt>
                <c:pt idx="98">
                  <c:v>17</c:v>
                </c:pt>
                <c:pt idx="99">
                  <c:v>16</c:v>
                </c:pt>
                <c:pt idx="100">
                  <c:v>17</c:v>
                </c:pt>
                <c:pt idx="101">
                  <c:v>11</c:v>
                </c:pt>
                <c:pt idx="102">
                  <c:v>11</c:v>
                </c:pt>
                <c:pt idx="103">
                  <c:v>11</c:v>
                </c:pt>
                <c:pt idx="104">
                  <c:v>0</c:v>
                </c:pt>
                <c:pt idx="105">
                  <c:v>6</c:v>
                </c:pt>
                <c:pt idx="106">
                  <c:v>3</c:v>
                </c:pt>
                <c:pt idx="107">
                  <c:v>3</c:v>
                </c:pt>
                <c:pt idx="108">
                  <c:v>5</c:v>
                </c:pt>
                <c:pt idx="109">
                  <c:v>1</c:v>
                </c:pt>
                <c:pt idx="110">
                  <c:v>7</c:v>
                </c:pt>
                <c:pt idx="111">
                  <c:v>4</c:v>
                </c:pt>
                <c:pt idx="112">
                  <c:v>0</c:v>
                </c:pt>
                <c:pt idx="113">
                  <c:v>3</c:v>
                </c:pt>
                <c:pt idx="114">
                  <c:v>8</c:v>
                </c:pt>
                <c:pt idx="115">
                  <c:v>0</c:v>
                </c:pt>
                <c:pt idx="116">
                  <c:v>6</c:v>
                </c:pt>
                <c:pt idx="117">
                  <c:v>8</c:v>
                </c:pt>
                <c:pt idx="118">
                  <c:v>2</c:v>
                </c:pt>
                <c:pt idx="119">
                  <c:v>3</c:v>
                </c:pt>
                <c:pt idx="120">
                  <c:v>0</c:v>
                </c:pt>
                <c:pt idx="121">
                  <c:v>5</c:v>
                </c:pt>
                <c:pt idx="122">
                  <c:v>18</c:v>
                </c:pt>
                <c:pt idx="123">
                  <c:v>8</c:v>
                </c:pt>
                <c:pt idx="124">
                  <c:v>5</c:v>
                </c:pt>
                <c:pt idx="125">
                  <c:v>3</c:v>
                </c:pt>
                <c:pt idx="126">
                  <c:v>3</c:v>
                </c:pt>
                <c:pt idx="127">
                  <c:v>1</c:v>
                </c:pt>
                <c:pt idx="128">
                  <c:v>0</c:v>
                </c:pt>
                <c:pt idx="129">
                  <c:v>0</c:v>
                </c:pt>
                <c:pt idx="130">
                  <c:v>9</c:v>
                </c:pt>
                <c:pt idx="131">
                  <c:v>8</c:v>
                </c:pt>
                <c:pt idx="132">
                  <c:v>1</c:v>
                </c:pt>
                <c:pt idx="133">
                  <c:v>5</c:v>
                </c:pt>
                <c:pt idx="134">
                  <c:v>1</c:v>
                </c:pt>
                <c:pt idx="135">
                  <c:v>4</c:v>
                </c:pt>
                <c:pt idx="136">
                  <c:v>1</c:v>
                </c:pt>
                <c:pt idx="137">
                  <c:v>1</c:v>
                </c:pt>
                <c:pt idx="138">
                  <c:v>2</c:v>
                </c:pt>
                <c:pt idx="139">
                  <c:v>5</c:v>
                </c:pt>
                <c:pt idx="140">
                  <c:v>4</c:v>
                </c:pt>
                <c:pt idx="141">
                  <c:v>2</c:v>
                </c:pt>
                <c:pt idx="142">
                  <c:v>3</c:v>
                </c:pt>
                <c:pt idx="143">
                  <c:v>0</c:v>
                </c:pt>
                <c:pt idx="144">
                  <c:v>2</c:v>
                </c:pt>
                <c:pt idx="145">
                  <c:v>6</c:v>
                </c:pt>
                <c:pt idx="146">
                  <c:v>10</c:v>
                </c:pt>
                <c:pt idx="147">
                  <c:v>3</c:v>
                </c:pt>
                <c:pt idx="148">
                  <c:v>1</c:v>
                </c:pt>
                <c:pt idx="149">
                  <c:v>3</c:v>
                </c:pt>
                <c:pt idx="150">
                  <c:v>13</c:v>
                </c:pt>
                <c:pt idx="151">
                  <c:v>8</c:v>
                </c:pt>
                <c:pt idx="152">
                  <c:v>8</c:v>
                </c:pt>
                <c:pt idx="153">
                  <c:v>5</c:v>
                </c:pt>
                <c:pt idx="154">
                  <c:v>5</c:v>
                </c:pt>
                <c:pt idx="155">
                  <c:v>3</c:v>
                </c:pt>
                <c:pt idx="156">
                  <c:v>2</c:v>
                </c:pt>
                <c:pt idx="157">
                  <c:v>7</c:v>
                </c:pt>
                <c:pt idx="158">
                  <c:v>7</c:v>
                </c:pt>
                <c:pt idx="159">
                  <c:v>6</c:v>
                </c:pt>
                <c:pt idx="160">
                  <c:v>0</c:v>
                </c:pt>
                <c:pt idx="161">
                  <c:v>0</c:v>
                </c:pt>
                <c:pt idx="162">
                  <c:v>3</c:v>
                </c:pt>
                <c:pt idx="163">
                  <c:v>9</c:v>
                </c:pt>
                <c:pt idx="164">
                  <c:v>16</c:v>
                </c:pt>
                <c:pt idx="165">
                  <c:v>4</c:v>
                </c:pt>
                <c:pt idx="166">
                  <c:v>5</c:v>
                </c:pt>
                <c:pt idx="167">
                  <c:v>10</c:v>
                </c:pt>
                <c:pt idx="168">
                  <c:v>3</c:v>
                </c:pt>
                <c:pt idx="169">
                  <c:v>4</c:v>
                </c:pt>
                <c:pt idx="170">
                  <c:v>2</c:v>
                </c:pt>
                <c:pt idx="171">
                  <c:v>12</c:v>
                </c:pt>
                <c:pt idx="172">
                  <c:v>0</c:v>
                </c:pt>
                <c:pt idx="173">
                  <c:v>11</c:v>
                </c:pt>
                <c:pt idx="174">
                  <c:v>9</c:v>
                </c:pt>
                <c:pt idx="175">
                  <c:v>3</c:v>
                </c:pt>
                <c:pt idx="176">
                  <c:v>7</c:v>
                </c:pt>
                <c:pt idx="177">
                  <c:v>13</c:v>
                </c:pt>
                <c:pt idx="178">
                  <c:v>15</c:v>
                </c:pt>
                <c:pt idx="179">
                  <c:v>12</c:v>
                </c:pt>
                <c:pt idx="180">
                  <c:v>0</c:v>
                </c:pt>
                <c:pt idx="181">
                  <c:v>10</c:v>
                </c:pt>
                <c:pt idx="182">
                  <c:v>6</c:v>
                </c:pt>
                <c:pt idx="183">
                  <c:v>3</c:v>
                </c:pt>
                <c:pt idx="184">
                  <c:v>3</c:v>
                </c:pt>
                <c:pt idx="185">
                  <c:v>6</c:v>
                </c:pt>
                <c:pt idx="186">
                  <c:v>7</c:v>
                </c:pt>
                <c:pt idx="187">
                  <c:v>6</c:v>
                </c:pt>
                <c:pt idx="188">
                  <c:v>3</c:v>
                </c:pt>
                <c:pt idx="189">
                  <c:v>15</c:v>
                </c:pt>
                <c:pt idx="190">
                  <c:v>10</c:v>
                </c:pt>
                <c:pt idx="191">
                  <c:v>3</c:v>
                </c:pt>
                <c:pt idx="192">
                  <c:v>3</c:v>
                </c:pt>
                <c:pt idx="193">
                  <c:v>7</c:v>
                </c:pt>
                <c:pt idx="194">
                  <c:v>7</c:v>
                </c:pt>
                <c:pt idx="195">
                  <c:v>6</c:v>
                </c:pt>
                <c:pt idx="196">
                  <c:v>11</c:v>
                </c:pt>
                <c:pt idx="197">
                  <c:v>3</c:v>
                </c:pt>
                <c:pt idx="198">
                  <c:v>3</c:v>
                </c:pt>
                <c:pt idx="199">
                  <c:v>7</c:v>
                </c:pt>
                <c:pt idx="200">
                  <c:v>4</c:v>
                </c:pt>
                <c:pt idx="201">
                  <c:v>3</c:v>
                </c:pt>
                <c:pt idx="202">
                  <c:v>2</c:v>
                </c:pt>
                <c:pt idx="203">
                  <c:v>3</c:v>
                </c:pt>
                <c:pt idx="204">
                  <c:v>6</c:v>
                </c:pt>
                <c:pt idx="205">
                  <c:v>8</c:v>
                </c:pt>
                <c:pt idx="206">
                  <c:v>15</c:v>
                </c:pt>
                <c:pt idx="207">
                  <c:v>7</c:v>
                </c:pt>
                <c:pt idx="208">
                  <c:v>11</c:v>
                </c:pt>
                <c:pt idx="209">
                  <c:v>10</c:v>
                </c:pt>
                <c:pt idx="210">
                  <c:v>13</c:v>
                </c:pt>
                <c:pt idx="211">
                  <c:v>9</c:v>
                </c:pt>
                <c:pt idx="212">
                  <c:v>8</c:v>
                </c:pt>
                <c:pt idx="213">
                  <c:v>5</c:v>
                </c:pt>
                <c:pt idx="214">
                  <c:v>4</c:v>
                </c:pt>
                <c:pt idx="215">
                  <c:v>13</c:v>
                </c:pt>
                <c:pt idx="216">
                  <c:v>10</c:v>
                </c:pt>
                <c:pt idx="217">
                  <c:v>5</c:v>
                </c:pt>
                <c:pt idx="218">
                  <c:v>1</c:v>
                </c:pt>
                <c:pt idx="219">
                  <c:v>8</c:v>
                </c:pt>
                <c:pt idx="220">
                  <c:v>3</c:v>
                </c:pt>
                <c:pt idx="221">
                  <c:v>2</c:v>
                </c:pt>
                <c:pt idx="222">
                  <c:v>5</c:v>
                </c:pt>
                <c:pt idx="223">
                  <c:v>11</c:v>
                </c:pt>
                <c:pt idx="224">
                  <c:v>8</c:v>
                </c:pt>
                <c:pt idx="225">
                  <c:v>4</c:v>
                </c:pt>
                <c:pt idx="226">
                  <c:v>7</c:v>
                </c:pt>
                <c:pt idx="227">
                  <c:v>0</c:v>
                </c:pt>
                <c:pt idx="228">
                  <c:v>1</c:v>
                </c:pt>
                <c:pt idx="229">
                  <c:v>5</c:v>
                </c:pt>
                <c:pt idx="230">
                  <c:v>5</c:v>
                </c:pt>
                <c:pt idx="231">
                  <c:v>8</c:v>
                </c:pt>
                <c:pt idx="232">
                  <c:v>3</c:v>
                </c:pt>
                <c:pt idx="233">
                  <c:v>8</c:v>
                </c:pt>
                <c:pt idx="234">
                  <c:v>4</c:v>
                </c:pt>
                <c:pt idx="235">
                  <c:v>4</c:v>
                </c:pt>
                <c:pt idx="236">
                  <c:v>10</c:v>
                </c:pt>
                <c:pt idx="237">
                  <c:v>3</c:v>
                </c:pt>
                <c:pt idx="238">
                  <c:v>1</c:v>
                </c:pt>
                <c:pt idx="239">
                  <c:v>2</c:v>
                </c:pt>
                <c:pt idx="240">
                  <c:v>6</c:v>
                </c:pt>
                <c:pt idx="241">
                  <c:v>9</c:v>
                </c:pt>
                <c:pt idx="242">
                  <c:v>7</c:v>
                </c:pt>
                <c:pt idx="243">
                  <c:v>5</c:v>
                </c:pt>
                <c:pt idx="244">
                  <c:v>6</c:v>
                </c:pt>
                <c:pt idx="245">
                  <c:v>11</c:v>
                </c:pt>
                <c:pt idx="246">
                  <c:v>3</c:v>
                </c:pt>
                <c:pt idx="247">
                  <c:v>7</c:v>
                </c:pt>
                <c:pt idx="248">
                  <c:v>4</c:v>
                </c:pt>
                <c:pt idx="249">
                  <c:v>3</c:v>
                </c:pt>
                <c:pt idx="250">
                  <c:v>13</c:v>
                </c:pt>
                <c:pt idx="251">
                  <c:v>17</c:v>
                </c:pt>
                <c:pt idx="252">
                  <c:v>13</c:v>
                </c:pt>
                <c:pt idx="253">
                  <c:v>4</c:v>
                </c:pt>
                <c:pt idx="254">
                  <c:v>2</c:v>
                </c:pt>
                <c:pt idx="255">
                  <c:v>3</c:v>
                </c:pt>
                <c:pt idx="256">
                  <c:v>4</c:v>
                </c:pt>
                <c:pt idx="257">
                  <c:v>4</c:v>
                </c:pt>
                <c:pt idx="258">
                  <c:v>8</c:v>
                </c:pt>
                <c:pt idx="259">
                  <c:v>7</c:v>
                </c:pt>
                <c:pt idx="260">
                  <c:v>11</c:v>
                </c:pt>
                <c:pt idx="261">
                  <c:v>10</c:v>
                </c:pt>
                <c:pt idx="262">
                  <c:v>13</c:v>
                </c:pt>
                <c:pt idx="263">
                  <c:v>9</c:v>
                </c:pt>
                <c:pt idx="264">
                  <c:v>1</c:v>
                </c:pt>
                <c:pt idx="265">
                  <c:v>1</c:v>
                </c:pt>
                <c:pt idx="266">
                  <c:v>6</c:v>
                </c:pt>
                <c:pt idx="267">
                  <c:v>11</c:v>
                </c:pt>
                <c:pt idx="268">
                  <c:v>4</c:v>
                </c:pt>
                <c:pt idx="269">
                  <c:v>7</c:v>
                </c:pt>
                <c:pt idx="270">
                  <c:v>1</c:v>
                </c:pt>
                <c:pt idx="271">
                  <c:v>8</c:v>
                </c:pt>
                <c:pt idx="272">
                  <c:v>7</c:v>
                </c:pt>
                <c:pt idx="273">
                  <c:v>5</c:v>
                </c:pt>
                <c:pt idx="274">
                  <c:v>2</c:v>
                </c:pt>
                <c:pt idx="275">
                  <c:v>3</c:v>
                </c:pt>
                <c:pt idx="276">
                  <c:v>11</c:v>
                </c:pt>
                <c:pt idx="277">
                  <c:v>8</c:v>
                </c:pt>
                <c:pt idx="278">
                  <c:v>13</c:v>
                </c:pt>
                <c:pt idx="279">
                  <c:v>4</c:v>
                </c:pt>
                <c:pt idx="280">
                  <c:v>2</c:v>
                </c:pt>
                <c:pt idx="281">
                  <c:v>6</c:v>
                </c:pt>
                <c:pt idx="282">
                  <c:v>16</c:v>
                </c:pt>
                <c:pt idx="283">
                  <c:v>1</c:v>
                </c:pt>
                <c:pt idx="284">
                  <c:v>4</c:v>
                </c:pt>
                <c:pt idx="285">
                  <c:v>8</c:v>
                </c:pt>
                <c:pt idx="286">
                  <c:v>1</c:v>
                </c:pt>
                <c:pt idx="287">
                  <c:v>0</c:v>
                </c:pt>
                <c:pt idx="288">
                  <c:v>3</c:v>
                </c:pt>
                <c:pt idx="289">
                  <c:v>11</c:v>
                </c:pt>
                <c:pt idx="290">
                  <c:v>3</c:v>
                </c:pt>
                <c:pt idx="291">
                  <c:v>4</c:v>
                </c:pt>
                <c:pt idx="292">
                  <c:v>7</c:v>
                </c:pt>
                <c:pt idx="293">
                  <c:v>4</c:v>
                </c:pt>
                <c:pt idx="294">
                  <c:v>5</c:v>
                </c:pt>
                <c:pt idx="295">
                  <c:v>6</c:v>
                </c:pt>
                <c:pt idx="296">
                  <c:v>2</c:v>
                </c:pt>
                <c:pt idx="297">
                  <c:v>2</c:v>
                </c:pt>
                <c:pt idx="298">
                  <c:v>1</c:v>
                </c:pt>
              </c:numCache>
            </c:numRef>
          </c:val>
          <c:extLst>
            <c:ext xmlns:c16="http://schemas.microsoft.com/office/drawing/2014/chart" uri="{C3380CC4-5D6E-409C-BE32-E72D297353CC}">
              <c16:uniqueId val="{00000006-9E79-D248-90BA-AED4B03CEAE3}"/>
            </c:ext>
          </c:extLst>
        </c:ser>
        <c:ser>
          <c:idx val="7"/>
          <c:order val="7"/>
          <c:tx>
            <c:strRef>
              <c:f>Dissections!$L$1</c:f>
              <c:strCache>
                <c:ptCount val="1"/>
                <c:pt idx="0">
                  <c:v>Null I</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Dissections!$L$2:$L$300</c:f>
              <c:numCache>
                <c:formatCode>General</c:formatCode>
                <c:ptCount val="299"/>
                <c:pt idx="0">
                  <c:v>1</c:v>
                </c:pt>
                <c:pt idx="1">
                  <c:v>2</c:v>
                </c:pt>
                <c:pt idx="2">
                  <c:v>3</c:v>
                </c:pt>
                <c:pt idx="3">
                  <c:v>2</c:v>
                </c:pt>
                <c:pt idx="4">
                  <c:v>0</c:v>
                </c:pt>
                <c:pt idx="5">
                  <c:v>1</c:v>
                </c:pt>
                <c:pt idx="6">
                  <c:v>0</c:v>
                </c:pt>
                <c:pt idx="7">
                  <c:v>3</c:v>
                </c:pt>
                <c:pt idx="8">
                  <c:v>2</c:v>
                </c:pt>
                <c:pt idx="9">
                  <c:v>0</c:v>
                </c:pt>
                <c:pt idx="10">
                  <c:v>0</c:v>
                </c:pt>
                <c:pt idx="11">
                  <c:v>2</c:v>
                </c:pt>
                <c:pt idx="12">
                  <c:v>3</c:v>
                </c:pt>
                <c:pt idx="13">
                  <c:v>1</c:v>
                </c:pt>
                <c:pt idx="14">
                  <c:v>3</c:v>
                </c:pt>
                <c:pt idx="15">
                  <c:v>0</c:v>
                </c:pt>
                <c:pt idx="16">
                  <c:v>2</c:v>
                </c:pt>
                <c:pt idx="17">
                  <c:v>0</c:v>
                </c:pt>
                <c:pt idx="18">
                  <c:v>0</c:v>
                </c:pt>
                <c:pt idx="19">
                  <c:v>3</c:v>
                </c:pt>
                <c:pt idx="20">
                  <c:v>0</c:v>
                </c:pt>
                <c:pt idx="21">
                  <c:v>5</c:v>
                </c:pt>
                <c:pt idx="22">
                  <c:v>4</c:v>
                </c:pt>
                <c:pt idx="23">
                  <c:v>0</c:v>
                </c:pt>
                <c:pt idx="24">
                  <c:v>2</c:v>
                </c:pt>
                <c:pt idx="25">
                  <c:v>2</c:v>
                </c:pt>
                <c:pt idx="26">
                  <c:v>0</c:v>
                </c:pt>
                <c:pt idx="27">
                  <c:v>0</c:v>
                </c:pt>
                <c:pt idx="28">
                  <c:v>1</c:v>
                </c:pt>
                <c:pt idx="29">
                  <c:v>2</c:v>
                </c:pt>
                <c:pt idx="30">
                  <c:v>2</c:v>
                </c:pt>
                <c:pt idx="31">
                  <c:v>0</c:v>
                </c:pt>
                <c:pt idx="32">
                  <c:v>0</c:v>
                </c:pt>
                <c:pt idx="33">
                  <c:v>4</c:v>
                </c:pt>
                <c:pt idx="34">
                  <c:v>0</c:v>
                </c:pt>
                <c:pt idx="35">
                  <c:v>2</c:v>
                </c:pt>
                <c:pt idx="36">
                  <c:v>7</c:v>
                </c:pt>
                <c:pt idx="37">
                  <c:v>3</c:v>
                </c:pt>
                <c:pt idx="38">
                  <c:v>7</c:v>
                </c:pt>
                <c:pt idx="39">
                  <c:v>1</c:v>
                </c:pt>
                <c:pt idx="40">
                  <c:v>0</c:v>
                </c:pt>
                <c:pt idx="41">
                  <c:v>3</c:v>
                </c:pt>
                <c:pt idx="42">
                  <c:v>3</c:v>
                </c:pt>
                <c:pt idx="43">
                  <c:v>2</c:v>
                </c:pt>
                <c:pt idx="44">
                  <c:v>1</c:v>
                </c:pt>
                <c:pt idx="45">
                  <c:v>5</c:v>
                </c:pt>
                <c:pt idx="46">
                  <c:v>5</c:v>
                </c:pt>
                <c:pt idx="47">
                  <c:v>1</c:v>
                </c:pt>
                <c:pt idx="48">
                  <c:v>2</c:v>
                </c:pt>
                <c:pt idx="49">
                  <c:v>1</c:v>
                </c:pt>
                <c:pt idx="50">
                  <c:v>5</c:v>
                </c:pt>
                <c:pt idx="51">
                  <c:v>7</c:v>
                </c:pt>
                <c:pt idx="52">
                  <c:v>5</c:v>
                </c:pt>
                <c:pt idx="53">
                  <c:v>3</c:v>
                </c:pt>
                <c:pt idx="54">
                  <c:v>1</c:v>
                </c:pt>
                <c:pt idx="55">
                  <c:v>3</c:v>
                </c:pt>
                <c:pt idx="56">
                  <c:v>3</c:v>
                </c:pt>
                <c:pt idx="57">
                  <c:v>3</c:v>
                </c:pt>
                <c:pt idx="58">
                  <c:v>2</c:v>
                </c:pt>
                <c:pt idx="59">
                  <c:v>2</c:v>
                </c:pt>
                <c:pt idx="60">
                  <c:v>9</c:v>
                </c:pt>
                <c:pt idx="61">
                  <c:v>7</c:v>
                </c:pt>
                <c:pt idx="62">
                  <c:v>3</c:v>
                </c:pt>
                <c:pt idx="63">
                  <c:v>6</c:v>
                </c:pt>
                <c:pt idx="64">
                  <c:v>2</c:v>
                </c:pt>
                <c:pt idx="65">
                  <c:v>8</c:v>
                </c:pt>
                <c:pt idx="66">
                  <c:v>1</c:v>
                </c:pt>
                <c:pt idx="67">
                  <c:v>7</c:v>
                </c:pt>
                <c:pt idx="68">
                  <c:v>3</c:v>
                </c:pt>
                <c:pt idx="69">
                  <c:v>5</c:v>
                </c:pt>
                <c:pt idx="70">
                  <c:v>7</c:v>
                </c:pt>
                <c:pt idx="71">
                  <c:v>3</c:v>
                </c:pt>
                <c:pt idx="72">
                  <c:v>11</c:v>
                </c:pt>
                <c:pt idx="73">
                  <c:v>7</c:v>
                </c:pt>
                <c:pt idx="74">
                  <c:v>3</c:v>
                </c:pt>
                <c:pt idx="75">
                  <c:v>4</c:v>
                </c:pt>
                <c:pt idx="76">
                  <c:v>3</c:v>
                </c:pt>
                <c:pt idx="77">
                  <c:v>3</c:v>
                </c:pt>
                <c:pt idx="78">
                  <c:v>10</c:v>
                </c:pt>
                <c:pt idx="79">
                  <c:v>6</c:v>
                </c:pt>
                <c:pt idx="80">
                  <c:v>2</c:v>
                </c:pt>
                <c:pt idx="81">
                  <c:v>2</c:v>
                </c:pt>
                <c:pt idx="82">
                  <c:v>1</c:v>
                </c:pt>
                <c:pt idx="83">
                  <c:v>2</c:v>
                </c:pt>
                <c:pt idx="84">
                  <c:v>1</c:v>
                </c:pt>
                <c:pt idx="85">
                  <c:v>6</c:v>
                </c:pt>
                <c:pt idx="86">
                  <c:v>0</c:v>
                </c:pt>
                <c:pt idx="87">
                  <c:v>3</c:v>
                </c:pt>
                <c:pt idx="88">
                  <c:v>5</c:v>
                </c:pt>
                <c:pt idx="89">
                  <c:v>0</c:v>
                </c:pt>
                <c:pt idx="90">
                  <c:v>4</c:v>
                </c:pt>
                <c:pt idx="91">
                  <c:v>3</c:v>
                </c:pt>
                <c:pt idx="92">
                  <c:v>9</c:v>
                </c:pt>
                <c:pt idx="93">
                  <c:v>3</c:v>
                </c:pt>
                <c:pt idx="94">
                  <c:v>4</c:v>
                </c:pt>
                <c:pt idx="95">
                  <c:v>2</c:v>
                </c:pt>
                <c:pt idx="96">
                  <c:v>8</c:v>
                </c:pt>
                <c:pt idx="97">
                  <c:v>5</c:v>
                </c:pt>
                <c:pt idx="98">
                  <c:v>4</c:v>
                </c:pt>
                <c:pt idx="99">
                  <c:v>5</c:v>
                </c:pt>
                <c:pt idx="100">
                  <c:v>10</c:v>
                </c:pt>
                <c:pt idx="101">
                  <c:v>8</c:v>
                </c:pt>
                <c:pt idx="102">
                  <c:v>7</c:v>
                </c:pt>
                <c:pt idx="103">
                  <c:v>8</c:v>
                </c:pt>
                <c:pt idx="104">
                  <c:v>5</c:v>
                </c:pt>
                <c:pt idx="105">
                  <c:v>11</c:v>
                </c:pt>
                <c:pt idx="106">
                  <c:v>7</c:v>
                </c:pt>
                <c:pt idx="107">
                  <c:v>6</c:v>
                </c:pt>
                <c:pt idx="108">
                  <c:v>2</c:v>
                </c:pt>
                <c:pt idx="109">
                  <c:v>3</c:v>
                </c:pt>
                <c:pt idx="110">
                  <c:v>1</c:v>
                </c:pt>
                <c:pt idx="111">
                  <c:v>3</c:v>
                </c:pt>
                <c:pt idx="112">
                  <c:v>0</c:v>
                </c:pt>
                <c:pt idx="113">
                  <c:v>3</c:v>
                </c:pt>
                <c:pt idx="114">
                  <c:v>6</c:v>
                </c:pt>
                <c:pt idx="115">
                  <c:v>9</c:v>
                </c:pt>
                <c:pt idx="116">
                  <c:v>4</c:v>
                </c:pt>
                <c:pt idx="117">
                  <c:v>1</c:v>
                </c:pt>
                <c:pt idx="118">
                  <c:v>1</c:v>
                </c:pt>
                <c:pt idx="119">
                  <c:v>3</c:v>
                </c:pt>
                <c:pt idx="120">
                  <c:v>2</c:v>
                </c:pt>
                <c:pt idx="121">
                  <c:v>1</c:v>
                </c:pt>
                <c:pt idx="122">
                  <c:v>0</c:v>
                </c:pt>
                <c:pt idx="123">
                  <c:v>0</c:v>
                </c:pt>
                <c:pt idx="124">
                  <c:v>3</c:v>
                </c:pt>
                <c:pt idx="125">
                  <c:v>0</c:v>
                </c:pt>
                <c:pt idx="126">
                  <c:v>1</c:v>
                </c:pt>
                <c:pt idx="127">
                  <c:v>2</c:v>
                </c:pt>
                <c:pt idx="128">
                  <c:v>0</c:v>
                </c:pt>
                <c:pt idx="129">
                  <c:v>0</c:v>
                </c:pt>
                <c:pt idx="130">
                  <c:v>0</c:v>
                </c:pt>
                <c:pt idx="131">
                  <c:v>0</c:v>
                </c:pt>
                <c:pt idx="132">
                  <c:v>3</c:v>
                </c:pt>
                <c:pt idx="133">
                  <c:v>3</c:v>
                </c:pt>
                <c:pt idx="134">
                  <c:v>0</c:v>
                </c:pt>
                <c:pt idx="135">
                  <c:v>0</c:v>
                </c:pt>
                <c:pt idx="136">
                  <c:v>0</c:v>
                </c:pt>
                <c:pt idx="137">
                  <c:v>2</c:v>
                </c:pt>
                <c:pt idx="138">
                  <c:v>2</c:v>
                </c:pt>
                <c:pt idx="139">
                  <c:v>3</c:v>
                </c:pt>
                <c:pt idx="140">
                  <c:v>1</c:v>
                </c:pt>
                <c:pt idx="141">
                  <c:v>0</c:v>
                </c:pt>
                <c:pt idx="142">
                  <c:v>2</c:v>
                </c:pt>
                <c:pt idx="143">
                  <c:v>3</c:v>
                </c:pt>
                <c:pt idx="144">
                  <c:v>0</c:v>
                </c:pt>
                <c:pt idx="145">
                  <c:v>2</c:v>
                </c:pt>
                <c:pt idx="146">
                  <c:v>2</c:v>
                </c:pt>
                <c:pt idx="147">
                  <c:v>5</c:v>
                </c:pt>
                <c:pt idx="148">
                  <c:v>0</c:v>
                </c:pt>
                <c:pt idx="149">
                  <c:v>0</c:v>
                </c:pt>
                <c:pt idx="150">
                  <c:v>0</c:v>
                </c:pt>
                <c:pt idx="151">
                  <c:v>1</c:v>
                </c:pt>
                <c:pt idx="152">
                  <c:v>1</c:v>
                </c:pt>
                <c:pt idx="153">
                  <c:v>2</c:v>
                </c:pt>
                <c:pt idx="154">
                  <c:v>4</c:v>
                </c:pt>
                <c:pt idx="155">
                  <c:v>1</c:v>
                </c:pt>
                <c:pt idx="156">
                  <c:v>3</c:v>
                </c:pt>
                <c:pt idx="157">
                  <c:v>7</c:v>
                </c:pt>
                <c:pt idx="158">
                  <c:v>4</c:v>
                </c:pt>
                <c:pt idx="159">
                  <c:v>1</c:v>
                </c:pt>
                <c:pt idx="160">
                  <c:v>0</c:v>
                </c:pt>
                <c:pt idx="161">
                  <c:v>0</c:v>
                </c:pt>
                <c:pt idx="162">
                  <c:v>1</c:v>
                </c:pt>
                <c:pt idx="163">
                  <c:v>2</c:v>
                </c:pt>
                <c:pt idx="164">
                  <c:v>3</c:v>
                </c:pt>
                <c:pt idx="165">
                  <c:v>3</c:v>
                </c:pt>
                <c:pt idx="166">
                  <c:v>0</c:v>
                </c:pt>
                <c:pt idx="167">
                  <c:v>4</c:v>
                </c:pt>
                <c:pt idx="168">
                  <c:v>2</c:v>
                </c:pt>
                <c:pt idx="169">
                  <c:v>0</c:v>
                </c:pt>
                <c:pt idx="170">
                  <c:v>0</c:v>
                </c:pt>
                <c:pt idx="171">
                  <c:v>1</c:v>
                </c:pt>
                <c:pt idx="172">
                  <c:v>1</c:v>
                </c:pt>
                <c:pt idx="173">
                  <c:v>7</c:v>
                </c:pt>
                <c:pt idx="174">
                  <c:v>2</c:v>
                </c:pt>
                <c:pt idx="175">
                  <c:v>2</c:v>
                </c:pt>
                <c:pt idx="176">
                  <c:v>4</c:v>
                </c:pt>
                <c:pt idx="177">
                  <c:v>1</c:v>
                </c:pt>
                <c:pt idx="178">
                  <c:v>1</c:v>
                </c:pt>
                <c:pt idx="179">
                  <c:v>2</c:v>
                </c:pt>
                <c:pt idx="180">
                  <c:v>1</c:v>
                </c:pt>
                <c:pt idx="181">
                  <c:v>3</c:v>
                </c:pt>
                <c:pt idx="182">
                  <c:v>0</c:v>
                </c:pt>
                <c:pt idx="183">
                  <c:v>0</c:v>
                </c:pt>
                <c:pt idx="184">
                  <c:v>0</c:v>
                </c:pt>
                <c:pt idx="185">
                  <c:v>3</c:v>
                </c:pt>
                <c:pt idx="186">
                  <c:v>4</c:v>
                </c:pt>
                <c:pt idx="187">
                  <c:v>0</c:v>
                </c:pt>
                <c:pt idx="188">
                  <c:v>0</c:v>
                </c:pt>
                <c:pt idx="189">
                  <c:v>0</c:v>
                </c:pt>
                <c:pt idx="190">
                  <c:v>0</c:v>
                </c:pt>
                <c:pt idx="191">
                  <c:v>0</c:v>
                </c:pt>
                <c:pt idx="192">
                  <c:v>0</c:v>
                </c:pt>
                <c:pt idx="193">
                  <c:v>3</c:v>
                </c:pt>
                <c:pt idx="194">
                  <c:v>3</c:v>
                </c:pt>
                <c:pt idx="195">
                  <c:v>3</c:v>
                </c:pt>
                <c:pt idx="196">
                  <c:v>3</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3</c:v>
                </c:pt>
                <c:pt idx="212">
                  <c:v>9</c:v>
                </c:pt>
                <c:pt idx="213">
                  <c:v>1</c:v>
                </c:pt>
                <c:pt idx="214">
                  <c:v>3</c:v>
                </c:pt>
                <c:pt idx="215">
                  <c:v>5</c:v>
                </c:pt>
                <c:pt idx="216">
                  <c:v>5</c:v>
                </c:pt>
                <c:pt idx="217">
                  <c:v>1</c:v>
                </c:pt>
                <c:pt idx="218">
                  <c:v>3</c:v>
                </c:pt>
                <c:pt idx="219">
                  <c:v>4</c:v>
                </c:pt>
                <c:pt idx="220">
                  <c:v>1</c:v>
                </c:pt>
                <c:pt idx="221">
                  <c:v>5</c:v>
                </c:pt>
                <c:pt idx="222">
                  <c:v>2</c:v>
                </c:pt>
                <c:pt idx="223">
                  <c:v>2</c:v>
                </c:pt>
                <c:pt idx="224">
                  <c:v>7</c:v>
                </c:pt>
                <c:pt idx="225">
                  <c:v>2</c:v>
                </c:pt>
                <c:pt idx="226">
                  <c:v>6</c:v>
                </c:pt>
                <c:pt idx="227">
                  <c:v>1</c:v>
                </c:pt>
                <c:pt idx="228">
                  <c:v>1</c:v>
                </c:pt>
                <c:pt idx="229">
                  <c:v>2</c:v>
                </c:pt>
                <c:pt idx="230">
                  <c:v>2</c:v>
                </c:pt>
                <c:pt idx="231">
                  <c:v>2</c:v>
                </c:pt>
                <c:pt idx="232">
                  <c:v>0</c:v>
                </c:pt>
                <c:pt idx="233">
                  <c:v>1</c:v>
                </c:pt>
                <c:pt idx="234">
                  <c:v>2</c:v>
                </c:pt>
                <c:pt idx="235">
                  <c:v>0</c:v>
                </c:pt>
                <c:pt idx="236">
                  <c:v>0</c:v>
                </c:pt>
                <c:pt idx="237">
                  <c:v>2</c:v>
                </c:pt>
                <c:pt idx="238">
                  <c:v>0</c:v>
                </c:pt>
                <c:pt idx="239">
                  <c:v>0</c:v>
                </c:pt>
                <c:pt idx="240">
                  <c:v>5</c:v>
                </c:pt>
                <c:pt idx="241">
                  <c:v>4</c:v>
                </c:pt>
                <c:pt idx="242">
                  <c:v>0</c:v>
                </c:pt>
                <c:pt idx="243">
                  <c:v>2</c:v>
                </c:pt>
                <c:pt idx="244">
                  <c:v>2</c:v>
                </c:pt>
                <c:pt idx="245">
                  <c:v>3</c:v>
                </c:pt>
                <c:pt idx="246">
                  <c:v>0</c:v>
                </c:pt>
                <c:pt idx="247">
                  <c:v>0</c:v>
                </c:pt>
                <c:pt idx="248">
                  <c:v>0</c:v>
                </c:pt>
                <c:pt idx="249">
                  <c:v>2</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3</c:v>
                </c:pt>
                <c:pt idx="264">
                  <c:v>4</c:v>
                </c:pt>
                <c:pt idx="265">
                  <c:v>0</c:v>
                </c:pt>
                <c:pt idx="266">
                  <c:v>4</c:v>
                </c:pt>
                <c:pt idx="267">
                  <c:v>1</c:v>
                </c:pt>
                <c:pt idx="268">
                  <c:v>0</c:v>
                </c:pt>
                <c:pt idx="269">
                  <c:v>0</c:v>
                </c:pt>
                <c:pt idx="270">
                  <c:v>3</c:v>
                </c:pt>
                <c:pt idx="271">
                  <c:v>0</c:v>
                </c:pt>
                <c:pt idx="272">
                  <c:v>3</c:v>
                </c:pt>
                <c:pt idx="273">
                  <c:v>0</c:v>
                </c:pt>
                <c:pt idx="274">
                  <c:v>1</c:v>
                </c:pt>
                <c:pt idx="275">
                  <c:v>0</c:v>
                </c:pt>
                <c:pt idx="276">
                  <c:v>0</c:v>
                </c:pt>
                <c:pt idx="277">
                  <c:v>1</c:v>
                </c:pt>
                <c:pt idx="278">
                  <c:v>0</c:v>
                </c:pt>
                <c:pt idx="279">
                  <c:v>0</c:v>
                </c:pt>
                <c:pt idx="280">
                  <c:v>0</c:v>
                </c:pt>
                <c:pt idx="281">
                  <c:v>0</c:v>
                </c:pt>
                <c:pt idx="282">
                  <c:v>0</c:v>
                </c:pt>
                <c:pt idx="283">
                  <c:v>0</c:v>
                </c:pt>
                <c:pt idx="284">
                  <c:v>0</c:v>
                </c:pt>
                <c:pt idx="285">
                  <c:v>0</c:v>
                </c:pt>
                <c:pt idx="286">
                  <c:v>0</c:v>
                </c:pt>
                <c:pt idx="287">
                  <c:v>2</c:v>
                </c:pt>
                <c:pt idx="288">
                  <c:v>0</c:v>
                </c:pt>
                <c:pt idx="289">
                  <c:v>0</c:v>
                </c:pt>
                <c:pt idx="290">
                  <c:v>0</c:v>
                </c:pt>
                <c:pt idx="291">
                  <c:v>1</c:v>
                </c:pt>
                <c:pt idx="292">
                  <c:v>1</c:v>
                </c:pt>
                <c:pt idx="293">
                  <c:v>0</c:v>
                </c:pt>
                <c:pt idx="294">
                  <c:v>2</c:v>
                </c:pt>
                <c:pt idx="295">
                  <c:v>0</c:v>
                </c:pt>
                <c:pt idx="296">
                  <c:v>1</c:v>
                </c:pt>
                <c:pt idx="297">
                  <c:v>1</c:v>
                </c:pt>
                <c:pt idx="298">
                  <c:v>0</c:v>
                </c:pt>
              </c:numCache>
            </c:numRef>
          </c:val>
          <c:extLst>
            <c:ext xmlns:c16="http://schemas.microsoft.com/office/drawing/2014/chart" uri="{C3380CC4-5D6E-409C-BE32-E72D297353CC}">
              <c16:uniqueId val="{00000007-9E79-D248-90BA-AED4B03CEAE3}"/>
            </c:ext>
          </c:extLst>
        </c:ser>
        <c:ser>
          <c:idx val="8"/>
          <c:order val="8"/>
          <c:tx>
            <c:strRef>
              <c:f>Dissections!$M$1</c:f>
              <c:strCache>
                <c:ptCount val="1"/>
                <c:pt idx="0">
                  <c:v>Null II</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Dissections!$M$2:$M$300</c:f>
              <c:numCache>
                <c:formatCode>General</c:formatCode>
                <c:ptCount val="299"/>
                <c:pt idx="0">
                  <c:v>1</c:v>
                </c:pt>
                <c:pt idx="1">
                  <c:v>0</c:v>
                </c:pt>
                <c:pt idx="2">
                  <c:v>0</c:v>
                </c:pt>
                <c:pt idx="3">
                  <c:v>0</c:v>
                </c:pt>
                <c:pt idx="4">
                  <c:v>1</c:v>
                </c:pt>
                <c:pt idx="5">
                  <c:v>0</c:v>
                </c:pt>
                <c:pt idx="6">
                  <c:v>1</c:v>
                </c:pt>
                <c:pt idx="7">
                  <c:v>1</c:v>
                </c:pt>
                <c:pt idx="8">
                  <c:v>1</c:v>
                </c:pt>
                <c:pt idx="9">
                  <c:v>0</c:v>
                </c:pt>
                <c:pt idx="10">
                  <c:v>1</c:v>
                </c:pt>
                <c:pt idx="11">
                  <c:v>0</c:v>
                </c:pt>
                <c:pt idx="12">
                  <c:v>0</c:v>
                </c:pt>
                <c:pt idx="13">
                  <c:v>2</c:v>
                </c:pt>
                <c:pt idx="14">
                  <c:v>6</c:v>
                </c:pt>
                <c:pt idx="15">
                  <c:v>0</c:v>
                </c:pt>
                <c:pt idx="16">
                  <c:v>1</c:v>
                </c:pt>
                <c:pt idx="17">
                  <c:v>3</c:v>
                </c:pt>
                <c:pt idx="18">
                  <c:v>1</c:v>
                </c:pt>
                <c:pt idx="19">
                  <c:v>2</c:v>
                </c:pt>
                <c:pt idx="20">
                  <c:v>2</c:v>
                </c:pt>
                <c:pt idx="21">
                  <c:v>4</c:v>
                </c:pt>
                <c:pt idx="22">
                  <c:v>2</c:v>
                </c:pt>
                <c:pt idx="23">
                  <c:v>1</c:v>
                </c:pt>
                <c:pt idx="24">
                  <c:v>3</c:v>
                </c:pt>
                <c:pt idx="25">
                  <c:v>2</c:v>
                </c:pt>
                <c:pt idx="26">
                  <c:v>0</c:v>
                </c:pt>
                <c:pt idx="27">
                  <c:v>1</c:v>
                </c:pt>
                <c:pt idx="28">
                  <c:v>2</c:v>
                </c:pt>
                <c:pt idx="29">
                  <c:v>0</c:v>
                </c:pt>
                <c:pt idx="30">
                  <c:v>0</c:v>
                </c:pt>
                <c:pt idx="31">
                  <c:v>0</c:v>
                </c:pt>
                <c:pt idx="32">
                  <c:v>0</c:v>
                </c:pt>
                <c:pt idx="33">
                  <c:v>1</c:v>
                </c:pt>
                <c:pt idx="34">
                  <c:v>0</c:v>
                </c:pt>
                <c:pt idx="35">
                  <c:v>2</c:v>
                </c:pt>
                <c:pt idx="36">
                  <c:v>8</c:v>
                </c:pt>
                <c:pt idx="37">
                  <c:v>2</c:v>
                </c:pt>
                <c:pt idx="38">
                  <c:v>8</c:v>
                </c:pt>
                <c:pt idx="39">
                  <c:v>1</c:v>
                </c:pt>
                <c:pt idx="40">
                  <c:v>0</c:v>
                </c:pt>
                <c:pt idx="41">
                  <c:v>1</c:v>
                </c:pt>
                <c:pt idx="42">
                  <c:v>0</c:v>
                </c:pt>
                <c:pt idx="43">
                  <c:v>0</c:v>
                </c:pt>
                <c:pt idx="44">
                  <c:v>0</c:v>
                </c:pt>
                <c:pt idx="45">
                  <c:v>4</c:v>
                </c:pt>
                <c:pt idx="46">
                  <c:v>1</c:v>
                </c:pt>
                <c:pt idx="47">
                  <c:v>0</c:v>
                </c:pt>
                <c:pt idx="48">
                  <c:v>0</c:v>
                </c:pt>
                <c:pt idx="49">
                  <c:v>0</c:v>
                </c:pt>
                <c:pt idx="50">
                  <c:v>0</c:v>
                </c:pt>
                <c:pt idx="51">
                  <c:v>2</c:v>
                </c:pt>
                <c:pt idx="52">
                  <c:v>0</c:v>
                </c:pt>
                <c:pt idx="53">
                  <c:v>0</c:v>
                </c:pt>
                <c:pt idx="54">
                  <c:v>0</c:v>
                </c:pt>
                <c:pt idx="55">
                  <c:v>1</c:v>
                </c:pt>
                <c:pt idx="56">
                  <c:v>4</c:v>
                </c:pt>
                <c:pt idx="57">
                  <c:v>2</c:v>
                </c:pt>
                <c:pt idx="58">
                  <c:v>0</c:v>
                </c:pt>
                <c:pt idx="59">
                  <c:v>0</c:v>
                </c:pt>
                <c:pt idx="60">
                  <c:v>1</c:v>
                </c:pt>
                <c:pt idx="61">
                  <c:v>3</c:v>
                </c:pt>
                <c:pt idx="62">
                  <c:v>3</c:v>
                </c:pt>
                <c:pt idx="63">
                  <c:v>2</c:v>
                </c:pt>
                <c:pt idx="64">
                  <c:v>3</c:v>
                </c:pt>
                <c:pt idx="65">
                  <c:v>3</c:v>
                </c:pt>
                <c:pt idx="66">
                  <c:v>1</c:v>
                </c:pt>
                <c:pt idx="67">
                  <c:v>2</c:v>
                </c:pt>
                <c:pt idx="68">
                  <c:v>1</c:v>
                </c:pt>
                <c:pt idx="69">
                  <c:v>3</c:v>
                </c:pt>
                <c:pt idx="70">
                  <c:v>1</c:v>
                </c:pt>
                <c:pt idx="71">
                  <c:v>2</c:v>
                </c:pt>
                <c:pt idx="72">
                  <c:v>0</c:v>
                </c:pt>
                <c:pt idx="73">
                  <c:v>0</c:v>
                </c:pt>
                <c:pt idx="74">
                  <c:v>1</c:v>
                </c:pt>
                <c:pt idx="75">
                  <c:v>4</c:v>
                </c:pt>
                <c:pt idx="76">
                  <c:v>0</c:v>
                </c:pt>
                <c:pt idx="77">
                  <c:v>1</c:v>
                </c:pt>
                <c:pt idx="78">
                  <c:v>0</c:v>
                </c:pt>
                <c:pt idx="79">
                  <c:v>0</c:v>
                </c:pt>
                <c:pt idx="80">
                  <c:v>0</c:v>
                </c:pt>
                <c:pt idx="81">
                  <c:v>1</c:v>
                </c:pt>
                <c:pt idx="82">
                  <c:v>0</c:v>
                </c:pt>
                <c:pt idx="83">
                  <c:v>0</c:v>
                </c:pt>
                <c:pt idx="84">
                  <c:v>1</c:v>
                </c:pt>
                <c:pt idx="85">
                  <c:v>2</c:v>
                </c:pt>
                <c:pt idx="86">
                  <c:v>3</c:v>
                </c:pt>
                <c:pt idx="87">
                  <c:v>2</c:v>
                </c:pt>
                <c:pt idx="88">
                  <c:v>0</c:v>
                </c:pt>
                <c:pt idx="89">
                  <c:v>4</c:v>
                </c:pt>
                <c:pt idx="90">
                  <c:v>0</c:v>
                </c:pt>
                <c:pt idx="91">
                  <c:v>3</c:v>
                </c:pt>
                <c:pt idx="92">
                  <c:v>4</c:v>
                </c:pt>
                <c:pt idx="93">
                  <c:v>1</c:v>
                </c:pt>
                <c:pt idx="94">
                  <c:v>1</c:v>
                </c:pt>
                <c:pt idx="95">
                  <c:v>8</c:v>
                </c:pt>
                <c:pt idx="96">
                  <c:v>3</c:v>
                </c:pt>
                <c:pt idx="97">
                  <c:v>1</c:v>
                </c:pt>
                <c:pt idx="98">
                  <c:v>3</c:v>
                </c:pt>
                <c:pt idx="99">
                  <c:v>1</c:v>
                </c:pt>
                <c:pt idx="100">
                  <c:v>7</c:v>
                </c:pt>
                <c:pt idx="101">
                  <c:v>2</c:v>
                </c:pt>
                <c:pt idx="102">
                  <c:v>2</c:v>
                </c:pt>
                <c:pt idx="103">
                  <c:v>1</c:v>
                </c:pt>
                <c:pt idx="104">
                  <c:v>1</c:v>
                </c:pt>
                <c:pt idx="105">
                  <c:v>3</c:v>
                </c:pt>
                <c:pt idx="106">
                  <c:v>1</c:v>
                </c:pt>
                <c:pt idx="107">
                  <c:v>3</c:v>
                </c:pt>
                <c:pt idx="108">
                  <c:v>1</c:v>
                </c:pt>
                <c:pt idx="109">
                  <c:v>1</c:v>
                </c:pt>
                <c:pt idx="110">
                  <c:v>1</c:v>
                </c:pt>
                <c:pt idx="111">
                  <c:v>0</c:v>
                </c:pt>
                <c:pt idx="112">
                  <c:v>0</c:v>
                </c:pt>
                <c:pt idx="113">
                  <c:v>2</c:v>
                </c:pt>
                <c:pt idx="114">
                  <c:v>3</c:v>
                </c:pt>
                <c:pt idx="115">
                  <c:v>1</c:v>
                </c:pt>
                <c:pt idx="116">
                  <c:v>0</c:v>
                </c:pt>
                <c:pt idx="117">
                  <c:v>0</c:v>
                </c:pt>
                <c:pt idx="118">
                  <c:v>0</c:v>
                </c:pt>
                <c:pt idx="119">
                  <c:v>0</c:v>
                </c:pt>
                <c:pt idx="120">
                  <c:v>0</c:v>
                </c:pt>
                <c:pt idx="121">
                  <c:v>2</c:v>
                </c:pt>
                <c:pt idx="122">
                  <c:v>0</c:v>
                </c:pt>
                <c:pt idx="123">
                  <c:v>0</c:v>
                </c:pt>
                <c:pt idx="124">
                  <c:v>2</c:v>
                </c:pt>
                <c:pt idx="125">
                  <c:v>0</c:v>
                </c:pt>
                <c:pt idx="126">
                  <c:v>0</c:v>
                </c:pt>
                <c:pt idx="127">
                  <c:v>0</c:v>
                </c:pt>
                <c:pt idx="128">
                  <c:v>0</c:v>
                </c:pt>
                <c:pt idx="129">
                  <c:v>0</c:v>
                </c:pt>
                <c:pt idx="130">
                  <c:v>0</c:v>
                </c:pt>
                <c:pt idx="131">
                  <c:v>0</c:v>
                </c:pt>
                <c:pt idx="132">
                  <c:v>1</c:v>
                </c:pt>
                <c:pt idx="133">
                  <c:v>1</c:v>
                </c:pt>
                <c:pt idx="134">
                  <c:v>0</c:v>
                </c:pt>
                <c:pt idx="135">
                  <c:v>0</c:v>
                </c:pt>
                <c:pt idx="136">
                  <c:v>0</c:v>
                </c:pt>
                <c:pt idx="137">
                  <c:v>1</c:v>
                </c:pt>
                <c:pt idx="138">
                  <c:v>0</c:v>
                </c:pt>
                <c:pt idx="139">
                  <c:v>0</c:v>
                </c:pt>
                <c:pt idx="140">
                  <c:v>0</c:v>
                </c:pt>
                <c:pt idx="141">
                  <c:v>1</c:v>
                </c:pt>
                <c:pt idx="142">
                  <c:v>1</c:v>
                </c:pt>
                <c:pt idx="143">
                  <c:v>1</c:v>
                </c:pt>
                <c:pt idx="144">
                  <c:v>0</c:v>
                </c:pt>
                <c:pt idx="145">
                  <c:v>0</c:v>
                </c:pt>
                <c:pt idx="146">
                  <c:v>0</c:v>
                </c:pt>
                <c:pt idx="147">
                  <c:v>0</c:v>
                </c:pt>
                <c:pt idx="148">
                  <c:v>1</c:v>
                </c:pt>
                <c:pt idx="149">
                  <c:v>2</c:v>
                </c:pt>
                <c:pt idx="150">
                  <c:v>1</c:v>
                </c:pt>
                <c:pt idx="151">
                  <c:v>7</c:v>
                </c:pt>
                <c:pt idx="152">
                  <c:v>0</c:v>
                </c:pt>
                <c:pt idx="153">
                  <c:v>2</c:v>
                </c:pt>
                <c:pt idx="154">
                  <c:v>1</c:v>
                </c:pt>
                <c:pt idx="155">
                  <c:v>1</c:v>
                </c:pt>
                <c:pt idx="156">
                  <c:v>3</c:v>
                </c:pt>
                <c:pt idx="157">
                  <c:v>7</c:v>
                </c:pt>
                <c:pt idx="158">
                  <c:v>4</c:v>
                </c:pt>
                <c:pt idx="159">
                  <c:v>4</c:v>
                </c:pt>
                <c:pt idx="160">
                  <c:v>1</c:v>
                </c:pt>
                <c:pt idx="161">
                  <c:v>4</c:v>
                </c:pt>
                <c:pt idx="162">
                  <c:v>0</c:v>
                </c:pt>
                <c:pt idx="163">
                  <c:v>2</c:v>
                </c:pt>
                <c:pt idx="164">
                  <c:v>1</c:v>
                </c:pt>
                <c:pt idx="165">
                  <c:v>0</c:v>
                </c:pt>
                <c:pt idx="166">
                  <c:v>1</c:v>
                </c:pt>
                <c:pt idx="167">
                  <c:v>4</c:v>
                </c:pt>
                <c:pt idx="168">
                  <c:v>2</c:v>
                </c:pt>
                <c:pt idx="169">
                  <c:v>4</c:v>
                </c:pt>
                <c:pt idx="170">
                  <c:v>0</c:v>
                </c:pt>
                <c:pt idx="171">
                  <c:v>3</c:v>
                </c:pt>
                <c:pt idx="172">
                  <c:v>0</c:v>
                </c:pt>
                <c:pt idx="173">
                  <c:v>4</c:v>
                </c:pt>
                <c:pt idx="174">
                  <c:v>4</c:v>
                </c:pt>
                <c:pt idx="175">
                  <c:v>1</c:v>
                </c:pt>
                <c:pt idx="176">
                  <c:v>1</c:v>
                </c:pt>
                <c:pt idx="177">
                  <c:v>2</c:v>
                </c:pt>
                <c:pt idx="178">
                  <c:v>1</c:v>
                </c:pt>
                <c:pt idx="179">
                  <c:v>6</c:v>
                </c:pt>
                <c:pt idx="180">
                  <c:v>0</c:v>
                </c:pt>
                <c:pt idx="181">
                  <c:v>2</c:v>
                </c:pt>
                <c:pt idx="182">
                  <c:v>0</c:v>
                </c:pt>
                <c:pt idx="183">
                  <c:v>1</c:v>
                </c:pt>
                <c:pt idx="184">
                  <c:v>0</c:v>
                </c:pt>
                <c:pt idx="185">
                  <c:v>1</c:v>
                </c:pt>
                <c:pt idx="186">
                  <c:v>2</c:v>
                </c:pt>
                <c:pt idx="187">
                  <c:v>10</c:v>
                </c:pt>
                <c:pt idx="188">
                  <c:v>3</c:v>
                </c:pt>
                <c:pt idx="189">
                  <c:v>2</c:v>
                </c:pt>
                <c:pt idx="190">
                  <c:v>1</c:v>
                </c:pt>
                <c:pt idx="191">
                  <c:v>1</c:v>
                </c:pt>
                <c:pt idx="192">
                  <c:v>1</c:v>
                </c:pt>
                <c:pt idx="193">
                  <c:v>3</c:v>
                </c:pt>
                <c:pt idx="194">
                  <c:v>5</c:v>
                </c:pt>
                <c:pt idx="195">
                  <c:v>1</c:v>
                </c:pt>
                <c:pt idx="196">
                  <c:v>4</c:v>
                </c:pt>
                <c:pt idx="197">
                  <c:v>3</c:v>
                </c:pt>
                <c:pt idx="198">
                  <c:v>6</c:v>
                </c:pt>
                <c:pt idx="199">
                  <c:v>5</c:v>
                </c:pt>
                <c:pt idx="200">
                  <c:v>4</c:v>
                </c:pt>
                <c:pt idx="201">
                  <c:v>5</c:v>
                </c:pt>
                <c:pt idx="202">
                  <c:v>2</c:v>
                </c:pt>
                <c:pt idx="203">
                  <c:v>7</c:v>
                </c:pt>
                <c:pt idx="204">
                  <c:v>10</c:v>
                </c:pt>
                <c:pt idx="205">
                  <c:v>7</c:v>
                </c:pt>
                <c:pt idx="206">
                  <c:v>2</c:v>
                </c:pt>
                <c:pt idx="207">
                  <c:v>3</c:v>
                </c:pt>
                <c:pt idx="208">
                  <c:v>2</c:v>
                </c:pt>
                <c:pt idx="209">
                  <c:v>4</c:v>
                </c:pt>
                <c:pt idx="210">
                  <c:v>5</c:v>
                </c:pt>
                <c:pt idx="211">
                  <c:v>1</c:v>
                </c:pt>
                <c:pt idx="212">
                  <c:v>4</c:v>
                </c:pt>
                <c:pt idx="213">
                  <c:v>1</c:v>
                </c:pt>
                <c:pt idx="214">
                  <c:v>4</c:v>
                </c:pt>
                <c:pt idx="215">
                  <c:v>5</c:v>
                </c:pt>
                <c:pt idx="216">
                  <c:v>5</c:v>
                </c:pt>
                <c:pt idx="217">
                  <c:v>3</c:v>
                </c:pt>
                <c:pt idx="218">
                  <c:v>1</c:v>
                </c:pt>
                <c:pt idx="219">
                  <c:v>3</c:v>
                </c:pt>
                <c:pt idx="220">
                  <c:v>0</c:v>
                </c:pt>
                <c:pt idx="221">
                  <c:v>7</c:v>
                </c:pt>
                <c:pt idx="222">
                  <c:v>3</c:v>
                </c:pt>
                <c:pt idx="223">
                  <c:v>2</c:v>
                </c:pt>
                <c:pt idx="224">
                  <c:v>2</c:v>
                </c:pt>
                <c:pt idx="225">
                  <c:v>1</c:v>
                </c:pt>
                <c:pt idx="226">
                  <c:v>3</c:v>
                </c:pt>
                <c:pt idx="227">
                  <c:v>1</c:v>
                </c:pt>
                <c:pt idx="228">
                  <c:v>2</c:v>
                </c:pt>
                <c:pt idx="229">
                  <c:v>2</c:v>
                </c:pt>
                <c:pt idx="230">
                  <c:v>3</c:v>
                </c:pt>
                <c:pt idx="231">
                  <c:v>4</c:v>
                </c:pt>
                <c:pt idx="232">
                  <c:v>3</c:v>
                </c:pt>
                <c:pt idx="233">
                  <c:v>4</c:v>
                </c:pt>
                <c:pt idx="234">
                  <c:v>0</c:v>
                </c:pt>
                <c:pt idx="235">
                  <c:v>2</c:v>
                </c:pt>
                <c:pt idx="236">
                  <c:v>1</c:v>
                </c:pt>
                <c:pt idx="237">
                  <c:v>1</c:v>
                </c:pt>
                <c:pt idx="238">
                  <c:v>0</c:v>
                </c:pt>
                <c:pt idx="239">
                  <c:v>0</c:v>
                </c:pt>
                <c:pt idx="240">
                  <c:v>4</c:v>
                </c:pt>
                <c:pt idx="241">
                  <c:v>12</c:v>
                </c:pt>
                <c:pt idx="242">
                  <c:v>6</c:v>
                </c:pt>
                <c:pt idx="243">
                  <c:v>4</c:v>
                </c:pt>
                <c:pt idx="244">
                  <c:v>2</c:v>
                </c:pt>
                <c:pt idx="245">
                  <c:v>5</c:v>
                </c:pt>
                <c:pt idx="246">
                  <c:v>6</c:v>
                </c:pt>
                <c:pt idx="247">
                  <c:v>5</c:v>
                </c:pt>
                <c:pt idx="248">
                  <c:v>4</c:v>
                </c:pt>
                <c:pt idx="249">
                  <c:v>5</c:v>
                </c:pt>
                <c:pt idx="250">
                  <c:v>5</c:v>
                </c:pt>
                <c:pt idx="251">
                  <c:v>5</c:v>
                </c:pt>
                <c:pt idx="252">
                  <c:v>5</c:v>
                </c:pt>
                <c:pt idx="253">
                  <c:v>2</c:v>
                </c:pt>
                <c:pt idx="254">
                  <c:v>2</c:v>
                </c:pt>
                <c:pt idx="255">
                  <c:v>7</c:v>
                </c:pt>
                <c:pt idx="256">
                  <c:v>2</c:v>
                </c:pt>
                <c:pt idx="257">
                  <c:v>2</c:v>
                </c:pt>
                <c:pt idx="258">
                  <c:v>7</c:v>
                </c:pt>
                <c:pt idx="259">
                  <c:v>3</c:v>
                </c:pt>
                <c:pt idx="260">
                  <c:v>2</c:v>
                </c:pt>
                <c:pt idx="261">
                  <c:v>4</c:v>
                </c:pt>
                <c:pt idx="262">
                  <c:v>5</c:v>
                </c:pt>
                <c:pt idx="263">
                  <c:v>1</c:v>
                </c:pt>
                <c:pt idx="264">
                  <c:v>3</c:v>
                </c:pt>
                <c:pt idx="265">
                  <c:v>2</c:v>
                </c:pt>
                <c:pt idx="266">
                  <c:v>2</c:v>
                </c:pt>
                <c:pt idx="267">
                  <c:v>3</c:v>
                </c:pt>
                <c:pt idx="268">
                  <c:v>0</c:v>
                </c:pt>
                <c:pt idx="269">
                  <c:v>2</c:v>
                </c:pt>
                <c:pt idx="270">
                  <c:v>3</c:v>
                </c:pt>
                <c:pt idx="271">
                  <c:v>2</c:v>
                </c:pt>
                <c:pt idx="272">
                  <c:v>6</c:v>
                </c:pt>
                <c:pt idx="273">
                  <c:v>1</c:v>
                </c:pt>
                <c:pt idx="274">
                  <c:v>3</c:v>
                </c:pt>
                <c:pt idx="275">
                  <c:v>1</c:v>
                </c:pt>
                <c:pt idx="276">
                  <c:v>2</c:v>
                </c:pt>
                <c:pt idx="277">
                  <c:v>4</c:v>
                </c:pt>
                <c:pt idx="278">
                  <c:v>0</c:v>
                </c:pt>
                <c:pt idx="279">
                  <c:v>3</c:v>
                </c:pt>
                <c:pt idx="280">
                  <c:v>1</c:v>
                </c:pt>
                <c:pt idx="281">
                  <c:v>0</c:v>
                </c:pt>
                <c:pt idx="282">
                  <c:v>8</c:v>
                </c:pt>
                <c:pt idx="283">
                  <c:v>0</c:v>
                </c:pt>
                <c:pt idx="284">
                  <c:v>1</c:v>
                </c:pt>
                <c:pt idx="285">
                  <c:v>7</c:v>
                </c:pt>
                <c:pt idx="286">
                  <c:v>5</c:v>
                </c:pt>
                <c:pt idx="287">
                  <c:v>0</c:v>
                </c:pt>
                <c:pt idx="288">
                  <c:v>4</c:v>
                </c:pt>
                <c:pt idx="289">
                  <c:v>1</c:v>
                </c:pt>
                <c:pt idx="290">
                  <c:v>0</c:v>
                </c:pt>
                <c:pt idx="291">
                  <c:v>2</c:v>
                </c:pt>
                <c:pt idx="292">
                  <c:v>4</c:v>
                </c:pt>
                <c:pt idx="293">
                  <c:v>3</c:v>
                </c:pt>
                <c:pt idx="294">
                  <c:v>0</c:v>
                </c:pt>
                <c:pt idx="295">
                  <c:v>0</c:v>
                </c:pt>
                <c:pt idx="296">
                  <c:v>0</c:v>
                </c:pt>
                <c:pt idx="297">
                  <c:v>1</c:v>
                </c:pt>
                <c:pt idx="298">
                  <c:v>0</c:v>
                </c:pt>
              </c:numCache>
            </c:numRef>
          </c:val>
          <c:extLst>
            <c:ext xmlns:c16="http://schemas.microsoft.com/office/drawing/2014/chart" uri="{C3380CC4-5D6E-409C-BE32-E72D297353CC}">
              <c16:uniqueId val="{00000008-9E79-D248-90BA-AED4B03CEAE3}"/>
            </c:ext>
          </c:extLst>
        </c:ser>
        <c:ser>
          <c:idx val="9"/>
          <c:order val="9"/>
          <c:tx>
            <c:strRef>
              <c:f>Dissections!$N$1</c:f>
              <c:strCache>
                <c:ptCount val="1"/>
                <c:pt idx="0">
                  <c:v>Sac</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Dissections!$N$2:$N$300</c:f>
              <c:numCache>
                <c:formatCode>General</c:formatCode>
                <c:ptCount val="299"/>
                <c:pt idx="0">
                  <c:v>9</c:v>
                </c:pt>
                <c:pt idx="1">
                  <c:v>2</c:v>
                </c:pt>
                <c:pt idx="2">
                  <c:v>5</c:v>
                </c:pt>
                <c:pt idx="3">
                  <c:v>6</c:v>
                </c:pt>
                <c:pt idx="4">
                  <c:v>3</c:v>
                </c:pt>
                <c:pt idx="5">
                  <c:v>4</c:v>
                </c:pt>
                <c:pt idx="6">
                  <c:v>5</c:v>
                </c:pt>
                <c:pt idx="7">
                  <c:v>6</c:v>
                </c:pt>
                <c:pt idx="8">
                  <c:v>4</c:v>
                </c:pt>
                <c:pt idx="9">
                  <c:v>0</c:v>
                </c:pt>
                <c:pt idx="10">
                  <c:v>2</c:v>
                </c:pt>
                <c:pt idx="11">
                  <c:v>4</c:v>
                </c:pt>
                <c:pt idx="12">
                  <c:v>2</c:v>
                </c:pt>
                <c:pt idx="13">
                  <c:v>1</c:v>
                </c:pt>
                <c:pt idx="14">
                  <c:v>0</c:v>
                </c:pt>
                <c:pt idx="15">
                  <c:v>5</c:v>
                </c:pt>
                <c:pt idx="16">
                  <c:v>14</c:v>
                </c:pt>
                <c:pt idx="17">
                  <c:v>9</c:v>
                </c:pt>
                <c:pt idx="18">
                  <c:v>2</c:v>
                </c:pt>
                <c:pt idx="19">
                  <c:v>9</c:v>
                </c:pt>
                <c:pt idx="20">
                  <c:v>2</c:v>
                </c:pt>
                <c:pt idx="21">
                  <c:v>8</c:v>
                </c:pt>
                <c:pt idx="22">
                  <c:v>3</c:v>
                </c:pt>
                <c:pt idx="23">
                  <c:v>2</c:v>
                </c:pt>
                <c:pt idx="24">
                  <c:v>10</c:v>
                </c:pt>
                <c:pt idx="25">
                  <c:v>6</c:v>
                </c:pt>
                <c:pt idx="26">
                  <c:v>10</c:v>
                </c:pt>
                <c:pt idx="27">
                  <c:v>10</c:v>
                </c:pt>
                <c:pt idx="28">
                  <c:v>1</c:v>
                </c:pt>
                <c:pt idx="29">
                  <c:v>0</c:v>
                </c:pt>
                <c:pt idx="30">
                  <c:v>3</c:v>
                </c:pt>
                <c:pt idx="31">
                  <c:v>2</c:v>
                </c:pt>
                <c:pt idx="32">
                  <c:v>2</c:v>
                </c:pt>
                <c:pt idx="33">
                  <c:v>7</c:v>
                </c:pt>
                <c:pt idx="34">
                  <c:v>2</c:v>
                </c:pt>
                <c:pt idx="35">
                  <c:v>1</c:v>
                </c:pt>
                <c:pt idx="36">
                  <c:v>13</c:v>
                </c:pt>
                <c:pt idx="37">
                  <c:v>0</c:v>
                </c:pt>
                <c:pt idx="38">
                  <c:v>11</c:v>
                </c:pt>
                <c:pt idx="39">
                  <c:v>1</c:v>
                </c:pt>
                <c:pt idx="40">
                  <c:v>0</c:v>
                </c:pt>
                <c:pt idx="41">
                  <c:v>13</c:v>
                </c:pt>
                <c:pt idx="42">
                  <c:v>4</c:v>
                </c:pt>
                <c:pt idx="43">
                  <c:v>3</c:v>
                </c:pt>
                <c:pt idx="44">
                  <c:v>4</c:v>
                </c:pt>
                <c:pt idx="45">
                  <c:v>9</c:v>
                </c:pt>
                <c:pt idx="46">
                  <c:v>6</c:v>
                </c:pt>
                <c:pt idx="47">
                  <c:v>3</c:v>
                </c:pt>
                <c:pt idx="48">
                  <c:v>2</c:v>
                </c:pt>
                <c:pt idx="49">
                  <c:v>1</c:v>
                </c:pt>
                <c:pt idx="50">
                  <c:v>13</c:v>
                </c:pt>
                <c:pt idx="51">
                  <c:v>14</c:v>
                </c:pt>
                <c:pt idx="52">
                  <c:v>1</c:v>
                </c:pt>
                <c:pt idx="53">
                  <c:v>3</c:v>
                </c:pt>
                <c:pt idx="54">
                  <c:v>3</c:v>
                </c:pt>
                <c:pt idx="55">
                  <c:v>7</c:v>
                </c:pt>
                <c:pt idx="56">
                  <c:v>15</c:v>
                </c:pt>
                <c:pt idx="57">
                  <c:v>5</c:v>
                </c:pt>
                <c:pt idx="58">
                  <c:v>6</c:v>
                </c:pt>
                <c:pt idx="59">
                  <c:v>13</c:v>
                </c:pt>
                <c:pt idx="60">
                  <c:v>16</c:v>
                </c:pt>
                <c:pt idx="61">
                  <c:v>7</c:v>
                </c:pt>
                <c:pt idx="62">
                  <c:v>9</c:v>
                </c:pt>
                <c:pt idx="63">
                  <c:v>9</c:v>
                </c:pt>
                <c:pt idx="64">
                  <c:v>7</c:v>
                </c:pt>
                <c:pt idx="65">
                  <c:v>8</c:v>
                </c:pt>
                <c:pt idx="66">
                  <c:v>4</c:v>
                </c:pt>
                <c:pt idx="67">
                  <c:v>6</c:v>
                </c:pt>
                <c:pt idx="68">
                  <c:v>5</c:v>
                </c:pt>
                <c:pt idx="69">
                  <c:v>4</c:v>
                </c:pt>
                <c:pt idx="70">
                  <c:v>2</c:v>
                </c:pt>
                <c:pt idx="71">
                  <c:v>3</c:v>
                </c:pt>
                <c:pt idx="72">
                  <c:v>2</c:v>
                </c:pt>
                <c:pt idx="73">
                  <c:v>0</c:v>
                </c:pt>
                <c:pt idx="74">
                  <c:v>2</c:v>
                </c:pt>
                <c:pt idx="75">
                  <c:v>1</c:v>
                </c:pt>
                <c:pt idx="76">
                  <c:v>5</c:v>
                </c:pt>
                <c:pt idx="77">
                  <c:v>2</c:v>
                </c:pt>
                <c:pt idx="78">
                  <c:v>4</c:v>
                </c:pt>
                <c:pt idx="79">
                  <c:v>6</c:v>
                </c:pt>
                <c:pt idx="80">
                  <c:v>1</c:v>
                </c:pt>
                <c:pt idx="81">
                  <c:v>10</c:v>
                </c:pt>
                <c:pt idx="82">
                  <c:v>18</c:v>
                </c:pt>
                <c:pt idx="83">
                  <c:v>9</c:v>
                </c:pt>
                <c:pt idx="84">
                  <c:v>10</c:v>
                </c:pt>
                <c:pt idx="85">
                  <c:v>17</c:v>
                </c:pt>
                <c:pt idx="86">
                  <c:v>4</c:v>
                </c:pt>
                <c:pt idx="87">
                  <c:v>2</c:v>
                </c:pt>
                <c:pt idx="88">
                  <c:v>3</c:v>
                </c:pt>
                <c:pt idx="89">
                  <c:v>10</c:v>
                </c:pt>
                <c:pt idx="90">
                  <c:v>14</c:v>
                </c:pt>
                <c:pt idx="91">
                  <c:v>6</c:v>
                </c:pt>
                <c:pt idx="92">
                  <c:v>9</c:v>
                </c:pt>
                <c:pt idx="93">
                  <c:v>8</c:v>
                </c:pt>
                <c:pt idx="94">
                  <c:v>7</c:v>
                </c:pt>
                <c:pt idx="95">
                  <c:v>14</c:v>
                </c:pt>
                <c:pt idx="96">
                  <c:v>4</c:v>
                </c:pt>
                <c:pt idx="97">
                  <c:v>10</c:v>
                </c:pt>
                <c:pt idx="98">
                  <c:v>8</c:v>
                </c:pt>
                <c:pt idx="99">
                  <c:v>6</c:v>
                </c:pt>
                <c:pt idx="100">
                  <c:v>10</c:v>
                </c:pt>
                <c:pt idx="101">
                  <c:v>3</c:v>
                </c:pt>
                <c:pt idx="102">
                  <c:v>13</c:v>
                </c:pt>
                <c:pt idx="103">
                  <c:v>8</c:v>
                </c:pt>
                <c:pt idx="104">
                  <c:v>2</c:v>
                </c:pt>
                <c:pt idx="105">
                  <c:v>3</c:v>
                </c:pt>
                <c:pt idx="106">
                  <c:v>4</c:v>
                </c:pt>
                <c:pt idx="107">
                  <c:v>1</c:v>
                </c:pt>
                <c:pt idx="108">
                  <c:v>5</c:v>
                </c:pt>
                <c:pt idx="109">
                  <c:v>3</c:v>
                </c:pt>
                <c:pt idx="110">
                  <c:v>3</c:v>
                </c:pt>
                <c:pt idx="111">
                  <c:v>6</c:v>
                </c:pt>
                <c:pt idx="112">
                  <c:v>3</c:v>
                </c:pt>
                <c:pt idx="113">
                  <c:v>4</c:v>
                </c:pt>
                <c:pt idx="114">
                  <c:v>5</c:v>
                </c:pt>
                <c:pt idx="115">
                  <c:v>1</c:v>
                </c:pt>
                <c:pt idx="116">
                  <c:v>12</c:v>
                </c:pt>
                <c:pt idx="117">
                  <c:v>2</c:v>
                </c:pt>
                <c:pt idx="118">
                  <c:v>10</c:v>
                </c:pt>
                <c:pt idx="119">
                  <c:v>15</c:v>
                </c:pt>
                <c:pt idx="120">
                  <c:v>12</c:v>
                </c:pt>
                <c:pt idx="121">
                  <c:v>10</c:v>
                </c:pt>
                <c:pt idx="122">
                  <c:v>11</c:v>
                </c:pt>
                <c:pt idx="123">
                  <c:v>4</c:v>
                </c:pt>
                <c:pt idx="124">
                  <c:v>9</c:v>
                </c:pt>
                <c:pt idx="125">
                  <c:v>7</c:v>
                </c:pt>
                <c:pt idx="126">
                  <c:v>1</c:v>
                </c:pt>
                <c:pt idx="127">
                  <c:v>1</c:v>
                </c:pt>
                <c:pt idx="128">
                  <c:v>14</c:v>
                </c:pt>
                <c:pt idx="129">
                  <c:v>0</c:v>
                </c:pt>
                <c:pt idx="130">
                  <c:v>17</c:v>
                </c:pt>
                <c:pt idx="131">
                  <c:v>4</c:v>
                </c:pt>
                <c:pt idx="132">
                  <c:v>3</c:v>
                </c:pt>
                <c:pt idx="133">
                  <c:v>5</c:v>
                </c:pt>
                <c:pt idx="134">
                  <c:v>3</c:v>
                </c:pt>
                <c:pt idx="135">
                  <c:v>6</c:v>
                </c:pt>
                <c:pt idx="136">
                  <c:v>2</c:v>
                </c:pt>
                <c:pt idx="137">
                  <c:v>6</c:v>
                </c:pt>
                <c:pt idx="138">
                  <c:v>3</c:v>
                </c:pt>
                <c:pt idx="139">
                  <c:v>2</c:v>
                </c:pt>
                <c:pt idx="140">
                  <c:v>3</c:v>
                </c:pt>
                <c:pt idx="141">
                  <c:v>4</c:v>
                </c:pt>
                <c:pt idx="142">
                  <c:v>5</c:v>
                </c:pt>
                <c:pt idx="143">
                  <c:v>1</c:v>
                </c:pt>
                <c:pt idx="144">
                  <c:v>11</c:v>
                </c:pt>
                <c:pt idx="145">
                  <c:v>6</c:v>
                </c:pt>
                <c:pt idx="146">
                  <c:v>9</c:v>
                </c:pt>
                <c:pt idx="147">
                  <c:v>5</c:v>
                </c:pt>
                <c:pt idx="148">
                  <c:v>3</c:v>
                </c:pt>
                <c:pt idx="149">
                  <c:v>13</c:v>
                </c:pt>
                <c:pt idx="150">
                  <c:v>11</c:v>
                </c:pt>
                <c:pt idx="151">
                  <c:v>10</c:v>
                </c:pt>
                <c:pt idx="152">
                  <c:v>1</c:v>
                </c:pt>
                <c:pt idx="153">
                  <c:v>9</c:v>
                </c:pt>
                <c:pt idx="154">
                  <c:v>8</c:v>
                </c:pt>
                <c:pt idx="155">
                  <c:v>8</c:v>
                </c:pt>
                <c:pt idx="156">
                  <c:v>3</c:v>
                </c:pt>
                <c:pt idx="157">
                  <c:v>12</c:v>
                </c:pt>
                <c:pt idx="158">
                  <c:v>13</c:v>
                </c:pt>
                <c:pt idx="159">
                  <c:v>16</c:v>
                </c:pt>
                <c:pt idx="160">
                  <c:v>12</c:v>
                </c:pt>
                <c:pt idx="161">
                  <c:v>6</c:v>
                </c:pt>
                <c:pt idx="162">
                  <c:v>10</c:v>
                </c:pt>
                <c:pt idx="163">
                  <c:v>10</c:v>
                </c:pt>
                <c:pt idx="164">
                  <c:v>10</c:v>
                </c:pt>
                <c:pt idx="165">
                  <c:v>8</c:v>
                </c:pt>
                <c:pt idx="166">
                  <c:v>5</c:v>
                </c:pt>
                <c:pt idx="167">
                  <c:v>14</c:v>
                </c:pt>
                <c:pt idx="168">
                  <c:v>8</c:v>
                </c:pt>
                <c:pt idx="169">
                  <c:v>5</c:v>
                </c:pt>
                <c:pt idx="170">
                  <c:v>0</c:v>
                </c:pt>
                <c:pt idx="171">
                  <c:v>13</c:v>
                </c:pt>
                <c:pt idx="172">
                  <c:v>3</c:v>
                </c:pt>
                <c:pt idx="173">
                  <c:v>11</c:v>
                </c:pt>
                <c:pt idx="174">
                  <c:v>6</c:v>
                </c:pt>
                <c:pt idx="175">
                  <c:v>9</c:v>
                </c:pt>
                <c:pt idx="176">
                  <c:v>9</c:v>
                </c:pt>
                <c:pt idx="177">
                  <c:v>20</c:v>
                </c:pt>
                <c:pt idx="178">
                  <c:v>20</c:v>
                </c:pt>
                <c:pt idx="179">
                  <c:v>17</c:v>
                </c:pt>
                <c:pt idx="180">
                  <c:v>7</c:v>
                </c:pt>
                <c:pt idx="181">
                  <c:v>12</c:v>
                </c:pt>
                <c:pt idx="182">
                  <c:v>9</c:v>
                </c:pt>
                <c:pt idx="183">
                  <c:v>8</c:v>
                </c:pt>
                <c:pt idx="184">
                  <c:v>15</c:v>
                </c:pt>
                <c:pt idx="185">
                  <c:v>12</c:v>
                </c:pt>
                <c:pt idx="186">
                  <c:v>13</c:v>
                </c:pt>
                <c:pt idx="187">
                  <c:v>9</c:v>
                </c:pt>
                <c:pt idx="188">
                  <c:v>8</c:v>
                </c:pt>
                <c:pt idx="189">
                  <c:v>15</c:v>
                </c:pt>
                <c:pt idx="190">
                  <c:v>13</c:v>
                </c:pt>
                <c:pt idx="191">
                  <c:v>12</c:v>
                </c:pt>
                <c:pt idx="192">
                  <c:v>12</c:v>
                </c:pt>
                <c:pt idx="193">
                  <c:v>8</c:v>
                </c:pt>
                <c:pt idx="194">
                  <c:v>13</c:v>
                </c:pt>
                <c:pt idx="195">
                  <c:v>11</c:v>
                </c:pt>
                <c:pt idx="196">
                  <c:v>8</c:v>
                </c:pt>
                <c:pt idx="197">
                  <c:v>12</c:v>
                </c:pt>
                <c:pt idx="198">
                  <c:v>5</c:v>
                </c:pt>
                <c:pt idx="199">
                  <c:v>10</c:v>
                </c:pt>
                <c:pt idx="200">
                  <c:v>4</c:v>
                </c:pt>
                <c:pt idx="201">
                  <c:v>11</c:v>
                </c:pt>
                <c:pt idx="202">
                  <c:v>24</c:v>
                </c:pt>
                <c:pt idx="203">
                  <c:v>6</c:v>
                </c:pt>
                <c:pt idx="204">
                  <c:v>9</c:v>
                </c:pt>
                <c:pt idx="205">
                  <c:v>12</c:v>
                </c:pt>
                <c:pt idx="206">
                  <c:v>15</c:v>
                </c:pt>
                <c:pt idx="207">
                  <c:v>14</c:v>
                </c:pt>
                <c:pt idx="208">
                  <c:v>8</c:v>
                </c:pt>
                <c:pt idx="209">
                  <c:v>9</c:v>
                </c:pt>
                <c:pt idx="210">
                  <c:v>13</c:v>
                </c:pt>
                <c:pt idx="211">
                  <c:v>9</c:v>
                </c:pt>
                <c:pt idx="212">
                  <c:v>0</c:v>
                </c:pt>
                <c:pt idx="213">
                  <c:v>6</c:v>
                </c:pt>
                <c:pt idx="214">
                  <c:v>4</c:v>
                </c:pt>
                <c:pt idx="215">
                  <c:v>4</c:v>
                </c:pt>
                <c:pt idx="216">
                  <c:v>10</c:v>
                </c:pt>
                <c:pt idx="217">
                  <c:v>10</c:v>
                </c:pt>
                <c:pt idx="218">
                  <c:v>7</c:v>
                </c:pt>
                <c:pt idx="219">
                  <c:v>11</c:v>
                </c:pt>
                <c:pt idx="220">
                  <c:v>3</c:v>
                </c:pt>
                <c:pt idx="221">
                  <c:v>13</c:v>
                </c:pt>
                <c:pt idx="222">
                  <c:v>1</c:v>
                </c:pt>
                <c:pt idx="223">
                  <c:v>8</c:v>
                </c:pt>
                <c:pt idx="224">
                  <c:v>10</c:v>
                </c:pt>
                <c:pt idx="225">
                  <c:v>8</c:v>
                </c:pt>
                <c:pt idx="226">
                  <c:v>14</c:v>
                </c:pt>
                <c:pt idx="227">
                  <c:v>26</c:v>
                </c:pt>
                <c:pt idx="228">
                  <c:v>11</c:v>
                </c:pt>
                <c:pt idx="229">
                  <c:v>10</c:v>
                </c:pt>
                <c:pt idx="230">
                  <c:v>1</c:v>
                </c:pt>
                <c:pt idx="231">
                  <c:v>10</c:v>
                </c:pt>
                <c:pt idx="232">
                  <c:v>8</c:v>
                </c:pt>
                <c:pt idx="233">
                  <c:v>19</c:v>
                </c:pt>
                <c:pt idx="234">
                  <c:v>12</c:v>
                </c:pt>
                <c:pt idx="235">
                  <c:v>17</c:v>
                </c:pt>
                <c:pt idx="236">
                  <c:v>13</c:v>
                </c:pt>
                <c:pt idx="237">
                  <c:v>3</c:v>
                </c:pt>
                <c:pt idx="238">
                  <c:v>1</c:v>
                </c:pt>
                <c:pt idx="239">
                  <c:v>3</c:v>
                </c:pt>
                <c:pt idx="240">
                  <c:v>6</c:v>
                </c:pt>
                <c:pt idx="241">
                  <c:v>10</c:v>
                </c:pt>
                <c:pt idx="242">
                  <c:v>11</c:v>
                </c:pt>
                <c:pt idx="243">
                  <c:v>9</c:v>
                </c:pt>
                <c:pt idx="244">
                  <c:v>11</c:v>
                </c:pt>
                <c:pt idx="245">
                  <c:v>10</c:v>
                </c:pt>
                <c:pt idx="246">
                  <c:v>5</c:v>
                </c:pt>
                <c:pt idx="247">
                  <c:v>10</c:v>
                </c:pt>
                <c:pt idx="248">
                  <c:v>4</c:v>
                </c:pt>
                <c:pt idx="249">
                  <c:v>11</c:v>
                </c:pt>
                <c:pt idx="250">
                  <c:v>8</c:v>
                </c:pt>
                <c:pt idx="251">
                  <c:v>11</c:v>
                </c:pt>
                <c:pt idx="252">
                  <c:v>8</c:v>
                </c:pt>
                <c:pt idx="253">
                  <c:v>17</c:v>
                </c:pt>
                <c:pt idx="254">
                  <c:v>24</c:v>
                </c:pt>
                <c:pt idx="255">
                  <c:v>6</c:v>
                </c:pt>
                <c:pt idx="256">
                  <c:v>4</c:v>
                </c:pt>
                <c:pt idx="257">
                  <c:v>4</c:v>
                </c:pt>
                <c:pt idx="258">
                  <c:v>12</c:v>
                </c:pt>
                <c:pt idx="259">
                  <c:v>14</c:v>
                </c:pt>
                <c:pt idx="260">
                  <c:v>8</c:v>
                </c:pt>
                <c:pt idx="261">
                  <c:v>9</c:v>
                </c:pt>
                <c:pt idx="262">
                  <c:v>13</c:v>
                </c:pt>
                <c:pt idx="263">
                  <c:v>9</c:v>
                </c:pt>
                <c:pt idx="264">
                  <c:v>0</c:v>
                </c:pt>
                <c:pt idx="265">
                  <c:v>0</c:v>
                </c:pt>
                <c:pt idx="266">
                  <c:v>10</c:v>
                </c:pt>
                <c:pt idx="267">
                  <c:v>6</c:v>
                </c:pt>
                <c:pt idx="268">
                  <c:v>10</c:v>
                </c:pt>
                <c:pt idx="269">
                  <c:v>5</c:v>
                </c:pt>
                <c:pt idx="270">
                  <c:v>0</c:v>
                </c:pt>
                <c:pt idx="271">
                  <c:v>1</c:v>
                </c:pt>
                <c:pt idx="272">
                  <c:v>6</c:v>
                </c:pt>
                <c:pt idx="273">
                  <c:v>2</c:v>
                </c:pt>
                <c:pt idx="274">
                  <c:v>2</c:v>
                </c:pt>
                <c:pt idx="275">
                  <c:v>2</c:v>
                </c:pt>
                <c:pt idx="276">
                  <c:v>5</c:v>
                </c:pt>
                <c:pt idx="277">
                  <c:v>5</c:v>
                </c:pt>
                <c:pt idx="278">
                  <c:v>1</c:v>
                </c:pt>
                <c:pt idx="279">
                  <c:v>3</c:v>
                </c:pt>
                <c:pt idx="280">
                  <c:v>0</c:v>
                </c:pt>
                <c:pt idx="281">
                  <c:v>3</c:v>
                </c:pt>
                <c:pt idx="282">
                  <c:v>2</c:v>
                </c:pt>
                <c:pt idx="283">
                  <c:v>1</c:v>
                </c:pt>
                <c:pt idx="284">
                  <c:v>0</c:v>
                </c:pt>
                <c:pt idx="285">
                  <c:v>4</c:v>
                </c:pt>
                <c:pt idx="286">
                  <c:v>0</c:v>
                </c:pt>
                <c:pt idx="287">
                  <c:v>0</c:v>
                </c:pt>
                <c:pt idx="288">
                  <c:v>7</c:v>
                </c:pt>
                <c:pt idx="289">
                  <c:v>7</c:v>
                </c:pt>
                <c:pt idx="290">
                  <c:v>8</c:v>
                </c:pt>
                <c:pt idx="291">
                  <c:v>19</c:v>
                </c:pt>
                <c:pt idx="292">
                  <c:v>7</c:v>
                </c:pt>
                <c:pt idx="293">
                  <c:v>5</c:v>
                </c:pt>
                <c:pt idx="294">
                  <c:v>3</c:v>
                </c:pt>
                <c:pt idx="295">
                  <c:v>5</c:v>
                </c:pt>
                <c:pt idx="296">
                  <c:v>3</c:v>
                </c:pt>
                <c:pt idx="297">
                  <c:v>12</c:v>
                </c:pt>
                <c:pt idx="298">
                  <c:v>3</c:v>
                </c:pt>
              </c:numCache>
            </c:numRef>
          </c:val>
          <c:extLst>
            <c:ext xmlns:c16="http://schemas.microsoft.com/office/drawing/2014/chart" uri="{C3380CC4-5D6E-409C-BE32-E72D297353CC}">
              <c16:uniqueId val="{00000009-9E79-D248-90BA-AED4B03CEAE3}"/>
            </c:ext>
          </c:extLst>
        </c:ser>
        <c:ser>
          <c:idx val="10"/>
          <c:order val="10"/>
          <c:tx>
            <c:strRef>
              <c:f>Dissections!$O$1</c:f>
              <c:strCache>
                <c:ptCount val="1"/>
                <c:pt idx="0">
                  <c:v>No-sac</c:v>
                </c:pt>
              </c:strCache>
            </c:strRef>
          </c:tx>
          <c:invertIfNegative val="0"/>
          <c:cat>
            <c:multiLvlStrRef>
              <c:f>Dissections!$B$2:$C$300</c:f>
              <c:multiLvlStrCache>
                <c:ptCount val="299"/>
                <c:lvl>
                  <c:pt idx="0">
                    <c:v>3802</c:v>
                  </c:pt>
                  <c:pt idx="1">
                    <c:v>222</c:v>
                  </c:pt>
                  <c:pt idx="2">
                    <c:v>222</c:v>
                  </c:pt>
                  <c:pt idx="3">
                    <c:v>222</c:v>
                  </c:pt>
                  <c:pt idx="4">
                    <c:v>222</c:v>
                  </c:pt>
                  <c:pt idx="5">
                    <c:v>3802</c:v>
                  </c:pt>
                  <c:pt idx="6">
                    <c:v>3802</c:v>
                  </c:pt>
                  <c:pt idx="7">
                    <c:v>222</c:v>
                  </c:pt>
                  <c:pt idx="8">
                    <c:v>222</c:v>
                  </c:pt>
                  <c:pt idx="9">
                    <c:v>222</c:v>
                  </c:pt>
                  <c:pt idx="10">
                    <c:v>3802</c:v>
                  </c:pt>
                  <c:pt idx="11">
                    <c:v>3802</c:v>
                  </c:pt>
                  <c:pt idx="12">
                    <c:v>3802</c:v>
                  </c:pt>
                  <c:pt idx="13">
                    <c:v>3802</c:v>
                  </c:pt>
                  <c:pt idx="14">
                    <c:v>3802</c:v>
                  </c:pt>
                  <c:pt idx="15">
                    <c:v>3802</c:v>
                  </c:pt>
                  <c:pt idx="16">
                    <c:v>3802</c:v>
                  </c:pt>
                  <c:pt idx="17">
                    <c:v>3802</c:v>
                  </c:pt>
                  <c:pt idx="18">
                    <c:v>3802</c:v>
                  </c:pt>
                  <c:pt idx="19">
                    <c:v>3802</c:v>
                  </c:pt>
                  <c:pt idx="20">
                    <c:v>3802</c:v>
                  </c:pt>
                  <c:pt idx="21">
                    <c:v>3802</c:v>
                  </c:pt>
                  <c:pt idx="22">
                    <c:v>3802</c:v>
                  </c:pt>
                  <c:pt idx="23">
                    <c:v>3802</c:v>
                  </c:pt>
                  <c:pt idx="24">
                    <c:v>3802</c:v>
                  </c:pt>
                  <c:pt idx="25">
                    <c:v>3802</c:v>
                  </c:pt>
                  <c:pt idx="26">
                    <c:v>3802</c:v>
                  </c:pt>
                  <c:pt idx="27">
                    <c:v>3802</c:v>
                  </c:pt>
                  <c:pt idx="28">
                    <c:v>3802</c:v>
                  </c:pt>
                  <c:pt idx="29">
                    <c:v>3802</c:v>
                  </c:pt>
                  <c:pt idx="30">
                    <c:v>3802</c:v>
                  </c:pt>
                  <c:pt idx="31">
                    <c:v>3802</c:v>
                  </c:pt>
                  <c:pt idx="32">
                    <c:v>3802</c:v>
                  </c:pt>
                  <c:pt idx="33">
                    <c:v>3802</c:v>
                  </c:pt>
                  <c:pt idx="34">
                    <c:v>3802</c:v>
                  </c:pt>
                  <c:pt idx="35">
                    <c:v>3802</c:v>
                  </c:pt>
                  <c:pt idx="36">
                    <c:v>23</c:v>
                  </c:pt>
                  <c:pt idx="37">
                    <c:v>3802</c:v>
                  </c:pt>
                  <c:pt idx="38">
                    <c:v>23</c:v>
                  </c:pt>
                  <c:pt idx="39">
                    <c:v>3802</c:v>
                  </c:pt>
                  <c:pt idx="40">
                    <c:v>3802</c:v>
                  </c:pt>
                  <c:pt idx="41">
                    <c:v>23</c:v>
                  </c:pt>
                  <c:pt idx="42">
                    <c:v>23</c:v>
                  </c:pt>
                  <c:pt idx="43">
                    <c:v>3802</c:v>
                  </c:pt>
                  <c:pt idx="44">
                    <c:v>3802</c:v>
                  </c:pt>
                  <c:pt idx="45">
                    <c:v>23</c:v>
                  </c:pt>
                  <c:pt idx="46">
                    <c:v>23</c:v>
                  </c:pt>
                  <c:pt idx="47">
                    <c:v>222</c:v>
                  </c:pt>
                  <c:pt idx="48">
                    <c:v>3802</c:v>
                  </c:pt>
                  <c:pt idx="49">
                    <c:v>3802</c:v>
                  </c:pt>
                  <c:pt idx="50">
                    <c:v>23</c:v>
                  </c:pt>
                  <c:pt idx="51">
                    <c:v>23</c:v>
                  </c:pt>
                  <c:pt idx="52">
                    <c:v>3802</c:v>
                  </c:pt>
                  <c:pt idx="53">
                    <c:v>3802</c:v>
                  </c:pt>
                  <c:pt idx="54">
                    <c:v>3802</c:v>
                  </c:pt>
                  <c:pt idx="55">
                    <c:v>23</c:v>
                  </c:pt>
                  <c:pt idx="56">
                    <c:v>23</c:v>
                  </c:pt>
                  <c:pt idx="57">
                    <c:v>3802</c:v>
                  </c:pt>
                  <c:pt idx="58">
                    <c:v>23</c:v>
                  </c:pt>
                  <c:pt idx="59">
                    <c:v>23</c:v>
                  </c:pt>
                  <c:pt idx="60">
                    <c:v>23</c:v>
                  </c:pt>
                  <c:pt idx="61">
                    <c:v>23</c:v>
                  </c:pt>
                  <c:pt idx="62">
                    <c:v>23</c:v>
                  </c:pt>
                  <c:pt idx="63">
                    <c:v>23</c:v>
                  </c:pt>
                  <c:pt idx="64">
                    <c:v>3852</c:v>
                  </c:pt>
                  <c:pt idx="65">
                    <c:v>23</c:v>
                  </c:pt>
                  <c:pt idx="66">
                    <c:v>222</c:v>
                  </c:pt>
                  <c:pt idx="67">
                    <c:v>23</c:v>
                  </c:pt>
                  <c:pt idx="68">
                    <c:v>23</c:v>
                  </c:pt>
                  <c:pt idx="69">
                    <c:v>23</c:v>
                  </c:pt>
                  <c:pt idx="70">
                    <c:v>23</c:v>
                  </c:pt>
                  <c:pt idx="71">
                    <c:v>3802</c:v>
                  </c:pt>
                  <c:pt idx="72">
                    <c:v>23</c:v>
                  </c:pt>
                  <c:pt idx="73">
                    <c:v>23</c:v>
                  </c:pt>
                  <c:pt idx="74">
                    <c:v>222</c:v>
                  </c:pt>
                  <c:pt idx="75">
                    <c:v>23</c:v>
                  </c:pt>
                  <c:pt idx="76">
                    <c:v>3802</c:v>
                  </c:pt>
                  <c:pt idx="77">
                    <c:v>3802</c:v>
                  </c:pt>
                  <c:pt idx="78">
                    <c:v>3802</c:v>
                  </c:pt>
                  <c:pt idx="79">
                    <c:v>3802</c:v>
                  </c:pt>
                  <c:pt idx="80">
                    <c:v>3802</c:v>
                  </c:pt>
                  <c:pt idx="81">
                    <c:v>23</c:v>
                  </c:pt>
                  <c:pt idx="82">
                    <c:v>23</c:v>
                  </c:pt>
                  <c:pt idx="83">
                    <c:v>23</c:v>
                  </c:pt>
                  <c:pt idx="84">
                    <c:v>23</c:v>
                  </c:pt>
                  <c:pt idx="85">
                    <c:v>24</c:v>
                  </c:pt>
                  <c:pt idx="86">
                    <c:v>23</c:v>
                  </c:pt>
                  <c:pt idx="87">
                    <c:v>24</c:v>
                  </c:pt>
                  <c:pt idx="88">
                    <c:v>3852</c:v>
                  </c:pt>
                  <c:pt idx="89">
                    <c:v>23</c:v>
                  </c:pt>
                  <c:pt idx="90">
                    <c:v>23</c:v>
                  </c:pt>
                  <c:pt idx="91">
                    <c:v>3852</c:v>
                  </c:pt>
                  <c:pt idx="92">
                    <c:v>23</c:v>
                  </c:pt>
                  <c:pt idx="93">
                    <c:v>24</c:v>
                  </c:pt>
                  <c:pt idx="94">
                    <c:v>3852</c:v>
                  </c:pt>
                  <c:pt idx="95">
                    <c:v>23</c:v>
                  </c:pt>
                  <c:pt idx="96">
                    <c:v>24</c:v>
                  </c:pt>
                  <c:pt idx="97">
                    <c:v>23</c:v>
                  </c:pt>
                  <c:pt idx="98">
                    <c:v>23</c:v>
                  </c:pt>
                  <c:pt idx="99">
                    <c:v>3852</c:v>
                  </c:pt>
                  <c:pt idx="100">
                    <c:v>23</c:v>
                  </c:pt>
                  <c:pt idx="101">
                    <c:v>24</c:v>
                  </c:pt>
                  <c:pt idx="102">
                    <c:v>23</c:v>
                  </c:pt>
                  <c:pt idx="103">
                    <c:v>24</c:v>
                  </c:pt>
                  <c:pt idx="104">
                    <c:v>24</c:v>
                  </c:pt>
                  <c:pt idx="105">
                    <c:v>23</c:v>
                  </c:pt>
                  <c:pt idx="106">
                    <c:v>24</c:v>
                  </c:pt>
                  <c:pt idx="107">
                    <c:v>3852</c:v>
                  </c:pt>
                  <c:pt idx="108">
                    <c:v>23</c:v>
                  </c:pt>
                  <c:pt idx="109">
                    <c:v>24</c:v>
                  </c:pt>
                  <c:pt idx="110">
                    <c:v>24</c:v>
                  </c:pt>
                  <c:pt idx="111">
                    <c:v>23</c:v>
                  </c:pt>
                  <c:pt idx="112">
                    <c:v>23</c:v>
                  </c:pt>
                  <c:pt idx="113">
                    <c:v>3852</c:v>
                  </c:pt>
                  <c:pt idx="114">
                    <c:v>23</c:v>
                  </c:pt>
                  <c:pt idx="115">
                    <c:v>23</c:v>
                  </c:pt>
                  <c:pt idx="116">
                    <c:v>23</c:v>
                  </c:pt>
                  <c:pt idx="117">
                    <c:v>3802</c:v>
                  </c:pt>
                  <c:pt idx="118">
                    <c:v>3852</c:v>
                  </c:pt>
                  <c:pt idx="119">
                    <c:v>222</c:v>
                  </c:pt>
                  <c:pt idx="120">
                    <c:v>222</c:v>
                  </c:pt>
                  <c:pt idx="121">
                    <c:v>222</c:v>
                  </c:pt>
                  <c:pt idx="122">
                    <c:v>3802</c:v>
                  </c:pt>
                  <c:pt idx="123">
                    <c:v>3802</c:v>
                  </c:pt>
                  <c:pt idx="124">
                    <c:v>222</c:v>
                  </c:pt>
                  <c:pt idx="125">
                    <c:v>222</c:v>
                  </c:pt>
                  <c:pt idx="126">
                    <c:v>222</c:v>
                  </c:pt>
                  <c:pt idx="127">
                    <c:v>222</c:v>
                  </c:pt>
                  <c:pt idx="128">
                    <c:v>3802</c:v>
                  </c:pt>
                  <c:pt idx="129">
                    <c:v>3802</c:v>
                  </c:pt>
                  <c:pt idx="130">
                    <c:v>23</c:v>
                  </c:pt>
                  <c:pt idx="131">
                    <c:v>3802</c:v>
                  </c:pt>
                  <c:pt idx="132">
                    <c:v>3802</c:v>
                  </c:pt>
                  <c:pt idx="133">
                    <c:v>3802</c:v>
                  </c:pt>
                  <c:pt idx="134">
                    <c:v>3802</c:v>
                  </c:pt>
                  <c:pt idx="135">
                    <c:v>3802</c:v>
                  </c:pt>
                  <c:pt idx="136">
                    <c:v>3802</c:v>
                  </c:pt>
                  <c:pt idx="137">
                    <c:v>3802</c:v>
                  </c:pt>
                  <c:pt idx="138">
                    <c:v>3802</c:v>
                  </c:pt>
                  <c:pt idx="139">
                    <c:v>3852</c:v>
                  </c:pt>
                  <c:pt idx="140">
                    <c:v>23</c:v>
                  </c:pt>
                  <c:pt idx="141">
                    <c:v>3802</c:v>
                  </c:pt>
                  <c:pt idx="142">
                    <c:v>3802</c:v>
                  </c:pt>
                  <c:pt idx="143">
                    <c:v>3802</c:v>
                  </c:pt>
                  <c:pt idx="144">
                    <c:v>3852</c:v>
                  </c:pt>
                  <c:pt idx="145">
                    <c:v>3852</c:v>
                  </c:pt>
                  <c:pt idx="146">
                    <c:v>23</c:v>
                  </c:pt>
                  <c:pt idx="147">
                    <c:v>3802</c:v>
                  </c:pt>
                  <c:pt idx="148">
                    <c:v>3802</c:v>
                  </c:pt>
                  <c:pt idx="149">
                    <c:v>23</c:v>
                  </c:pt>
                  <c:pt idx="150">
                    <c:v>222</c:v>
                  </c:pt>
                  <c:pt idx="151">
                    <c:v>1630</c:v>
                  </c:pt>
                  <c:pt idx="152">
                    <c:v>23</c:v>
                  </c:pt>
                  <c:pt idx="153">
                    <c:v>24</c:v>
                  </c:pt>
                  <c:pt idx="154">
                    <c:v>222</c:v>
                  </c:pt>
                  <c:pt idx="155">
                    <c:v>1630</c:v>
                  </c:pt>
                  <c:pt idx="156">
                    <c:v>1630</c:v>
                  </c:pt>
                  <c:pt idx="157">
                    <c:v>3852</c:v>
                  </c:pt>
                  <c:pt idx="158">
                    <c:v>23</c:v>
                  </c:pt>
                  <c:pt idx="159">
                    <c:v>222</c:v>
                  </c:pt>
                  <c:pt idx="160">
                    <c:v>1630</c:v>
                  </c:pt>
                  <c:pt idx="161">
                    <c:v>3852</c:v>
                  </c:pt>
                  <c:pt idx="162">
                    <c:v>222</c:v>
                  </c:pt>
                  <c:pt idx="163">
                    <c:v>23</c:v>
                  </c:pt>
                  <c:pt idx="164">
                    <c:v>23</c:v>
                  </c:pt>
                  <c:pt idx="165">
                    <c:v>222</c:v>
                  </c:pt>
                  <c:pt idx="166">
                    <c:v>1630</c:v>
                  </c:pt>
                  <c:pt idx="167">
                    <c:v>23</c:v>
                  </c:pt>
                  <c:pt idx="168">
                    <c:v>23</c:v>
                  </c:pt>
                  <c:pt idx="169">
                    <c:v>23</c:v>
                  </c:pt>
                  <c:pt idx="170">
                    <c:v>222</c:v>
                  </c:pt>
                  <c:pt idx="171">
                    <c:v>23</c:v>
                  </c:pt>
                  <c:pt idx="172">
                    <c:v>222</c:v>
                  </c:pt>
                  <c:pt idx="173">
                    <c:v>23</c:v>
                  </c:pt>
                  <c:pt idx="174">
                    <c:v>24</c:v>
                  </c:pt>
                  <c:pt idx="175">
                    <c:v>23</c:v>
                  </c:pt>
                  <c:pt idx="176">
                    <c:v>24</c:v>
                  </c:pt>
                  <c:pt idx="177">
                    <c:v>23</c:v>
                  </c:pt>
                  <c:pt idx="178">
                    <c:v>1630</c:v>
                  </c:pt>
                  <c:pt idx="179">
                    <c:v>23</c:v>
                  </c:pt>
                  <c:pt idx="180">
                    <c:v>222</c:v>
                  </c:pt>
                  <c:pt idx="181">
                    <c:v>23</c:v>
                  </c:pt>
                  <c:pt idx="182">
                    <c:v>24</c:v>
                  </c:pt>
                  <c:pt idx="183">
                    <c:v>222</c:v>
                  </c:pt>
                  <c:pt idx="184">
                    <c:v>222</c:v>
                  </c:pt>
                  <c:pt idx="185">
                    <c:v>24</c:v>
                  </c:pt>
                  <c:pt idx="186">
                    <c:v>23</c:v>
                  </c:pt>
                  <c:pt idx="187">
                    <c:v>23</c:v>
                  </c:pt>
                  <c:pt idx="188">
                    <c:v>222</c:v>
                  </c:pt>
                  <c:pt idx="189">
                    <c:v>222</c:v>
                  </c:pt>
                  <c:pt idx="190">
                    <c:v>23</c:v>
                  </c:pt>
                  <c:pt idx="191">
                    <c:v>222</c:v>
                  </c:pt>
                  <c:pt idx="192">
                    <c:v>222</c:v>
                  </c:pt>
                  <c:pt idx="193">
                    <c:v>222</c:v>
                  </c:pt>
                  <c:pt idx="194">
                    <c:v>1630</c:v>
                  </c:pt>
                  <c:pt idx="195">
                    <c:v>222</c:v>
                  </c:pt>
                  <c:pt idx="196">
                    <c:v>3852</c:v>
                  </c:pt>
                  <c:pt idx="197">
                    <c:v>1630</c:v>
                  </c:pt>
                  <c:pt idx="198">
                    <c:v>10</c:v>
                  </c:pt>
                  <c:pt idx="199">
                    <c:v>24</c:v>
                  </c:pt>
                  <c:pt idx="200">
                    <c:v>3804</c:v>
                  </c:pt>
                  <c:pt idx="201">
                    <c:v>222</c:v>
                  </c:pt>
                  <c:pt idx="202">
                    <c:v>222</c:v>
                  </c:pt>
                  <c:pt idx="203">
                    <c:v>3852</c:v>
                  </c:pt>
                  <c:pt idx="204">
                    <c:v>23</c:v>
                  </c:pt>
                  <c:pt idx="205">
                    <c:v>24</c:v>
                  </c:pt>
                  <c:pt idx="206">
                    <c:v>222</c:v>
                  </c:pt>
                  <c:pt idx="207">
                    <c:v>3852</c:v>
                  </c:pt>
                  <c:pt idx="208">
                    <c:v>24</c:v>
                  </c:pt>
                  <c:pt idx="209">
                    <c:v>222</c:v>
                  </c:pt>
                  <c:pt idx="210">
                    <c:v>3852</c:v>
                  </c:pt>
                  <c:pt idx="211">
                    <c:v>222</c:v>
                  </c:pt>
                  <c:pt idx="212">
                    <c:v>24</c:v>
                  </c:pt>
                  <c:pt idx="213">
                    <c:v>222</c:v>
                  </c:pt>
                  <c:pt idx="214">
                    <c:v>222</c:v>
                  </c:pt>
                  <c:pt idx="215">
                    <c:v>23</c:v>
                  </c:pt>
                  <c:pt idx="216">
                    <c:v>24</c:v>
                  </c:pt>
                  <c:pt idx="217">
                    <c:v>222</c:v>
                  </c:pt>
                  <c:pt idx="218">
                    <c:v>1630</c:v>
                  </c:pt>
                  <c:pt idx="219">
                    <c:v>23</c:v>
                  </c:pt>
                  <c:pt idx="220">
                    <c:v>222</c:v>
                  </c:pt>
                  <c:pt idx="221">
                    <c:v>1629</c:v>
                  </c:pt>
                  <c:pt idx="222">
                    <c:v>3852</c:v>
                  </c:pt>
                  <c:pt idx="223">
                    <c:v>23</c:v>
                  </c:pt>
                  <c:pt idx="224">
                    <c:v>24</c:v>
                  </c:pt>
                  <c:pt idx="225">
                    <c:v>222</c:v>
                  </c:pt>
                  <c:pt idx="226">
                    <c:v>222</c:v>
                  </c:pt>
                  <c:pt idx="227">
                    <c:v>222</c:v>
                  </c:pt>
                  <c:pt idx="228">
                    <c:v>222</c:v>
                  </c:pt>
                  <c:pt idx="229">
                    <c:v>3852</c:v>
                  </c:pt>
                  <c:pt idx="230">
                    <c:v>23</c:v>
                  </c:pt>
                  <c:pt idx="231">
                    <c:v>24</c:v>
                  </c:pt>
                  <c:pt idx="232">
                    <c:v>222</c:v>
                  </c:pt>
                  <c:pt idx="233">
                    <c:v>1630</c:v>
                  </c:pt>
                  <c:pt idx="234">
                    <c:v>3852</c:v>
                  </c:pt>
                  <c:pt idx="235">
                    <c:v>222</c:v>
                  </c:pt>
                  <c:pt idx="236">
                    <c:v>23</c:v>
                  </c:pt>
                  <c:pt idx="237">
                    <c:v>222</c:v>
                  </c:pt>
                  <c:pt idx="238">
                    <c:v>222</c:v>
                  </c:pt>
                  <c:pt idx="239">
                    <c:v>222</c:v>
                  </c:pt>
                  <c:pt idx="240">
                    <c:v>23</c:v>
                  </c:pt>
                  <c:pt idx="241">
                    <c:v>1630</c:v>
                  </c:pt>
                  <c:pt idx="242">
                    <c:v>1629</c:v>
                  </c:pt>
                  <c:pt idx="243">
                    <c:v>24</c:v>
                  </c:pt>
                  <c:pt idx="244">
                    <c:v>1630</c:v>
                  </c:pt>
                  <c:pt idx="245">
                    <c:v>222</c:v>
                  </c:pt>
                  <c:pt idx="246">
                    <c:v>10</c:v>
                  </c:pt>
                  <c:pt idx="247">
                    <c:v>24</c:v>
                  </c:pt>
                  <c:pt idx="248">
                    <c:v>3804</c:v>
                  </c:pt>
                  <c:pt idx="249">
                    <c:v>222</c:v>
                  </c:pt>
                  <c:pt idx="250">
                    <c:v>3852</c:v>
                  </c:pt>
                  <c:pt idx="251">
                    <c:v>3852</c:v>
                  </c:pt>
                  <c:pt idx="252">
                    <c:v>3852</c:v>
                  </c:pt>
                  <c:pt idx="253">
                    <c:v>222</c:v>
                  </c:pt>
                  <c:pt idx="254">
                    <c:v>222</c:v>
                  </c:pt>
                  <c:pt idx="255">
                    <c:v>3852</c:v>
                  </c:pt>
                  <c:pt idx="256">
                    <c:v>222</c:v>
                  </c:pt>
                  <c:pt idx="257">
                    <c:v>222</c:v>
                  </c:pt>
                  <c:pt idx="258">
                    <c:v>24</c:v>
                  </c:pt>
                  <c:pt idx="259">
                    <c:v>3852</c:v>
                  </c:pt>
                  <c:pt idx="260">
                    <c:v>24</c:v>
                  </c:pt>
                  <c:pt idx="261">
                    <c:v>222</c:v>
                  </c:pt>
                  <c:pt idx="262">
                    <c:v>3852</c:v>
                  </c:pt>
                  <c:pt idx="263">
                    <c:v>222</c:v>
                  </c:pt>
                  <c:pt idx="264">
                    <c:v>23</c:v>
                  </c:pt>
                  <c:pt idx="265">
                    <c:v>23</c:v>
                  </c:pt>
                  <c:pt idx="266">
                    <c:v>1630</c:v>
                  </c:pt>
                  <c:pt idx="267">
                    <c:v>23</c:v>
                  </c:pt>
                  <c:pt idx="268">
                    <c:v>222</c:v>
                  </c:pt>
                  <c:pt idx="269">
                    <c:v>222</c:v>
                  </c:pt>
                  <c:pt idx="270">
                    <c:v>3852</c:v>
                  </c:pt>
                  <c:pt idx="271">
                    <c:v>3852</c:v>
                  </c:pt>
                  <c:pt idx="272">
                    <c:v>23</c:v>
                  </c:pt>
                  <c:pt idx="273">
                    <c:v>23</c:v>
                  </c:pt>
                  <c:pt idx="274">
                    <c:v>222</c:v>
                  </c:pt>
                  <c:pt idx="275">
                    <c:v>222</c:v>
                  </c:pt>
                  <c:pt idx="276">
                    <c:v>23</c:v>
                  </c:pt>
                  <c:pt idx="277">
                    <c:v>23</c:v>
                  </c:pt>
                  <c:pt idx="278">
                    <c:v>23</c:v>
                  </c:pt>
                  <c:pt idx="279">
                    <c:v>222</c:v>
                  </c:pt>
                  <c:pt idx="280">
                    <c:v>222</c:v>
                  </c:pt>
                  <c:pt idx="281">
                    <c:v>3852</c:v>
                  </c:pt>
                  <c:pt idx="282">
                    <c:v>23</c:v>
                  </c:pt>
                  <c:pt idx="283">
                    <c:v>222</c:v>
                  </c:pt>
                  <c:pt idx="284">
                    <c:v>222</c:v>
                  </c:pt>
                  <c:pt idx="285">
                    <c:v>3852</c:v>
                  </c:pt>
                  <c:pt idx="286">
                    <c:v>222</c:v>
                  </c:pt>
                  <c:pt idx="287">
                    <c:v>222</c:v>
                  </c:pt>
                  <c:pt idx="288">
                    <c:v>222</c:v>
                  </c:pt>
                  <c:pt idx="289">
                    <c:v>3852</c:v>
                  </c:pt>
                  <c:pt idx="290">
                    <c:v>23</c:v>
                  </c:pt>
                  <c:pt idx="291">
                    <c:v>222</c:v>
                  </c:pt>
                  <c:pt idx="292">
                    <c:v>3852</c:v>
                  </c:pt>
                  <c:pt idx="293">
                    <c:v>23</c:v>
                  </c:pt>
                  <c:pt idx="294">
                    <c:v>23</c:v>
                  </c:pt>
                  <c:pt idx="295">
                    <c:v>222</c:v>
                  </c:pt>
                  <c:pt idx="296">
                    <c:v>222</c:v>
                  </c:pt>
                  <c:pt idx="297">
                    <c:v>3852</c:v>
                  </c:pt>
                  <c:pt idx="298">
                    <c:v>3852</c:v>
                  </c:pt>
                </c:lvl>
                <c:lvl>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lvl>
              </c:multiLvlStrCache>
            </c:multiLvlStrRef>
          </c:cat>
          <c:val>
            <c:numRef>
              <c:f>Dissections!$O$2:$O$300</c:f>
              <c:numCache>
                <c:formatCode>General</c:formatCode>
                <c:ptCount val="299"/>
                <c:pt idx="0">
                  <c:v>6</c:v>
                </c:pt>
                <c:pt idx="1">
                  <c:v>0</c:v>
                </c:pt>
                <c:pt idx="2">
                  <c:v>2</c:v>
                </c:pt>
                <c:pt idx="3">
                  <c:v>3</c:v>
                </c:pt>
                <c:pt idx="4">
                  <c:v>2</c:v>
                </c:pt>
                <c:pt idx="5">
                  <c:v>0</c:v>
                </c:pt>
                <c:pt idx="6">
                  <c:v>2</c:v>
                </c:pt>
                <c:pt idx="7">
                  <c:v>1</c:v>
                </c:pt>
                <c:pt idx="8">
                  <c:v>2</c:v>
                </c:pt>
                <c:pt idx="9">
                  <c:v>0</c:v>
                </c:pt>
                <c:pt idx="10">
                  <c:v>1</c:v>
                </c:pt>
                <c:pt idx="11">
                  <c:v>5</c:v>
                </c:pt>
                <c:pt idx="12">
                  <c:v>4</c:v>
                </c:pt>
                <c:pt idx="13">
                  <c:v>2</c:v>
                </c:pt>
                <c:pt idx="14">
                  <c:v>6</c:v>
                </c:pt>
                <c:pt idx="15">
                  <c:v>0</c:v>
                </c:pt>
                <c:pt idx="16">
                  <c:v>4</c:v>
                </c:pt>
                <c:pt idx="17">
                  <c:v>6</c:v>
                </c:pt>
                <c:pt idx="18">
                  <c:v>0</c:v>
                </c:pt>
                <c:pt idx="19">
                  <c:v>3</c:v>
                </c:pt>
                <c:pt idx="20">
                  <c:v>1</c:v>
                </c:pt>
                <c:pt idx="21">
                  <c:v>5</c:v>
                </c:pt>
                <c:pt idx="22">
                  <c:v>3</c:v>
                </c:pt>
                <c:pt idx="23">
                  <c:v>2</c:v>
                </c:pt>
                <c:pt idx="24">
                  <c:v>1</c:v>
                </c:pt>
                <c:pt idx="25">
                  <c:v>1</c:v>
                </c:pt>
                <c:pt idx="26">
                  <c:v>4</c:v>
                </c:pt>
                <c:pt idx="27">
                  <c:v>8</c:v>
                </c:pt>
                <c:pt idx="28">
                  <c:v>3</c:v>
                </c:pt>
                <c:pt idx="29">
                  <c:v>4</c:v>
                </c:pt>
                <c:pt idx="30">
                  <c:v>0</c:v>
                </c:pt>
                <c:pt idx="31">
                  <c:v>0</c:v>
                </c:pt>
                <c:pt idx="32">
                  <c:v>0</c:v>
                </c:pt>
                <c:pt idx="33">
                  <c:v>7</c:v>
                </c:pt>
                <c:pt idx="34">
                  <c:v>3</c:v>
                </c:pt>
                <c:pt idx="35">
                  <c:v>5</c:v>
                </c:pt>
                <c:pt idx="36">
                  <c:v>5</c:v>
                </c:pt>
                <c:pt idx="37">
                  <c:v>0</c:v>
                </c:pt>
                <c:pt idx="38">
                  <c:v>13</c:v>
                </c:pt>
                <c:pt idx="39">
                  <c:v>0</c:v>
                </c:pt>
                <c:pt idx="40">
                  <c:v>2</c:v>
                </c:pt>
                <c:pt idx="41">
                  <c:v>9</c:v>
                </c:pt>
                <c:pt idx="42">
                  <c:v>13</c:v>
                </c:pt>
                <c:pt idx="43">
                  <c:v>1</c:v>
                </c:pt>
                <c:pt idx="44">
                  <c:v>2</c:v>
                </c:pt>
                <c:pt idx="45">
                  <c:v>6</c:v>
                </c:pt>
                <c:pt idx="46">
                  <c:v>6</c:v>
                </c:pt>
                <c:pt idx="47">
                  <c:v>3</c:v>
                </c:pt>
                <c:pt idx="48">
                  <c:v>1</c:v>
                </c:pt>
                <c:pt idx="49">
                  <c:v>1</c:v>
                </c:pt>
                <c:pt idx="50">
                  <c:v>3</c:v>
                </c:pt>
                <c:pt idx="51">
                  <c:v>4</c:v>
                </c:pt>
                <c:pt idx="52">
                  <c:v>1</c:v>
                </c:pt>
                <c:pt idx="53">
                  <c:v>3</c:v>
                </c:pt>
                <c:pt idx="54">
                  <c:v>5</c:v>
                </c:pt>
                <c:pt idx="55">
                  <c:v>2</c:v>
                </c:pt>
                <c:pt idx="56">
                  <c:v>6</c:v>
                </c:pt>
                <c:pt idx="57">
                  <c:v>2</c:v>
                </c:pt>
                <c:pt idx="58">
                  <c:v>2</c:v>
                </c:pt>
                <c:pt idx="59">
                  <c:v>6</c:v>
                </c:pt>
                <c:pt idx="60">
                  <c:v>4</c:v>
                </c:pt>
                <c:pt idx="61">
                  <c:v>2</c:v>
                </c:pt>
                <c:pt idx="62">
                  <c:v>5</c:v>
                </c:pt>
                <c:pt idx="63">
                  <c:v>10</c:v>
                </c:pt>
                <c:pt idx="64">
                  <c:v>3</c:v>
                </c:pt>
                <c:pt idx="65">
                  <c:v>7</c:v>
                </c:pt>
                <c:pt idx="66">
                  <c:v>4</c:v>
                </c:pt>
                <c:pt idx="67">
                  <c:v>10</c:v>
                </c:pt>
                <c:pt idx="68">
                  <c:v>9</c:v>
                </c:pt>
                <c:pt idx="69">
                  <c:v>6</c:v>
                </c:pt>
                <c:pt idx="70">
                  <c:v>10</c:v>
                </c:pt>
                <c:pt idx="71">
                  <c:v>4</c:v>
                </c:pt>
                <c:pt idx="72">
                  <c:v>7</c:v>
                </c:pt>
                <c:pt idx="73">
                  <c:v>6</c:v>
                </c:pt>
                <c:pt idx="74">
                  <c:v>10</c:v>
                </c:pt>
                <c:pt idx="75">
                  <c:v>7</c:v>
                </c:pt>
                <c:pt idx="76">
                  <c:v>6</c:v>
                </c:pt>
                <c:pt idx="77">
                  <c:v>5</c:v>
                </c:pt>
                <c:pt idx="78">
                  <c:v>2</c:v>
                </c:pt>
                <c:pt idx="79">
                  <c:v>7</c:v>
                </c:pt>
                <c:pt idx="80">
                  <c:v>2</c:v>
                </c:pt>
                <c:pt idx="81">
                  <c:v>5</c:v>
                </c:pt>
                <c:pt idx="82">
                  <c:v>4</c:v>
                </c:pt>
                <c:pt idx="83">
                  <c:v>8</c:v>
                </c:pt>
                <c:pt idx="84">
                  <c:v>12</c:v>
                </c:pt>
                <c:pt idx="85">
                  <c:v>10</c:v>
                </c:pt>
                <c:pt idx="86">
                  <c:v>14</c:v>
                </c:pt>
                <c:pt idx="87">
                  <c:v>7</c:v>
                </c:pt>
                <c:pt idx="88">
                  <c:v>7</c:v>
                </c:pt>
                <c:pt idx="89">
                  <c:v>7</c:v>
                </c:pt>
                <c:pt idx="90">
                  <c:v>11</c:v>
                </c:pt>
                <c:pt idx="91">
                  <c:v>5</c:v>
                </c:pt>
                <c:pt idx="92">
                  <c:v>2</c:v>
                </c:pt>
                <c:pt idx="93">
                  <c:v>2</c:v>
                </c:pt>
                <c:pt idx="94">
                  <c:v>7</c:v>
                </c:pt>
                <c:pt idx="95">
                  <c:v>9</c:v>
                </c:pt>
                <c:pt idx="96">
                  <c:v>5</c:v>
                </c:pt>
                <c:pt idx="97">
                  <c:v>4</c:v>
                </c:pt>
                <c:pt idx="98">
                  <c:v>11</c:v>
                </c:pt>
                <c:pt idx="99">
                  <c:v>4</c:v>
                </c:pt>
                <c:pt idx="100">
                  <c:v>2</c:v>
                </c:pt>
                <c:pt idx="101">
                  <c:v>8</c:v>
                </c:pt>
                <c:pt idx="102">
                  <c:v>5</c:v>
                </c:pt>
                <c:pt idx="103">
                  <c:v>4</c:v>
                </c:pt>
                <c:pt idx="104">
                  <c:v>7</c:v>
                </c:pt>
                <c:pt idx="105">
                  <c:v>6</c:v>
                </c:pt>
                <c:pt idx="106">
                  <c:v>2</c:v>
                </c:pt>
                <c:pt idx="107">
                  <c:v>3</c:v>
                </c:pt>
                <c:pt idx="108">
                  <c:v>1</c:v>
                </c:pt>
                <c:pt idx="109">
                  <c:v>2</c:v>
                </c:pt>
                <c:pt idx="110">
                  <c:v>3</c:v>
                </c:pt>
                <c:pt idx="111">
                  <c:v>1</c:v>
                </c:pt>
                <c:pt idx="112">
                  <c:v>1</c:v>
                </c:pt>
                <c:pt idx="113">
                  <c:v>5</c:v>
                </c:pt>
                <c:pt idx="114">
                  <c:v>5</c:v>
                </c:pt>
                <c:pt idx="115">
                  <c:v>1</c:v>
                </c:pt>
                <c:pt idx="116">
                  <c:v>8</c:v>
                </c:pt>
                <c:pt idx="117">
                  <c:v>1</c:v>
                </c:pt>
                <c:pt idx="118">
                  <c:v>3</c:v>
                </c:pt>
                <c:pt idx="119">
                  <c:v>4</c:v>
                </c:pt>
                <c:pt idx="120">
                  <c:v>4</c:v>
                </c:pt>
                <c:pt idx="121">
                  <c:v>6</c:v>
                </c:pt>
                <c:pt idx="122">
                  <c:v>5</c:v>
                </c:pt>
                <c:pt idx="123">
                  <c:v>4</c:v>
                </c:pt>
                <c:pt idx="124">
                  <c:v>5</c:v>
                </c:pt>
                <c:pt idx="125">
                  <c:v>4</c:v>
                </c:pt>
                <c:pt idx="126">
                  <c:v>5</c:v>
                </c:pt>
                <c:pt idx="127">
                  <c:v>7</c:v>
                </c:pt>
                <c:pt idx="128">
                  <c:v>10</c:v>
                </c:pt>
                <c:pt idx="129">
                  <c:v>7</c:v>
                </c:pt>
                <c:pt idx="130">
                  <c:v>15</c:v>
                </c:pt>
                <c:pt idx="131">
                  <c:v>1</c:v>
                </c:pt>
                <c:pt idx="132">
                  <c:v>4</c:v>
                </c:pt>
                <c:pt idx="133">
                  <c:v>6</c:v>
                </c:pt>
                <c:pt idx="134">
                  <c:v>7</c:v>
                </c:pt>
                <c:pt idx="135">
                  <c:v>6</c:v>
                </c:pt>
                <c:pt idx="136">
                  <c:v>2</c:v>
                </c:pt>
                <c:pt idx="137">
                  <c:v>9</c:v>
                </c:pt>
                <c:pt idx="138">
                  <c:v>3</c:v>
                </c:pt>
                <c:pt idx="139">
                  <c:v>4</c:v>
                </c:pt>
                <c:pt idx="140">
                  <c:v>4</c:v>
                </c:pt>
                <c:pt idx="141">
                  <c:v>0</c:v>
                </c:pt>
                <c:pt idx="142">
                  <c:v>2</c:v>
                </c:pt>
                <c:pt idx="143">
                  <c:v>2</c:v>
                </c:pt>
                <c:pt idx="144">
                  <c:v>2</c:v>
                </c:pt>
                <c:pt idx="145">
                  <c:v>3</c:v>
                </c:pt>
                <c:pt idx="146">
                  <c:v>6</c:v>
                </c:pt>
                <c:pt idx="147">
                  <c:v>3</c:v>
                </c:pt>
                <c:pt idx="148">
                  <c:v>3</c:v>
                </c:pt>
                <c:pt idx="149">
                  <c:v>5</c:v>
                </c:pt>
                <c:pt idx="150">
                  <c:v>5</c:v>
                </c:pt>
                <c:pt idx="151">
                  <c:v>3</c:v>
                </c:pt>
                <c:pt idx="152">
                  <c:v>8</c:v>
                </c:pt>
                <c:pt idx="153">
                  <c:v>6</c:v>
                </c:pt>
                <c:pt idx="154">
                  <c:v>3</c:v>
                </c:pt>
                <c:pt idx="155">
                  <c:v>6</c:v>
                </c:pt>
                <c:pt idx="156">
                  <c:v>9</c:v>
                </c:pt>
                <c:pt idx="157">
                  <c:v>6</c:v>
                </c:pt>
                <c:pt idx="158">
                  <c:v>4</c:v>
                </c:pt>
                <c:pt idx="159">
                  <c:v>4</c:v>
                </c:pt>
                <c:pt idx="160">
                  <c:v>9</c:v>
                </c:pt>
                <c:pt idx="161">
                  <c:v>1</c:v>
                </c:pt>
                <c:pt idx="162">
                  <c:v>10</c:v>
                </c:pt>
                <c:pt idx="163">
                  <c:v>2</c:v>
                </c:pt>
                <c:pt idx="164">
                  <c:v>5</c:v>
                </c:pt>
                <c:pt idx="165">
                  <c:v>2</c:v>
                </c:pt>
                <c:pt idx="166">
                  <c:v>4</c:v>
                </c:pt>
                <c:pt idx="167">
                  <c:v>4</c:v>
                </c:pt>
                <c:pt idx="168">
                  <c:v>3</c:v>
                </c:pt>
                <c:pt idx="169">
                  <c:v>2</c:v>
                </c:pt>
                <c:pt idx="170">
                  <c:v>1</c:v>
                </c:pt>
                <c:pt idx="171">
                  <c:v>14</c:v>
                </c:pt>
                <c:pt idx="172">
                  <c:v>2</c:v>
                </c:pt>
                <c:pt idx="173">
                  <c:v>6</c:v>
                </c:pt>
                <c:pt idx="174">
                  <c:v>3</c:v>
                </c:pt>
                <c:pt idx="175">
                  <c:v>12</c:v>
                </c:pt>
                <c:pt idx="176">
                  <c:v>8</c:v>
                </c:pt>
                <c:pt idx="177">
                  <c:v>6</c:v>
                </c:pt>
                <c:pt idx="178">
                  <c:v>1</c:v>
                </c:pt>
                <c:pt idx="179">
                  <c:v>6</c:v>
                </c:pt>
                <c:pt idx="180">
                  <c:v>0</c:v>
                </c:pt>
                <c:pt idx="181">
                  <c:v>8</c:v>
                </c:pt>
                <c:pt idx="182">
                  <c:v>7</c:v>
                </c:pt>
                <c:pt idx="183">
                  <c:v>8</c:v>
                </c:pt>
                <c:pt idx="184">
                  <c:v>5</c:v>
                </c:pt>
                <c:pt idx="185">
                  <c:v>10</c:v>
                </c:pt>
                <c:pt idx="186">
                  <c:v>21</c:v>
                </c:pt>
                <c:pt idx="187">
                  <c:v>8</c:v>
                </c:pt>
                <c:pt idx="188">
                  <c:v>2</c:v>
                </c:pt>
                <c:pt idx="189">
                  <c:v>7</c:v>
                </c:pt>
                <c:pt idx="190">
                  <c:v>4</c:v>
                </c:pt>
                <c:pt idx="191">
                  <c:v>5</c:v>
                </c:pt>
                <c:pt idx="192">
                  <c:v>5</c:v>
                </c:pt>
                <c:pt idx="193">
                  <c:v>4</c:v>
                </c:pt>
                <c:pt idx="194">
                  <c:v>5</c:v>
                </c:pt>
                <c:pt idx="195">
                  <c:v>7</c:v>
                </c:pt>
                <c:pt idx="196">
                  <c:v>9</c:v>
                </c:pt>
                <c:pt idx="197">
                  <c:v>15</c:v>
                </c:pt>
                <c:pt idx="198">
                  <c:v>8</c:v>
                </c:pt>
                <c:pt idx="199">
                  <c:v>5</c:v>
                </c:pt>
                <c:pt idx="200">
                  <c:v>8</c:v>
                </c:pt>
                <c:pt idx="201">
                  <c:v>5</c:v>
                </c:pt>
                <c:pt idx="202">
                  <c:v>4</c:v>
                </c:pt>
                <c:pt idx="203">
                  <c:v>6</c:v>
                </c:pt>
                <c:pt idx="204">
                  <c:v>8</c:v>
                </c:pt>
                <c:pt idx="205">
                  <c:v>4</c:v>
                </c:pt>
                <c:pt idx="206">
                  <c:v>7</c:v>
                </c:pt>
                <c:pt idx="207">
                  <c:v>8</c:v>
                </c:pt>
                <c:pt idx="208">
                  <c:v>4</c:v>
                </c:pt>
                <c:pt idx="209">
                  <c:v>7</c:v>
                </c:pt>
                <c:pt idx="210">
                  <c:v>7</c:v>
                </c:pt>
                <c:pt idx="211">
                  <c:v>7</c:v>
                </c:pt>
                <c:pt idx="212">
                  <c:v>11</c:v>
                </c:pt>
                <c:pt idx="213">
                  <c:v>6</c:v>
                </c:pt>
                <c:pt idx="214">
                  <c:v>5</c:v>
                </c:pt>
                <c:pt idx="215">
                  <c:v>3</c:v>
                </c:pt>
                <c:pt idx="216">
                  <c:v>1</c:v>
                </c:pt>
                <c:pt idx="217">
                  <c:v>3</c:v>
                </c:pt>
                <c:pt idx="218">
                  <c:v>3</c:v>
                </c:pt>
                <c:pt idx="219">
                  <c:v>7</c:v>
                </c:pt>
                <c:pt idx="220">
                  <c:v>5</c:v>
                </c:pt>
                <c:pt idx="221">
                  <c:v>7</c:v>
                </c:pt>
                <c:pt idx="222">
                  <c:v>6</c:v>
                </c:pt>
                <c:pt idx="223">
                  <c:v>10</c:v>
                </c:pt>
                <c:pt idx="224">
                  <c:v>6</c:v>
                </c:pt>
                <c:pt idx="225">
                  <c:v>4</c:v>
                </c:pt>
                <c:pt idx="226">
                  <c:v>8</c:v>
                </c:pt>
                <c:pt idx="227">
                  <c:v>2</c:v>
                </c:pt>
                <c:pt idx="228">
                  <c:v>3</c:v>
                </c:pt>
                <c:pt idx="229">
                  <c:v>3</c:v>
                </c:pt>
                <c:pt idx="230">
                  <c:v>2</c:v>
                </c:pt>
                <c:pt idx="231">
                  <c:v>3</c:v>
                </c:pt>
                <c:pt idx="232">
                  <c:v>2</c:v>
                </c:pt>
                <c:pt idx="233">
                  <c:v>7</c:v>
                </c:pt>
                <c:pt idx="234">
                  <c:v>4</c:v>
                </c:pt>
                <c:pt idx="235">
                  <c:v>1</c:v>
                </c:pt>
                <c:pt idx="236">
                  <c:v>4</c:v>
                </c:pt>
                <c:pt idx="237">
                  <c:v>3</c:v>
                </c:pt>
                <c:pt idx="238">
                  <c:v>1</c:v>
                </c:pt>
                <c:pt idx="239">
                  <c:v>7</c:v>
                </c:pt>
                <c:pt idx="240">
                  <c:v>10</c:v>
                </c:pt>
                <c:pt idx="241">
                  <c:v>7</c:v>
                </c:pt>
                <c:pt idx="242">
                  <c:v>12</c:v>
                </c:pt>
                <c:pt idx="243">
                  <c:v>4</c:v>
                </c:pt>
                <c:pt idx="244">
                  <c:v>9</c:v>
                </c:pt>
                <c:pt idx="245">
                  <c:v>6</c:v>
                </c:pt>
                <c:pt idx="246">
                  <c:v>8</c:v>
                </c:pt>
                <c:pt idx="247">
                  <c:v>5</c:v>
                </c:pt>
                <c:pt idx="248">
                  <c:v>8</c:v>
                </c:pt>
                <c:pt idx="249">
                  <c:v>5</c:v>
                </c:pt>
                <c:pt idx="250">
                  <c:v>1</c:v>
                </c:pt>
                <c:pt idx="251">
                  <c:v>5</c:v>
                </c:pt>
                <c:pt idx="252">
                  <c:v>1</c:v>
                </c:pt>
                <c:pt idx="253">
                  <c:v>1</c:v>
                </c:pt>
                <c:pt idx="254">
                  <c:v>4</c:v>
                </c:pt>
                <c:pt idx="255">
                  <c:v>6</c:v>
                </c:pt>
                <c:pt idx="256">
                  <c:v>7</c:v>
                </c:pt>
                <c:pt idx="257">
                  <c:v>4</c:v>
                </c:pt>
                <c:pt idx="258">
                  <c:v>4</c:v>
                </c:pt>
                <c:pt idx="259">
                  <c:v>8</c:v>
                </c:pt>
                <c:pt idx="260">
                  <c:v>4</c:v>
                </c:pt>
                <c:pt idx="261">
                  <c:v>7</c:v>
                </c:pt>
                <c:pt idx="262">
                  <c:v>7</c:v>
                </c:pt>
                <c:pt idx="263">
                  <c:v>7</c:v>
                </c:pt>
                <c:pt idx="264">
                  <c:v>3</c:v>
                </c:pt>
                <c:pt idx="265">
                  <c:v>2</c:v>
                </c:pt>
                <c:pt idx="266">
                  <c:v>3</c:v>
                </c:pt>
                <c:pt idx="267">
                  <c:v>7</c:v>
                </c:pt>
                <c:pt idx="268">
                  <c:v>3</c:v>
                </c:pt>
                <c:pt idx="269">
                  <c:v>3</c:v>
                </c:pt>
                <c:pt idx="270">
                  <c:v>7</c:v>
                </c:pt>
                <c:pt idx="271">
                  <c:v>2</c:v>
                </c:pt>
                <c:pt idx="272">
                  <c:v>3</c:v>
                </c:pt>
                <c:pt idx="273">
                  <c:v>6</c:v>
                </c:pt>
                <c:pt idx="274">
                  <c:v>4</c:v>
                </c:pt>
                <c:pt idx="275">
                  <c:v>6</c:v>
                </c:pt>
                <c:pt idx="276">
                  <c:v>0</c:v>
                </c:pt>
                <c:pt idx="277">
                  <c:v>3</c:v>
                </c:pt>
                <c:pt idx="278">
                  <c:v>2</c:v>
                </c:pt>
                <c:pt idx="279">
                  <c:v>2</c:v>
                </c:pt>
                <c:pt idx="280">
                  <c:v>0</c:v>
                </c:pt>
                <c:pt idx="281">
                  <c:v>12</c:v>
                </c:pt>
                <c:pt idx="282">
                  <c:v>1</c:v>
                </c:pt>
                <c:pt idx="283">
                  <c:v>1</c:v>
                </c:pt>
                <c:pt idx="284">
                  <c:v>2</c:v>
                </c:pt>
                <c:pt idx="285">
                  <c:v>4</c:v>
                </c:pt>
                <c:pt idx="286">
                  <c:v>0</c:v>
                </c:pt>
                <c:pt idx="287">
                  <c:v>2</c:v>
                </c:pt>
                <c:pt idx="288">
                  <c:v>4</c:v>
                </c:pt>
                <c:pt idx="289">
                  <c:v>5</c:v>
                </c:pt>
                <c:pt idx="290">
                  <c:v>1</c:v>
                </c:pt>
                <c:pt idx="291">
                  <c:v>7</c:v>
                </c:pt>
                <c:pt idx="292">
                  <c:v>3</c:v>
                </c:pt>
                <c:pt idx="293">
                  <c:v>1</c:v>
                </c:pt>
                <c:pt idx="294">
                  <c:v>2</c:v>
                </c:pt>
                <c:pt idx="295">
                  <c:v>1</c:v>
                </c:pt>
                <c:pt idx="296">
                  <c:v>2</c:v>
                </c:pt>
                <c:pt idx="297">
                  <c:v>6</c:v>
                </c:pt>
                <c:pt idx="298">
                  <c:v>2</c:v>
                </c:pt>
              </c:numCache>
            </c:numRef>
          </c:val>
          <c:extLst>
            <c:ext xmlns:c16="http://schemas.microsoft.com/office/drawing/2014/chart" uri="{C3380CC4-5D6E-409C-BE32-E72D297353CC}">
              <c16:uniqueId val="{0000000A-9E79-D248-90BA-AED4B03CEAE3}"/>
            </c:ext>
          </c:extLst>
        </c:ser>
        <c:dLbls>
          <c:showLegendKey val="0"/>
          <c:showVal val="0"/>
          <c:showCatName val="0"/>
          <c:showSerName val="0"/>
          <c:showPercent val="0"/>
          <c:showBubbleSize val="0"/>
        </c:dLbls>
        <c:gapWidth val="150"/>
        <c:overlap val="100"/>
        <c:axId val="2077611736"/>
        <c:axId val="2077614744"/>
      </c:barChart>
      <c:catAx>
        <c:axId val="2077611736"/>
        <c:scaling>
          <c:orientation val="minMax"/>
        </c:scaling>
        <c:delete val="0"/>
        <c:axPos val="b"/>
        <c:numFmt formatCode="General" sourceLinked="1"/>
        <c:majorTickMark val="out"/>
        <c:minorTickMark val="none"/>
        <c:tickLblPos val="nextTo"/>
        <c:crossAx val="2077614744"/>
        <c:crosses val="autoZero"/>
        <c:auto val="1"/>
        <c:lblAlgn val="ctr"/>
        <c:lblOffset val="100"/>
        <c:noMultiLvlLbl val="0"/>
      </c:catAx>
      <c:valAx>
        <c:axId val="2077614744"/>
        <c:scaling>
          <c:orientation val="minMax"/>
        </c:scaling>
        <c:delete val="0"/>
        <c:axPos val="l"/>
        <c:majorGridlines/>
        <c:numFmt formatCode="0%" sourceLinked="1"/>
        <c:majorTickMark val="out"/>
        <c:minorTickMark val="none"/>
        <c:tickLblPos val="nextTo"/>
        <c:crossAx val="207761173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'For paper'!$V$1</c:f>
              <c:strCache>
                <c:ptCount val="1"/>
                <c:pt idx="0">
                  <c:v>modified rate</c:v>
                </c:pt>
              </c:strCache>
            </c:strRef>
          </c:tx>
          <c:spPr>
            <a:ln w="28575">
              <a:noFill/>
            </a:ln>
          </c:spPr>
          <c:trendline>
            <c:trendlineType val="linear"/>
            <c:dispRSqr val="1"/>
            <c:dispEq val="1"/>
            <c:trendlineLbl>
              <c:layout>
                <c:manualLayout>
                  <c:x val="0.36994816272965902"/>
                  <c:y val="-7.8088363954505705E-2"/>
                </c:manualLayout>
              </c:layout>
              <c:numFmt formatCode="General" sourceLinked="0"/>
            </c:trendlineLbl>
          </c:trendline>
          <c:xVal>
            <c:numRef>
              <c:f>'For paper'!$V$2:$V$5</c:f>
              <c:numCache>
                <c:formatCode>General</c:formatCode>
                <c:ptCount val="4"/>
                <c:pt idx="0">
                  <c:v>0.72566371681415931</c:v>
                </c:pt>
                <c:pt idx="1">
                  <c:v>0.75824175824175821</c:v>
                </c:pt>
                <c:pt idx="2">
                  <c:v>0.79581151832460728</c:v>
                </c:pt>
                <c:pt idx="3">
                  <c:v>0.71009771986970682</c:v>
                </c:pt>
              </c:numCache>
            </c:numRef>
          </c:xVal>
          <c:yVal>
            <c:numRef>
              <c:f>'For paper'!$U$2:$U$5</c:f>
              <c:numCache>
                <c:formatCode>General</c:formatCode>
                <c:ptCount val="4"/>
                <c:pt idx="0">
                  <c:v>0.36123348017621143</c:v>
                </c:pt>
                <c:pt idx="1">
                  <c:v>0.52342704149933061</c:v>
                </c:pt>
                <c:pt idx="2">
                  <c:v>0.55831037649219473</c:v>
                </c:pt>
                <c:pt idx="3">
                  <c:v>0.46425311834499544</c:v>
                </c:pt>
              </c:numCache>
            </c:numRef>
          </c:yVal>
          <c:smooth val="0"/>
          <c:extLst>
            <c:ext xmlns:c16="http://schemas.microsoft.com/office/drawing/2014/chart" uri="{C3380CC4-5D6E-409C-BE32-E72D297353CC}">
              <c16:uniqueId val="{00000001-EEDA-F445-974F-666F1162C533}"/>
            </c:ext>
          </c:extLst>
        </c:ser>
        <c:dLbls>
          <c:showLegendKey val="0"/>
          <c:showVal val="0"/>
          <c:showCatName val="0"/>
          <c:showSerName val="0"/>
          <c:showPercent val="0"/>
          <c:showBubbleSize val="0"/>
        </c:dLbls>
        <c:axId val="2077640216"/>
        <c:axId val="2077642920"/>
      </c:scatterChart>
      <c:valAx>
        <c:axId val="2077640216"/>
        <c:scaling>
          <c:orientation val="minMax"/>
        </c:scaling>
        <c:delete val="0"/>
        <c:axPos val="b"/>
        <c:numFmt formatCode="General" sourceLinked="1"/>
        <c:majorTickMark val="out"/>
        <c:minorTickMark val="none"/>
        <c:tickLblPos val="nextTo"/>
        <c:crossAx val="2077642920"/>
        <c:crosses val="autoZero"/>
        <c:crossBetween val="midCat"/>
      </c:valAx>
      <c:valAx>
        <c:axId val="2077642920"/>
        <c:scaling>
          <c:orientation val="minMax"/>
        </c:scaling>
        <c:delete val="0"/>
        <c:axPos val="l"/>
        <c:majorGridlines/>
        <c:numFmt formatCode="General" sourceLinked="1"/>
        <c:majorTickMark val="out"/>
        <c:minorTickMark val="none"/>
        <c:tickLblPos val="nextTo"/>
        <c:crossAx val="207764021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1981408573928"/>
          <c:y val="3.7037037037037E-2"/>
        </c:manualLayout>
      </c:layout>
      <c:overlay val="0"/>
    </c:title>
    <c:autoTitleDeleted val="0"/>
    <c:plotArea>
      <c:layout/>
      <c:scatterChart>
        <c:scatterStyle val="lineMarker"/>
        <c:varyColors val="0"/>
        <c:ser>
          <c:idx val="0"/>
          <c:order val="0"/>
          <c:tx>
            <c:strRef>
              <c:f>'For paper'!$N$1</c:f>
              <c:strCache>
                <c:ptCount val="1"/>
                <c:pt idx="0">
                  <c:v>proportion with sacs</c:v>
                </c:pt>
              </c:strCache>
            </c:strRef>
          </c:tx>
          <c:spPr>
            <a:ln w="28575">
              <a:noFill/>
            </a:ln>
          </c:spPr>
          <c:trendline>
            <c:trendlineType val="linear"/>
            <c:dispRSqr val="1"/>
            <c:dispEq val="1"/>
            <c:trendlineLbl>
              <c:layout>
                <c:manualLayout>
                  <c:x val="0.429571741032371"/>
                  <c:y val="5.2777777777777798E-2"/>
                </c:manualLayout>
              </c:layout>
              <c:numFmt formatCode="General" sourceLinked="0"/>
            </c:trendlineLbl>
          </c:trendline>
          <c:xVal>
            <c:numRef>
              <c:f>'For paper'!$V$2:$V$5</c:f>
              <c:numCache>
                <c:formatCode>General</c:formatCode>
                <c:ptCount val="4"/>
                <c:pt idx="0">
                  <c:v>0.72566371681415931</c:v>
                </c:pt>
                <c:pt idx="1">
                  <c:v>0.75824175824175821</c:v>
                </c:pt>
                <c:pt idx="2">
                  <c:v>0.79581151832460728</c:v>
                </c:pt>
                <c:pt idx="3">
                  <c:v>0.71009771986970682</c:v>
                </c:pt>
              </c:numCache>
            </c:numRef>
          </c:xVal>
          <c:yVal>
            <c:numRef>
              <c:f>'For paper'!$N$2:$N$5</c:f>
              <c:numCache>
                <c:formatCode>0.00</c:formatCode>
                <c:ptCount val="4"/>
                <c:pt idx="0">
                  <c:v>0.55691056910569103</c:v>
                </c:pt>
                <c:pt idx="1">
                  <c:v>0.63682864450127874</c:v>
                </c:pt>
                <c:pt idx="2">
                  <c:v>0.63486842105263153</c:v>
                </c:pt>
                <c:pt idx="3">
                  <c:v>0.56553079947575358</c:v>
                </c:pt>
              </c:numCache>
            </c:numRef>
          </c:yVal>
          <c:smooth val="0"/>
          <c:extLst>
            <c:ext xmlns:c16="http://schemas.microsoft.com/office/drawing/2014/chart" uri="{C3380CC4-5D6E-409C-BE32-E72D297353CC}">
              <c16:uniqueId val="{00000001-6415-2E4A-B64B-E451328723E7}"/>
            </c:ext>
          </c:extLst>
        </c:ser>
        <c:dLbls>
          <c:showLegendKey val="0"/>
          <c:showVal val="0"/>
          <c:showCatName val="0"/>
          <c:showSerName val="0"/>
          <c:showPercent val="0"/>
          <c:showBubbleSize val="0"/>
        </c:dLbls>
        <c:axId val="2077097720"/>
        <c:axId val="2077102936"/>
      </c:scatterChart>
      <c:valAx>
        <c:axId val="2077097720"/>
        <c:scaling>
          <c:orientation val="minMax"/>
        </c:scaling>
        <c:delete val="0"/>
        <c:axPos val="b"/>
        <c:title>
          <c:tx>
            <c:rich>
              <a:bodyPr/>
              <a:lstStyle/>
              <a:p>
                <a:pPr>
                  <a:defRPr/>
                </a:pPr>
                <a:r>
                  <a:rPr lang="en-US"/>
                  <a:t>Modified parous rate</a:t>
                </a:r>
              </a:p>
            </c:rich>
          </c:tx>
          <c:overlay val="0"/>
        </c:title>
        <c:numFmt formatCode="General" sourceLinked="1"/>
        <c:majorTickMark val="out"/>
        <c:minorTickMark val="none"/>
        <c:tickLblPos val="nextTo"/>
        <c:crossAx val="2077102936"/>
        <c:crosses val="autoZero"/>
        <c:crossBetween val="midCat"/>
      </c:valAx>
      <c:valAx>
        <c:axId val="2077102936"/>
        <c:scaling>
          <c:orientation val="minMax"/>
        </c:scaling>
        <c:delete val="0"/>
        <c:axPos val="l"/>
        <c:title>
          <c:tx>
            <c:rich>
              <a:bodyPr/>
              <a:lstStyle/>
              <a:p>
                <a:pPr>
                  <a:defRPr/>
                </a:pPr>
                <a:r>
                  <a:rPr lang="en-US"/>
                  <a:t>proportion with sacs</a:t>
                </a:r>
              </a:p>
            </c:rich>
          </c:tx>
          <c:overlay val="0"/>
        </c:title>
        <c:numFmt formatCode="0.00" sourceLinked="1"/>
        <c:majorTickMark val="out"/>
        <c:minorTickMark val="none"/>
        <c:tickLblPos val="nextTo"/>
        <c:crossAx val="20770977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'For paper'!$AD$10:$AD$17</c:f>
              <c:numCache>
                <c:formatCode>General</c:formatCode>
                <c:ptCount val="8"/>
                <c:pt idx="0">
                  <c:v>0.6576354679802956</c:v>
                </c:pt>
                <c:pt idx="1">
                  <c:v>0.6827057182705718</c:v>
                </c:pt>
                <c:pt idx="2">
                  <c:v>0.66008822846528903</c:v>
                </c:pt>
                <c:pt idx="4">
                  <c:v>0.68787878787878787</c:v>
                </c:pt>
              </c:numCache>
            </c:numRef>
          </c:xVal>
          <c:yVal>
            <c:numRef>
              <c:f>'For paper'!$X$10:$X$15</c:f>
              <c:numCache>
                <c:formatCode>General</c:formatCode>
                <c:ptCount val="6"/>
                <c:pt idx="0">
                  <c:v>1.834862385321101E-2</c:v>
                </c:pt>
                <c:pt idx="1">
                  <c:v>1.4962593516209476E-2</c:v>
                </c:pt>
                <c:pt idx="2">
                  <c:v>1.8197573656845753E-2</c:v>
                </c:pt>
                <c:pt idx="3">
                  <c:v>3.2710280373831772E-2</c:v>
                </c:pt>
                <c:pt idx="4">
                  <c:v>2.1551724137931034E-3</c:v>
                </c:pt>
              </c:numCache>
            </c:numRef>
          </c:yVal>
          <c:smooth val="0"/>
          <c:extLst>
            <c:ext xmlns:c16="http://schemas.microsoft.com/office/drawing/2014/chart" uri="{C3380CC4-5D6E-409C-BE32-E72D297353CC}">
              <c16:uniqueId val="{00000000-6CC4-6445-89DA-AA08ED901A9E}"/>
            </c:ext>
          </c:extLst>
        </c:ser>
        <c:dLbls>
          <c:showLegendKey val="0"/>
          <c:showVal val="0"/>
          <c:showCatName val="0"/>
          <c:showSerName val="0"/>
          <c:showPercent val="0"/>
          <c:showBubbleSize val="0"/>
        </c:dLbls>
        <c:axId val="2077133848"/>
        <c:axId val="2077139400"/>
      </c:scatterChart>
      <c:valAx>
        <c:axId val="2077133848"/>
        <c:scaling>
          <c:orientation val="minMax"/>
        </c:scaling>
        <c:delete val="0"/>
        <c:axPos val="b"/>
        <c:title>
          <c:tx>
            <c:rich>
              <a:bodyPr/>
              <a:lstStyle/>
              <a:p>
                <a:pPr>
                  <a:defRPr/>
                </a:pPr>
                <a:r>
                  <a:rPr lang="en-US"/>
                  <a:t>new estimate parous rate</a:t>
                </a:r>
              </a:p>
            </c:rich>
          </c:tx>
          <c:overlay val="0"/>
        </c:title>
        <c:numFmt formatCode="General" sourceLinked="1"/>
        <c:majorTickMark val="out"/>
        <c:minorTickMark val="none"/>
        <c:tickLblPos val="nextTo"/>
        <c:crossAx val="2077139400"/>
        <c:crosses val="autoZero"/>
        <c:crossBetween val="midCat"/>
      </c:valAx>
      <c:valAx>
        <c:axId val="2077139400"/>
        <c:scaling>
          <c:orientation val="minMax"/>
        </c:scaling>
        <c:delete val="0"/>
        <c:axPos val="l"/>
        <c:majorGridlines/>
        <c:title>
          <c:tx>
            <c:rich>
              <a:bodyPr/>
              <a:lstStyle/>
              <a:p>
                <a:pPr>
                  <a:defRPr/>
                </a:pPr>
                <a:r>
                  <a:rPr lang="en-US"/>
                  <a:t>proportion infected</a:t>
                </a:r>
              </a:p>
            </c:rich>
          </c:tx>
          <c:overlay val="0"/>
        </c:title>
        <c:numFmt formatCode="General" sourceLinked="1"/>
        <c:majorTickMark val="out"/>
        <c:minorTickMark val="none"/>
        <c:tickLblPos val="nextTo"/>
        <c:crossAx val="207713384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Dissections!$AC$1</c:f>
              <c:strCache>
                <c:ptCount val="1"/>
                <c:pt idx="0">
                  <c:v>proportion with sacs</c:v>
                </c:pt>
              </c:strCache>
            </c:strRef>
          </c:tx>
          <c:spPr>
            <a:ln w="28575">
              <a:noFill/>
            </a:ln>
          </c:spPr>
          <c:yVal>
            <c:numRef>
              <c:f>Dissections!$AC$2:$AC$294</c:f>
              <c:numCache>
                <c:formatCode>General</c:formatCode>
                <c:ptCount val="293"/>
                <c:pt idx="0">
                  <c:v>0.6</c:v>
                </c:pt>
                <c:pt idx="1">
                  <c:v>1</c:v>
                </c:pt>
                <c:pt idx="2">
                  <c:v>0.7142857142857143</c:v>
                </c:pt>
                <c:pt idx="3">
                  <c:v>0.66666666666666663</c:v>
                </c:pt>
                <c:pt idx="4">
                  <c:v>0.6</c:v>
                </c:pt>
                <c:pt idx="5">
                  <c:v>1</c:v>
                </c:pt>
                <c:pt idx="6">
                  <c:v>0.7142857142857143</c:v>
                </c:pt>
                <c:pt idx="7">
                  <c:v>0.8571428571428571</c:v>
                </c:pt>
                <c:pt idx="8">
                  <c:v>0.66666666666666663</c:v>
                </c:pt>
                <c:pt idx="10">
                  <c:v>0.66666666666666663</c:v>
                </c:pt>
                <c:pt idx="11">
                  <c:v>0.44444444444444442</c:v>
                </c:pt>
                <c:pt idx="12">
                  <c:v>0.33333333333333331</c:v>
                </c:pt>
                <c:pt idx="13">
                  <c:v>0.33333333333333331</c:v>
                </c:pt>
                <c:pt idx="14">
                  <c:v>0</c:v>
                </c:pt>
                <c:pt idx="15">
                  <c:v>1</c:v>
                </c:pt>
                <c:pt idx="16">
                  <c:v>0.77777777777777779</c:v>
                </c:pt>
                <c:pt idx="17">
                  <c:v>0.6</c:v>
                </c:pt>
                <c:pt idx="18">
                  <c:v>1</c:v>
                </c:pt>
                <c:pt idx="19">
                  <c:v>0.75</c:v>
                </c:pt>
                <c:pt idx="20">
                  <c:v>0.66666666666666663</c:v>
                </c:pt>
                <c:pt idx="21">
                  <c:v>0.61538461538461542</c:v>
                </c:pt>
                <c:pt idx="22">
                  <c:v>0.5</c:v>
                </c:pt>
                <c:pt idx="23">
                  <c:v>0.5</c:v>
                </c:pt>
                <c:pt idx="24">
                  <c:v>0.90909090909090906</c:v>
                </c:pt>
                <c:pt idx="25">
                  <c:v>0.8571428571428571</c:v>
                </c:pt>
                <c:pt idx="26">
                  <c:v>0.7142857142857143</c:v>
                </c:pt>
                <c:pt idx="27">
                  <c:v>0.55555555555555558</c:v>
                </c:pt>
                <c:pt idx="28">
                  <c:v>0.25</c:v>
                </c:pt>
                <c:pt idx="29">
                  <c:v>0</c:v>
                </c:pt>
                <c:pt idx="30">
                  <c:v>1</c:v>
                </c:pt>
                <c:pt idx="31">
                  <c:v>1</c:v>
                </c:pt>
                <c:pt idx="32">
                  <c:v>1</c:v>
                </c:pt>
                <c:pt idx="33">
                  <c:v>0.5</c:v>
                </c:pt>
                <c:pt idx="34">
                  <c:v>0.4</c:v>
                </c:pt>
                <c:pt idx="35">
                  <c:v>0.16666666666666666</c:v>
                </c:pt>
                <c:pt idx="36">
                  <c:v>0.72222222222222221</c:v>
                </c:pt>
                <c:pt idx="38">
                  <c:v>0.45833333333333331</c:v>
                </c:pt>
                <c:pt idx="39">
                  <c:v>1</c:v>
                </c:pt>
                <c:pt idx="40">
                  <c:v>0</c:v>
                </c:pt>
                <c:pt idx="41">
                  <c:v>0.59090909090909094</c:v>
                </c:pt>
                <c:pt idx="42">
                  <c:v>0.23529411764705882</c:v>
                </c:pt>
                <c:pt idx="43">
                  <c:v>0.75</c:v>
                </c:pt>
                <c:pt idx="44">
                  <c:v>0.66666666666666663</c:v>
                </c:pt>
                <c:pt idx="45">
                  <c:v>0.6</c:v>
                </c:pt>
                <c:pt idx="46">
                  <c:v>0.5</c:v>
                </c:pt>
                <c:pt idx="47">
                  <c:v>0.5</c:v>
                </c:pt>
                <c:pt idx="48">
                  <c:v>0.66666666666666663</c:v>
                </c:pt>
                <c:pt idx="49">
                  <c:v>0.5</c:v>
                </c:pt>
                <c:pt idx="50">
                  <c:v>0.8125</c:v>
                </c:pt>
                <c:pt idx="51">
                  <c:v>0.77777777777777779</c:v>
                </c:pt>
                <c:pt idx="52">
                  <c:v>0.5</c:v>
                </c:pt>
                <c:pt idx="53">
                  <c:v>0.5</c:v>
                </c:pt>
                <c:pt idx="54">
                  <c:v>0.375</c:v>
                </c:pt>
                <c:pt idx="55">
                  <c:v>0.77777777777777779</c:v>
                </c:pt>
                <c:pt idx="56">
                  <c:v>0.7142857142857143</c:v>
                </c:pt>
                <c:pt idx="57">
                  <c:v>0.7142857142857143</c:v>
                </c:pt>
                <c:pt idx="58">
                  <c:v>0.75</c:v>
                </c:pt>
                <c:pt idx="59">
                  <c:v>0.68421052631578949</c:v>
                </c:pt>
                <c:pt idx="60">
                  <c:v>0.8</c:v>
                </c:pt>
                <c:pt idx="61">
                  <c:v>0.77777777777777779</c:v>
                </c:pt>
                <c:pt idx="62">
                  <c:v>0.6428571428571429</c:v>
                </c:pt>
                <c:pt idx="63">
                  <c:v>0.47368421052631576</c:v>
                </c:pt>
                <c:pt idx="64">
                  <c:v>0.7</c:v>
                </c:pt>
                <c:pt idx="65">
                  <c:v>0.53333333333333333</c:v>
                </c:pt>
                <c:pt idx="66">
                  <c:v>0.5</c:v>
                </c:pt>
                <c:pt idx="67">
                  <c:v>0.375</c:v>
                </c:pt>
                <c:pt idx="68">
                  <c:v>0.35714285714285715</c:v>
                </c:pt>
                <c:pt idx="69">
                  <c:v>0.4</c:v>
                </c:pt>
                <c:pt idx="70">
                  <c:v>0.16666666666666666</c:v>
                </c:pt>
                <c:pt idx="71">
                  <c:v>0.42857142857142855</c:v>
                </c:pt>
                <c:pt idx="72">
                  <c:v>0.22222222222222221</c:v>
                </c:pt>
                <c:pt idx="73">
                  <c:v>0</c:v>
                </c:pt>
                <c:pt idx="74">
                  <c:v>0.16666666666666666</c:v>
                </c:pt>
                <c:pt idx="75">
                  <c:v>0.125</c:v>
                </c:pt>
                <c:pt idx="76">
                  <c:v>0.45454545454545453</c:v>
                </c:pt>
                <c:pt idx="77">
                  <c:v>0.2857142857142857</c:v>
                </c:pt>
                <c:pt idx="78">
                  <c:v>0.66666666666666663</c:v>
                </c:pt>
                <c:pt idx="79">
                  <c:v>0.46153846153846156</c:v>
                </c:pt>
                <c:pt idx="80">
                  <c:v>0.33333333333333331</c:v>
                </c:pt>
                <c:pt idx="81">
                  <c:v>0.66666666666666663</c:v>
                </c:pt>
                <c:pt idx="82">
                  <c:v>0.81818181818181823</c:v>
                </c:pt>
                <c:pt idx="83">
                  <c:v>0.52941176470588236</c:v>
                </c:pt>
                <c:pt idx="84">
                  <c:v>0.45454545454545453</c:v>
                </c:pt>
                <c:pt idx="85">
                  <c:v>0.62962962962962965</c:v>
                </c:pt>
                <c:pt idx="86">
                  <c:v>0.22222222222222221</c:v>
                </c:pt>
                <c:pt idx="87">
                  <c:v>0.22222222222222221</c:v>
                </c:pt>
                <c:pt idx="88">
                  <c:v>0.3</c:v>
                </c:pt>
                <c:pt idx="89">
                  <c:v>0.58823529411764708</c:v>
                </c:pt>
                <c:pt idx="90">
                  <c:v>0.56000000000000005</c:v>
                </c:pt>
                <c:pt idx="91">
                  <c:v>0.54545454545454541</c:v>
                </c:pt>
                <c:pt idx="92">
                  <c:v>0.81818181818181823</c:v>
                </c:pt>
                <c:pt idx="93">
                  <c:v>0.8</c:v>
                </c:pt>
                <c:pt idx="94">
                  <c:v>0.5</c:v>
                </c:pt>
                <c:pt idx="95">
                  <c:v>0.60869565217391308</c:v>
                </c:pt>
                <c:pt idx="96">
                  <c:v>0.44444444444444442</c:v>
                </c:pt>
                <c:pt idx="97">
                  <c:v>0.7142857142857143</c:v>
                </c:pt>
                <c:pt idx="98">
                  <c:v>0.42105263157894735</c:v>
                </c:pt>
                <c:pt idx="99">
                  <c:v>0.6</c:v>
                </c:pt>
                <c:pt idx="100">
                  <c:v>0.83333333333333337</c:v>
                </c:pt>
                <c:pt idx="101">
                  <c:v>0.27272727272727271</c:v>
                </c:pt>
                <c:pt idx="102">
                  <c:v>0.72222222222222221</c:v>
                </c:pt>
                <c:pt idx="103">
                  <c:v>0.66666666666666663</c:v>
                </c:pt>
                <c:pt idx="104">
                  <c:v>0.22222222222222221</c:v>
                </c:pt>
                <c:pt idx="105">
                  <c:v>0.33333333333333331</c:v>
                </c:pt>
                <c:pt idx="106">
                  <c:v>0.66666666666666663</c:v>
                </c:pt>
                <c:pt idx="107">
                  <c:v>0.25</c:v>
                </c:pt>
                <c:pt idx="108">
                  <c:v>0.83333333333333337</c:v>
                </c:pt>
                <c:pt idx="109">
                  <c:v>0.6</c:v>
                </c:pt>
                <c:pt idx="110">
                  <c:v>0.5</c:v>
                </c:pt>
                <c:pt idx="111">
                  <c:v>0.8571428571428571</c:v>
                </c:pt>
                <c:pt idx="112">
                  <c:v>0.75</c:v>
                </c:pt>
                <c:pt idx="113">
                  <c:v>0.44444444444444442</c:v>
                </c:pt>
                <c:pt idx="114">
                  <c:v>0.5</c:v>
                </c:pt>
                <c:pt idx="115">
                  <c:v>0.5</c:v>
                </c:pt>
                <c:pt idx="116">
                  <c:v>0.6</c:v>
                </c:pt>
                <c:pt idx="117">
                  <c:v>0.66666666666666663</c:v>
                </c:pt>
                <c:pt idx="118">
                  <c:v>0.76923076923076927</c:v>
                </c:pt>
                <c:pt idx="119">
                  <c:v>0.78947368421052633</c:v>
                </c:pt>
                <c:pt idx="120">
                  <c:v>0.75</c:v>
                </c:pt>
                <c:pt idx="121">
                  <c:v>0.625</c:v>
                </c:pt>
                <c:pt idx="122">
                  <c:v>0.6875</c:v>
                </c:pt>
                <c:pt idx="123">
                  <c:v>0.5</c:v>
                </c:pt>
                <c:pt idx="124">
                  <c:v>0.6428571428571429</c:v>
                </c:pt>
                <c:pt idx="125">
                  <c:v>0.63636363636363635</c:v>
                </c:pt>
                <c:pt idx="126">
                  <c:v>0.16666666666666666</c:v>
                </c:pt>
                <c:pt idx="127">
                  <c:v>0.125</c:v>
                </c:pt>
                <c:pt idx="128">
                  <c:v>0.58333333333333337</c:v>
                </c:pt>
                <c:pt idx="129">
                  <c:v>0</c:v>
                </c:pt>
                <c:pt idx="130">
                  <c:v>0.53125</c:v>
                </c:pt>
                <c:pt idx="131">
                  <c:v>0.8</c:v>
                </c:pt>
                <c:pt idx="132">
                  <c:v>0.42857142857142855</c:v>
                </c:pt>
                <c:pt idx="133">
                  <c:v>0.45454545454545453</c:v>
                </c:pt>
                <c:pt idx="134">
                  <c:v>0.3</c:v>
                </c:pt>
                <c:pt idx="135">
                  <c:v>0.5</c:v>
                </c:pt>
                <c:pt idx="136">
                  <c:v>0.5</c:v>
                </c:pt>
                <c:pt idx="137">
                  <c:v>0.4</c:v>
                </c:pt>
                <c:pt idx="138">
                  <c:v>0.5</c:v>
                </c:pt>
                <c:pt idx="139">
                  <c:v>0.33333333333333331</c:v>
                </c:pt>
                <c:pt idx="140">
                  <c:v>0.42857142857142855</c:v>
                </c:pt>
                <c:pt idx="141">
                  <c:v>1</c:v>
                </c:pt>
                <c:pt idx="142">
                  <c:v>0.7142857142857143</c:v>
                </c:pt>
                <c:pt idx="143">
                  <c:v>0.33333333333333331</c:v>
                </c:pt>
                <c:pt idx="144">
                  <c:v>0.84615384615384615</c:v>
                </c:pt>
                <c:pt idx="145">
                  <c:v>0.66666666666666663</c:v>
                </c:pt>
                <c:pt idx="146">
                  <c:v>0.6</c:v>
                </c:pt>
                <c:pt idx="147">
                  <c:v>0.625</c:v>
                </c:pt>
                <c:pt idx="148">
                  <c:v>0.5</c:v>
                </c:pt>
                <c:pt idx="149">
                  <c:v>0.72222222222222221</c:v>
                </c:pt>
                <c:pt idx="150">
                  <c:v>0.6875</c:v>
                </c:pt>
                <c:pt idx="151">
                  <c:v>0.76923076923076927</c:v>
                </c:pt>
                <c:pt idx="152">
                  <c:v>0.1111111111111111</c:v>
                </c:pt>
                <c:pt idx="153">
                  <c:v>0.6</c:v>
                </c:pt>
                <c:pt idx="154">
                  <c:v>0.72727272727272729</c:v>
                </c:pt>
                <c:pt idx="155">
                  <c:v>0.5714285714285714</c:v>
                </c:pt>
                <c:pt idx="156">
                  <c:v>0.25</c:v>
                </c:pt>
                <c:pt idx="157">
                  <c:v>0.66666666666666663</c:v>
                </c:pt>
                <c:pt idx="158">
                  <c:v>0.76470588235294112</c:v>
                </c:pt>
                <c:pt idx="159">
                  <c:v>0.8</c:v>
                </c:pt>
                <c:pt idx="160">
                  <c:v>0.5714285714285714</c:v>
                </c:pt>
                <c:pt idx="161">
                  <c:v>0.8571428571428571</c:v>
                </c:pt>
                <c:pt idx="162">
                  <c:v>0.5</c:v>
                </c:pt>
                <c:pt idx="163">
                  <c:v>0.83333333333333337</c:v>
                </c:pt>
                <c:pt idx="164">
                  <c:v>0.66666666666666663</c:v>
                </c:pt>
                <c:pt idx="165">
                  <c:v>0.8</c:v>
                </c:pt>
                <c:pt idx="166">
                  <c:v>0.55555555555555558</c:v>
                </c:pt>
                <c:pt idx="167">
                  <c:v>0.77777777777777779</c:v>
                </c:pt>
                <c:pt idx="168">
                  <c:v>0.72727272727272729</c:v>
                </c:pt>
                <c:pt idx="169">
                  <c:v>0.7142857142857143</c:v>
                </c:pt>
                <c:pt idx="171">
                  <c:v>0.48148148148148145</c:v>
                </c:pt>
                <c:pt idx="172">
                  <c:v>0.6</c:v>
                </c:pt>
                <c:pt idx="173">
                  <c:v>0.6470588235294118</c:v>
                </c:pt>
                <c:pt idx="174">
                  <c:v>0.66666666666666663</c:v>
                </c:pt>
                <c:pt idx="175">
                  <c:v>0.42857142857142855</c:v>
                </c:pt>
                <c:pt idx="176">
                  <c:v>0.52941176470588236</c:v>
                </c:pt>
                <c:pt idx="177">
                  <c:v>0.76923076923076927</c:v>
                </c:pt>
                <c:pt idx="178">
                  <c:v>0.95238095238095233</c:v>
                </c:pt>
                <c:pt idx="179">
                  <c:v>0.73913043478260865</c:v>
                </c:pt>
                <c:pt idx="180">
                  <c:v>1</c:v>
                </c:pt>
                <c:pt idx="181">
                  <c:v>0.6</c:v>
                </c:pt>
                <c:pt idx="182">
                  <c:v>0.5625</c:v>
                </c:pt>
                <c:pt idx="183">
                  <c:v>0.5</c:v>
                </c:pt>
                <c:pt idx="184">
                  <c:v>0.75</c:v>
                </c:pt>
                <c:pt idx="185">
                  <c:v>0.54545454545454541</c:v>
                </c:pt>
                <c:pt idx="186">
                  <c:v>0.38235294117647056</c:v>
                </c:pt>
                <c:pt idx="187">
                  <c:v>0.52941176470588236</c:v>
                </c:pt>
                <c:pt idx="188">
                  <c:v>0.8</c:v>
                </c:pt>
                <c:pt idx="189">
                  <c:v>0.68181818181818177</c:v>
                </c:pt>
                <c:pt idx="190">
                  <c:v>0.76470588235294112</c:v>
                </c:pt>
                <c:pt idx="191">
                  <c:v>0.70588235294117652</c:v>
                </c:pt>
                <c:pt idx="192">
                  <c:v>0.70588235294117652</c:v>
                </c:pt>
                <c:pt idx="193">
                  <c:v>0.66666666666666663</c:v>
                </c:pt>
                <c:pt idx="194">
                  <c:v>0.72222222222222221</c:v>
                </c:pt>
                <c:pt idx="195">
                  <c:v>0.61111111111111116</c:v>
                </c:pt>
                <c:pt idx="196">
                  <c:v>0.47058823529411764</c:v>
                </c:pt>
                <c:pt idx="197">
                  <c:v>0.44444444444444442</c:v>
                </c:pt>
                <c:pt idx="198">
                  <c:v>0.38461538461538464</c:v>
                </c:pt>
                <c:pt idx="199">
                  <c:v>0.66666666666666663</c:v>
                </c:pt>
                <c:pt idx="200">
                  <c:v>0.33333333333333331</c:v>
                </c:pt>
                <c:pt idx="201">
                  <c:v>0.6875</c:v>
                </c:pt>
                <c:pt idx="202">
                  <c:v>0.8571428571428571</c:v>
                </c:pt>
                <c:pt idx="203">
                  <c:v>0.5</c:v>
                </c:pt>
                <c:pt idx="204">
                  <c:v>0.52941176470588236</c:v>
                </c:pt>
                <c:pt idx="205">
                  <c:v>0.75</c:v>
                </c:pt>
                <c:pt idx="206">
                  <c:v>0.68181818181818177</c:v>
                </c:pt>
                <c:pt idx="207">
                  <c:v>0.63636363636363635</c:v>
                </c:pt>
                <c:pt idx="208">
                  <c:v>0.66666666666666663</c:v>
                </c:pt>
                <c:pt idx="209">
                  <c:v>0.5625</c:v>
                </c:pt>
                <c:pt idx="210">
                  <c:v>0.65</c:v>
                </c:pt>
                <c:pt idx="211">
                  <c:v>0.5625</c:v>
                </c:pt>
                <c:pt idx="213">
                  <c:v>0.5</c:v>
                </c:pt>
                <c:pt idx="214">
                  <c:v>0.44444444444444442</c:v>
                </c:pt>
                <c:pt idx="215">
                  <c:v>0.5714285714285714</c:v>
                </c:pt>
                <c:pt idx="216">
                  <c:v>0.90909090909090906</c:v>
                </c:pt>
                <c:pt idx="217">
                  <c:v>0.76923076923076927</c:v>
                </c:pt>
                <c:pt idx="218">
                  <c:v>0.7</c:v>
                </c:pt>
                <c:pt idx="219">
                  <c:v>0.61111111111111116</c:v>
                </c:pt>
                <c:pt idx="220">
                  <c:v>0.375</c:v>
                </c:pt>
                <c:pt idx="221">
                  <c:v>0.65</c:v>
                </c:pt>
                <c:pt idx="222">
                  <c:v>0.14285714285714285</c:v>
                </c:pt>
                <c:pt idx="223">
                  <c:v>0.44444444444444442</c:v>
                </c:pt>
                <c:pt idx="224">
                  <c:v>0.625</c:v>
                </c:pt>
                <c:pt idx="225">
                  <c:v>0.66666666666666663</c:v>
                </c:pt>
                <c:pt idx="226">
                  <c:v>0.63636363636363635</c:v>
                </c:pt>
                <c:pt idx="227">
                  <c:v>0.9285714285714286</c:v>
                </c:pt>
                <c:pt idx="228">
                  <c:v>0.7857142857142857</c:v>
                </c:pt>
                <c:pt idx="229">
                  <c:v>0.76923076923076927</c:v>
                </c:pt>
                <c:pt idx="230">
                  <c:v>0.33333333333333331</c:v>
                </c:pt>
                <c:pt idx="231">
                  <c:v>0.76923076923076927</c:v>
                </c:pt>
                <c:pt idx="232">
                  <c:v>0.8</c:v>
                </c:pt>
                <c:pt idx="233">
                  <c:v>0.73076923076923073</c:v>
                </c:pt>
                <c:pt idx="234">
                  <c:v>0.75</c:v>
                </c:pt>
                <c:pt idx="235">
                  <c:v>0.94444444444444442</c:v>
                </c:pt>
                <c:pt idx="236">
                  <c:v>0.76470588235294112</c:v>
                </c:pt>
                <c:pt idx="237">
                  <c:v>0.5</c:v>
                </c:pt>
                <c:pt idx="238">
                  <c:v>0.5</c:v>
                </c:pt>
                <c:pt idx="239">
                  <c:v>0.3</c:v>
                </c:pt>
                <c:pt idx="240">
                  <c:v>0.375</c:v>
                </c:pt>
                <c:pt idx="241">
                  <c:v>0.58823529411764708</c:v>
                </c:pt>
                <c:pt idx="242">
                  <c:v>0.47826086956521741</c:v>
                </c:pt>
                <c:pt idx="243">
                  <c:v>0.69230769230769229</c:v>
                </c:pt>
                <c:pt idx="244">
                  <c:v>0.55000000000000004</c:v>
                </c:pt>
                <c:pt idx="245">
                  <c:v>0.625</c:v>
                </c:pt>
                <c:pt idx="246">
                  <c:v>0.38461538461538464</c:v>
                </c:pt>
                <c:pt idx="247">
                  <c:v>0.66666666666666663</c:v>
                </c:pt>
                <c:pt idx="248">
                  <c:v>0.33333333333333331</c:v>
                </c:pt>
                <c:pt idx="249">
                  <c:v>0.6875</c:v>
                </c:pt>
                <c:pt idx="250">
                  <c:v>0.88888888888888884</c:v>
                </c:pt>
                <c:pt idx="251">
                  <c:v>0.6875</c:v>
                </c:pt>
                <c:pt idx="252">
                  <c:v>0.88888888888888884</c:v>
                </c:pt>
                <c:pt idx="253">
                  <c:v>0.94444444444444442</c:v>
                </c:pt>
                <c:pt idx="254">
                  <c:v>0.8571428571428571</c:v>
                </c:pt>
                <c:pt idx="255">
                  <c:v>0.5</c:v>
                </c:pt>
                <c:pt idx="256">
                  <c:v>0.36363636363636365</c:v>
                </c:pt>
                <c:pt idx="257">
                  <c:v>0.5</c:v>
                </c:pt>
                <c:pt idx="258">
                  <c:v>0.75</c:v>
                </c:pt>
                <c:pt idx="259">
                  <c:v>0.63636363636363635</c:v>
                </c:pt>
                <c:pt idx="260">
                  <c:v>0.66666666666666663</c:v>
                </c:pt>
                <c:pt idx="261">
                  <c:v>0.5625</c:v>
                </c:pt>
                <c:pt idx="262">
                  <c:v>0.65</c:v>
                </c:pt>
                <c:pt idx="263">
                  <c:v>0.5625</c:v>
                </c:pt>
                <c:pt idx="266">
                  <c:v>0.76923076923076927</c:v>
                </c:pt>
                <c:pt idx="267">
                  <c:v>0.46153846153846156</c:v>
                </c:pt>
                <c:pt idx="268">
                  <c:v>0.76923076923076927</c:v>
                </c:pt>
                <c:pt idx="269">
                  <c:v>0.625</c:v>
                </c:pt>
                <c:pt idx="270">
                  <c:v>0</c:v>
                </c:pt>
                <c:pt idx="271">
                  <c:v>0.33333333333333331</c:v>
                </c:pt>
                <c:pt idx="272">
                  <c:v>0.66666666666666663</c:v>
                </c:pt>
                <c:pt idx="273">
                  <c:v>0.25</c:v>
                </c:pt>
                <c:pt idx="274">
                  <c:v>0.33333333333333331</c:v>
                </c:pt>
                <c:pt idx="275">
                  <c:v>0.25</c:v>
                </c:pt>
                <c:pt idx="276">
                  <c:v>1</c:v>
                </c:pt>
                <c:pt idx="277">
                  <c:v>0.625</c:v>
                </c:pt>
                <c:pt idx="278">
                  <c:v>0.33333333333333331</c:v>
                </c:pt>
                <c:pt idx="279">
                  <c:v>0.6</c:v>
                </c:pt>
                <c:pt idx="281">
                  <c:v>0.2</c:v>
                </c:pt>
                <c:pt idx="282">
                  <c:v>0.66666666666666663</c:v>
                </c:pt>
                <c:pt idx="283">
                  <c:v>0.5</c:v>
                </c:pt>
                <c:pt idx="284">
                  <c:v>0</c:v>
                </c:pt>
                <c:pt idx="285">
                  <c:v>0.5</c:v>
                </c:pt>
                <c:pt idx="288">
                  <c:v>0.63636363636363635</c:v>
                </c:pt>
                <c:pt idx="289">
                  <c:v>0.58333333333333337</c:v>
                </c:pt>
                <c:pt idx="290">
                  <c:v>0.88888888888888884</c:v>
                </c:pt>
                <c:pt idx="291">
                  <c:v>0.73076923076923073</c:v>
                </c:pt>
                <c:pt idx="292">
                  <c:v>0.7</c:v>
                </c:pt>
              </c:numCache>
            </c:numRef>
          </c:yVal>
          <c:smooth val="0"/>
          <c:extLst>
            <c:ext xmlns:c16="http://schemas.microsoft.com/office/drawing/2014/chart" uri="{C3380CC4-5D6E-409C-BE32-E72D297353CC}">
              <c16:uniqueId val="{00000000-7405-9C44-B57C-A48314548A2E}"/>
            </c:ext>
          </c:extLst>
        </c:ser>
        <c:dLbls>
          <c:showLegendKey val="0"/>
          <c:showVal val="0"/>
          <c:showCatName val="0"/>
          <c:showSerName val="0"/>
          <c:showPercent val="0"/>
          <c:showBubbleSize val="0"/>
        </c:dLbls>
        <c:axId val="2077164120"/>
        <c:axId val="2077167080"/>
      </c:scatterChart>
      <c:valAx>
        <c:axId val="2077164120"/>
        <c:scaling>
          <c:orientation val="minMax"/>
        </c:scaling>
        <c:delete val="0"/>
        <c:axPos val="b"/>
        <c:majorTickMark val="out"/>
        <c:minorTickMark val="none"/>
        <c:tickLblPos val="nextTo"/>
        <c:crossAx val="2077167080"/>
        <c:crosses val="autoZero"/>
        <c:crossBetween val="midCat"/>
      </c:valAx>
      <c:valAx>
        <c:axId val="2077167080"/>
        <c:scaling>
          <c:orientation val="minMax"/>
        </c:scaling>
        <c:delete val="0"/>
        <c:axPos val="l"/>
        <c:majorGridlines/>
        <c:numFmt formatCode="General" sourceLinked="1"/>
        <c:majorTickMark val="out"/>
        <c:minorTickMark val="none"/>
        <c:tickLblPos val="nextTo"/>
        <c:crossAx val="20771641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Proportion with plug by air temp</a:t>
            </a:r>
          </a:p>
        </c:rich>
      </c:tx>
      <c:overlay val="0"/>
    </c:title>
    <c:autoTitleDeleted val="0"/>
    <c:plotArea>
      <c:layout/>
      <c:scatterChart>
        <c:scatterStyle val="lineMarker"/>
        <c:varyColors val="0"/>
        <c:ser>
          <c:idx val="0"/>
          <c:order val="0"/>
          <c:tx>
            <c:strRef>
              <c:f>'by date of collection'!$P$1</c:f>
              <c:strCache>
                <c:ptCount val="1"/>
                <c:pt idx="0">
                  <c:v>propn plug</c:v>
                </c:pt>
              </c:strCache>
            </c:strRef>
          </c:tx>
          <c:spPr>
            <a:ln w="47625">
              <a:noFill/>
            </a:ln>
          </c:spPr>
          <c:xVal>
            <c:numRef>
              <c:f>'by date of collection'!$D$2:$D$54</c:f>
              <c:numCache>
                <c:formatCode>d\-mmm\-yy</c:formatCode>
                <c:ptCount val="53"/>
                <c:pt idx="34" formatCode="General">
                  <c:v>24.477083333333336</c:v>
                </c:pt>
                <c:pt idx="35" formatCode="General">
                  <c:v>24.810000000000002</c:v>
                </c:pt>
                <c:pt idx="36" formatCode="General">
                  <c:v>25.596249999999998</c:v>
                </c:pt>
                <c:pt idx="37" formatCode="General">
                  <c:v>26.387916666666669</c:v>
                </c:pt>
                <c:pt idx="38" formatCode="General">
                  <c:v>23.809583333333336</c:v>
                </c:pt>
                <c:pt idx="39" formatCode="General">
                  <c:v>24.33874999999999</c:v>
                </c:pt>
                <c:pt idx="40" formatCode="General">
                  <c:v>24.592916666666667</c:v>
                </c:pt>
                <c:pt idx="41" formatCode="General">
                  <c:v>23.506666666666664</c:v>
                </c:pt>
                <c:pt idx="42" formatCode="General">
                  <c:v>22.755833333333332</c:v>
                </c:pt>
                <c:pt idx="43" formatCode="General">
                  <c:v>22.366250000000004</c:v>
                </c:pt>
                <c:pt idx="44" formatCode="General">
                  <c:v>22.424583333333334</c:v>
                </c:pt>
                <c:pt idx="45" formatCode="General">
                  <c:v>23.194166666666664</c:v>
                </c:pt>
                <c:pt idx="46" formatCode="General">
                  <c:v>23.82875000000001</c:v>
                </c:pt>
                <c:pt idx="47" formatCode="General">
                  <c:v>23.412083333333332</c:v>
                </c:pt>
                <c:pt idx="48" formatCode="General">
                  <c:v>24.33</c:v>
                </c:pt>
                <c:pt idx="49" formatCode="General">
                  <c:v>25.515833333333333</c:v>
                </c:pt>
                <c:pt idx="50" formatCode="General">
                  <c:v>24.084166666666665</c:v>
                </c:pt>
                <c:pt idx="51" formatCode="General">
                  <c:v>19.909166666666664</c:v>
                </c:pt>
                <c:pt idx="52" formatCode="General">
                  <c:v>22.280416666666664</c:v>
                </c:pt>
              </c:numCache>
            </c:numRef>
          </c:xVal>
          <c:yVal>
            <c:numRef>
              <c:f>'by date of collection'!$P$2:$P$54</c:f>
              <c:numCache>
                <c:formatCode>General</c:formatCode>
                <c:ptCount val="53"/>
                <c:pt idx="0">
                  <c:v>0.80208333333333337</c:v>
                </c:pt>
                <c:pt idx="1">
                  <c:v>0.70879120879120872</c:v>
                </c:pt>
                <c:pt idx="2">
                  <c:v>0.89285714285714279</c:v>
                </c:pt>
                <c:pt idx="3">
                  <c:v>0.98529411764705888</c:v>
                </c:pt>
                <c:pt idx="4">
                  <c:v>0.24649470899470902</c:v>
                </c:pt>
                <c:pt idx="5">
                  <c:v>0.68278769841269837</c:v>
                </c:pt>
                <c:pt idx="6">
                  <c:v>0.50303030303030294</c:v>
                </c:pt>
                <c:pt idx="7">
                  <c:v>0.85</c:v>
                </c:pt>
                <c:pt idx="8">
                  <c:v>0.94285714285714273</c:v>
                </c:pt>
                <c:pt idx="9">
                  <c:v>0.45370370370370372</c:v>
                </c:pt>
                <c:pt idx="10">
                  <c:v>0.45370370370370372</c:v>
                </c:pt>
                <c:pt idx="11">
                  <c:v>0.65634920634920635</c:v>
                </c:pt>
                <c:pt idx="12">
                  <c:v>0.55952380952380953</c:v>
                </c:pt>
                <c:pt idx="13">
                  <c:v>0.61111111111111105</c:v>
                </c:pt>
                <c:pt idx="14">
                  <c:v>0.58333333333333326</c:v>
                </c:pt>
                <c:pt idx="15">
                  <c:v>0.66666666666666663</c:v>
                </c:pt>
                <c:pt idx="16">
                  <c:v>0.88095238095238093</c:v>
                </c:pt>
                <c:pt idx="17">
                  <c:v>0.86265664160401001</c:v>
                </c:pt>
                <c:pt idx="18">
                  <c:v>0.81172884133410439</c:v>
                </c:pt>
                <c:pt idx="19">
                  <c:v>0.79519230769230764</c:v>
                </c:pt>
                <c:pt idx="20">
                  <c:v>0.75</c:v>
                </c:pt>
                <c:pt idx="22">
                  <c:v>0.76666666666666661</c:v>
                </c:pt>
                <c:pt idx="23">
                  <c:v>0.81410256410256421</c:v>
                </c:pt>
                <c:pt idx="24">
                  <c:v>0.64801587301587305</c:v>
                </c:pt>
                <c:pt idx="25">
                  <c:v>0.5625</c:v>
                </c:pt>
                <c:pt idx="26">
                  <c:v>0.63636363636363635</c:v>
                </c:pt>
                <c:pt idx="27">
                  <c:v>0.63690476190476186</c:v>
                </c:pt>
                <c:pt idx="28">
                  <c:v>0.74509803921568618</c:v>
                </c:pt>
                <c:pt idx="29">
                  <c:v>0.94791666666666663</c:v>
                </c:pt>
                <c:pt idx="30">
                  <c:v>1</c:v>
                </c:pt>
                <c:pt idx="31">
                  <c:v>0.90476190476190477</c:v>
                </c:pt>
                <c:pt idx="32">
                  <c:v>0.8833333333333333</c:v>
                </c:pt>
                <c:pt idx="34">
                  <c:v>0.58803418803418805</c:v>
                </c:pt>
                <c:pt idx="35">
                  <c:v>0.97499999999999998</c:v>
                </c:pt>
                <c:pt idx="36">
                  <c:v>0.86111111111111127</c:v>
                </c:pt>
                <c:pt idx="37">
                  <c:v>0.625</c:v>
                </c:pt>
                <c:pt idx="39">
                  <c:v>0.75</c:v>
                </c:pt>
                <c:pt idx="40">
                  <c:v>0.73664596273291927</c:v>
                </c:pt>
                <c:pt idx="42">
                  <c:v>0.83333333333333337</c:v>
                </c:pt>
                <c:pt idx="45">
                  <c:v>0.85714285714285721</c:v>
                </c:pt>
                <c:pt idx="46">
                  <c:v>0.73333333333333339</c:v>
                </c:pt>
                <c:pt idx="47">
                  <c:v>0.43333333333333335</c:v>
                </c:pt>
                <c:pt idx="48">
                  <c:v>0.73333333333333328</c:v>
                </c:pt>
                <c:pt idx="52">
                  <c:v>0.625</c:v>
                </c:pt>
              </c:numCache>
            </c:numRef>
          </c:yVal>
          <c:smooth val="0"/>
          <c:extLst>
            <c:ext xmlns:c16="http://schemas.microsoft.com/office/drawing/2014/chart" uri="{C3380CC4-5D6E-409C-BE32-E72D297353CC}">
              <c16:uniqueId val="{00000000-BDAF-B64A-B21E-1C8D6D5EDA36}"/>
            </c:ext>
          </c:extLst>
        </c:ser>
        <c:dLbls>
          <c:showLegendKey val="0"/>
          <c:showVal val="0"/>
          <c:showCatName val="0"/>
          <c:showSerName val="0"/>
          <c:showPercent val="0"/>
          <c:showBubbleSize val="0"/>
        </c:dLbls>
        <c:axId val="2077204632"/>
        <c:axId val="2077210120"/>
      </c:scatterChart>
      <c:valAx>
        <c:axId val="2077204632"/>
        <c:scaling>
          <c:orientation val="minMax"/>
          <c:min val="22"/>
        </c:scaling>
        <c:delete val="0"/>
        <c:axPos val="b"/>
        <c:title>
          <c:tx>
            <c:rich>
              <a:bodyPr/>
              <a:lstStyle/>
              <a:p>
                <a:pPr>
                  <a:defRPr/>
                </a:pPr>
                <a:r>
                  <a:rPr lang="en-US"/>
                  <a:t>Mean air temp</a:t>
                </a:r>
              </a:p>
            </c:rich>
          </c:tx>
          <c:overlay val="0"/>
        </c:title>
        <c:numFmt formatCode="0" sourceLinked="0"/>
        <c:majorTickMark val="out"/>
        <c:minorTickMark val="none"/>
        <c:tickLblPos val="nextTo"/>
        <c:crossAx val="2077210120"/>
        <c:crosses val="autoZero"/>
        <c:crossBetween val="midCat"/>
      </c:valAx>
      <c:valAx>
        <c:axId val="2077210120"/>
        <c:scaling>
          <c:orientation val="minMax"/>
          <c:max val="1"/>
        </c:scaling>
        <c:delete val="0"/>
        <c:axPos val="l"/>
        <c:title>
          <c:tx>
            <c:rich>
              <a:bodyPr/>
              <a:lstStyle/>
              <a:p>
                <a:pPr>
                  <a:defRPr/>
                </a:pPr>
                <a:r>
                  <a:rPr lang="en-US"/>
                  <a:t>proportion with plug</a:t>
                </a:r>
              </a:p>
            </c:rich>
          </c:tx>
          <c:overlay val="0"/>
        </c:title>
        <c:numFmt formatCode="General" sourceLinked="1"/>
        <c:majorTickMark val="out"/>
        <c:minorTickMark val="none"/>
        <c:tickLblPos val="nextTo"/>
        <c:crossAx val="2077204632"/>
        <c:crosses val="autoZero"/>
        <c:crossBetween val="midCat"/>
      </c:valAx>
    </c:plotArea>
    <c:plotVisOnly val="1"/>
    <c:dispBlanksAs val="gap"/>
    <c:showDLblsOverMax val="0"/>
  </c:chart>
  <c:spPr>
    <a:ln>
      <a:noFill/>
    </a:ln>
  </c:spPr>
  <c:printSettings>
    <c:headerFooter/>
    <c:pageMargins b="1" l="0.75" r="0.75"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a:t>Proportion with sacs by air temp</a:t>
            </a:r>
          </a:p>
        </c:rich>
      </c:tx>
      <c:overlay val="0"/>
    </c:title>
    <c:autoTitleDeleted val="0"/>
    <c:plotArea>
      <c:layout/>
      <c:scatterChart>
        <c:scatterStyle val="lineMarker"/>
        <c:varyColors val="0"/>
        <c:ser>
          <c:idx val="0"/>
          <c:order val="0"/>
          <c:tx>
            <c:strRef>
              <c:f>'by date of collection'!$N$1</c:f>
              <c:strCache>
                <c:ptCount val="1"/>
                <c:pt idx="0">
                  <c:v>proportion with sacs</c:v>
                </c:pt>
              </c:strCache>
            </c:strRef>
          </c:tx>
          <c:spPr>
            <a:ln w="47625">
              <a:noFill/>
            </a:ln>
          </c:spPr>
          <c:xVal>
            <c:numRef>
              <c:f>'by date of collection'!$D$2:$D$54</c:f>
              <c:numCache>
                <c:formatCode>d\-mmm\-yy</c:formatCode>
                <c:ptCount val="53"/>
                <c:pt idx="34" formatCode="General">
                  <c:v>24.477083333333336</c:v>
                </c:pt>
                <c:pt idx="35" formatCode="General">
                  <c:v>24.810000000000002</c:v>
                </c:pt>
                <c:pt idx="36" formatCode="General">
                  <c:v>25.596249999999998</c:v>
                </c:pt>
                <c:pt idx="37" formatCode="General">
                  <c:v>26.387916666666669</c:v>
                </c:pt>
                <c:pt idx="38" formatCode="General">
                  <c:v>23.809583333333336</c:v>
                </c:pt>
                <c:pt idx="39" formatCode="General">
                  <c:v>24.33874999999999</c:v>
                </c:pt>
                <c:pt idx="40" formatCode="General">
                  <c:v>24.592916666666667</c:v>
                </c:pt>
                <c:pt idx="41" formatCode="General">
                  <c:v>23.506666666666664</c:v>
                </c:pt>
                <c:pt idx="42" formatCode="General">
                  <c:v>22.755833333333332</c:v>
                </c:pt>
                <c:pt idx="43" formatCode="General">
                  <c:v>22.366250000000004</c:v>
                </c:pt>
                <c:pt idx="44" formatCode="General">
                  <c:v>22.424583333333334</c:v>
                </c:pt>
                <c:pt idx="45" formatCode="General">
                  <c:v>23.194166666666664</c:v>
                </c:pt>
                <c:pt idx="46" formatCode="General">
                  <c:v>23.82875000000001</c:v>
                </c:pt>
                <c:pt idx="47" formatCode="General">
                  <c:v>23.412083333333332</c:v>
                </c:pt>
                <c:pt idx="48" formatCode="General">
                  <c:v>24.33</c:v>
                </c:pt>
                <c:pt idx="49" formatCode="General">
                  <c:v>25.515833333333333</c:v>
                </c:pt>
                <c:pt idx="50" formatCode="General">
                  <c:v>24.084166666666665</c:v>
                </c:pt>
                <c:pt idx="51" formatCode="General">
                  <c:v>19.909166666666664</c:v>
                </c:pt>
                <c:pt idx="52" formatCode="General">
                  <c:v>22.280416666666664</c:v>
                </c:pt>
              </c:numCache>
            </c:numRef>
          </c:xVal>
          <c:yVal>
            <c:numRef>
              <c:f>'by date of collection'!$N$2:$N$54</c:f>
              <c:numCache>
                <c:formatCode>General</c:formatCode>
                <c:ptCount val="53"/>
                <c:pt idx="0">
                  <c:v>0.375</c:v>
                </c:pt>
                <c:pt idx="1">
                  <c:v>0.8125</c:v>
                </c:pt>
                <c:pt idx="2">
                  <c:v>0.37777777777777777</c:v>
                </c:pt>
                <c:pt idx="3">
                  <c:v>0.41666666666666663</c:v>
                </c:pt>
                <c:pt idx="4">
                  <c:v>0.38461538461538464</c:v>
                </c:pt>
                <c:pt idx="5">
                  <c:v>0.54727564102564108</c:v>
                </c:pt>
                <c:pt idx="6">
                  <c:v>0.60984848484848486</c:v>
                </c:pt>
                <c:pt idx="7">
                  <c:v>0.77321937321937317</c:v>
                </c:pt>
                <c:pt idx="8">
                  <c:v>0.68888888888888899</c:v>
                </c:pt>
                <c:pt idx="9">
                  <c:v>0.46153846153846151</c:v>
                </c:pt>
                <c:pt idx="10">
                  <c:v>0.46153846153846151</c:v>
                </c:pt>
                <c:pt idx="11">
                  <c:v>0.75462962962962965</c:v>
                </c:pt>
                <c:pt idx="12">
                  <c:v>0.78819444444444442</c:v>
                </c:pt>
                <c:pt idx="13">
                  <c:v>0.7671957671957671</c:v>
                </c:pt>
                <c:pt idx="14">
                  <c:v>0.6785714285714286</c:v>
                </c:pt>
                <c:pt idx="15">
                  <c:v>0.36363636363636365</c:v>
                </c:pt>
                <c:pt idx="16">
                  <c:v>0.63382352941176467</c:v>
                </c:pt>
                <c:pt idx="17">
                  <c:v>0.66069518716577547</c:v>
                </c:pt>
                <c:pt idx="18">
                  <c:v>0.67315062388591784</c:v>
                </c:pt>
                <c:pt idx="19">
                  <c:v>0.64127450980392153</c:v>
                </c:pt>
                <c:pt idx="20">
                  <c:v>0.5625</c:v>
                </c:pt>
                <c:pt idx="22">
                  <c:v>0.4</c:v>
                </c:pt>
                <c:pt idx="23">
                  <c:v>0.46922657952069713</c:v>
                </c:pt>
                <c:pt idx="24">
                  <c:v>0.71572871572871577</c:v>
                </c:pt>
                <c:pt idx="25">
                  <c:v>0.73461538461538467</c:v>
                </c:pt>
                <c:pt idx="26">
                  <c:v>0.47826086956521741</c:v>
                </c:pt>
                <c:pt idx="27">
                  <c:v>0.44474206349206347</c:v>
                </c:pt>
                <c:pt idx="28">
                  <c:v>0.61458333333333326</c:v>
                </c:pt>
                <c:pt idx="29">
                  <c:v>0.58731489099136158</c:v>
                </c:pt>
                <c:pt idx="30">
                  <c:v>0.85714285714285721</c:v>
                </c:pt>
                <c:pt idx="31">
                  <c:v>0.60826210826210825</c:v>
                </c:pt>
                <c:pt idx="32">
                  <c:v>0.66805555555555562</c:v>
                </c:pt>
                <c:pt idx="34">
                  <c:v>0.72631766381766383</c:v>
                </c:pt>
                <c:pt idx="35">
                  <c:v>0.55753968253968256</c:v>
                </c:pt>
                <c:pt idx="36">
                  <c:v>0.53905016552075369</c:v>
                </c:pt>
                <c:pt idx="37">
                  <c:v>0.74831932773109244</c:v>
                </c:pt>
                <c:pt idx="39">
                  <c:v>0.79166666666666674</c:v>
                </c:pt>
                <c:pt idx="40">
                  <c:v>0.67407407407407405</c:v>
                </c:pt>
                <c:pt idx="41">
                  <c:v>0.86956521739130432</c:v>
                </c:pt>
                <c:pt idx="42">
                  <c:v>0.77777777777777779</c:v>
                </c:pt>
                <c:pt idx="45">
                  <c:v>0.6</c:v>
                </c:pt>
                <c:pt idx="46">
                  <c:v>0.5219907407407407</c:v>
                </c:pt>
                <c:pt idx="47">
                  <c:v>0.68461538461538463</c:v>
                </c:pt>
                <c:pt idx="48">
                  <c:v>0.6470588235294118</c:v>
                </c:pt>
                <c:pt idx="49">
                  <c:v>0.46390374331550799</c:v>
                </c:pt>
                <c:pt idx="51">
                  <c:v>0.78253968253968254</c:v>
                </c:pt>
                <c:pt idx="52">
                  <c:v>0.47165532879818589</c:v>
                </c:pt>
              </c:numCache>
            </c:numRef>
          </c:yVal>
          <c:smooth val="0"/>
          <c:extLst>
            <c:ext xmlns:c16="http://schemas.microsoft.com/office/drawing/2014/chart" uri="{C3380CC4-5D6E-409C-BE32-E72D297353CC}">
              <c16:uniqueId val="{00000000-9CFF-A24F-B9AE-15BB8B2D1463}"/>
            </c:ext>
          </c:extLst>
        </c:ser>
        <c:dLbls>
          <c:showLegendKey val="0"/>
          <c:showVal val="0"/>
          <c:showCatName val="0"/>
          <c:showSerName val="0"/>
          <c:showPercent val="0"/>
          <c:showBubbleSize val="0"/>
        </c:dLbls>
        <c:axId val="2077666840"/>
        <c:axId val="2077672408"/>
      </c:scatterChart>
      <c:valAx>
        <c:axId val="2077666840"/>
        <c:scaling>
          <c:orientation val="minMax"/>
          <c:min val="19"/>
        </c:scaling>
        <c:delete val="0"/>
        <c:axPos val="b"/>
        <c:title>
          <c:tx>
            <c:rich>
              <a:bodyPr/>
              <a:lstStyle/>
              <a:p>
                <a:pPr>
                  <a:defRPr/>
                </a:pPr>
                <a:r>
                  <a:rPr lang="en-US"/>
                  <a:t>Mean air temperature</a:t>
                </a:r>
              </a:p>
            </c:rich>
          </c:tx>
          <c:overlay val="0"/>
        </c:title>
        <c:numFmt formatCode="0" sourceLinked="0"/>
        <c:majorTickMark val="out"/>
        <c:minorTickMark val="none"/>
        <c:tickLblPos val="nextTo"/>
        <c:crossAx val="2077672408"/>
        <c:crosses val="autoZero"/>
        <c:crossBetween val="midCat"/>
      </c:valAx>
      <c:valAx>
        <c:axId val="2077672408"/>
        <c:scaling>
          <c:orientation val="minMax"/>
        </c:scaling>
        <c:delete val="0"/>
        <c:axPos val="l"/>
        <c:title>
          <c:tx>
            <c:rich>
              <a:bodyPr/>
              <a:lstStyle/>
              <a:p>
                <a:pPr>
                  <a:defRPr/>
                </a:pPr>
                <a:r>
                  <a:rPr lang="en-US"/>
                  <a:t>proportion with sacs</a:t>
                </a:r>
              </a:p>
            </c:rich>
          </c:tx>
          <c:overlay val="0"/>
        </c:title>
        <c:numFmt formatCode="General" sourceLinked="1"/>
        <c:majorTickMark val="out"/>
        <c:minorTickMark val="none"/>
        <c:tickLblPos val="nextTo"/>
        <c:crossAx val="2077666840"/>
        <c:crosses val="autoZero"/>
        <c:crossBetween val="midCat"/>
      </c:valAx>
    </c:plotArea>
    <c:plotVisOnly val="1"/>
    <c:dispBlanksAs val="gap"/>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yVal>
            <c:numRef>
              <c:f>'dc dissections'!$Z$131:$Z$191</c:f>
              <c:numCache>
                <c:formatCode>General</c:formatCode>
                <c:ptCount val="61"/>
                <c:pt idx="0">
                  <c:v>0.73684210526315785</c:v>
                </c:pt>
                <c:pt idx="1">
                  <c:v>0.66666666666666663</c:v>
                </c:pt>
                <c:pt idx="2">
                  <c:v>0.63793103448275867</c:v>
                </c:pt>
                <c:pt idx="3">
                  <c:v>0.53125</c:v>
                </c:pt>
                <c:pt idx="5">
                  <c:v>0.72222222222222221</c:v>
                </c:pt>
                <c:pt idx="7">
                  <c:v>0.45833333333333331</c:v>
                </c:pt>
                <c:pt idx="8">
                  <c:v>0.7</c:v>
                </c:pt>
                <c:pt idx="9">
                  <c:v>0.4358974358974359</c:v>
                </c:pt>
                <c:pt idx="12">
                  <c:v>0.55555555555555558</c:v>
                </c:pt>
                <c:pt idx="13">
                  <c:v>0.5161290322580645</c:v>
                </c:pt>
                <c:pt idx="14">
                  <c:v>0.79411764705882348</c:v>
                </c:pt>
                <c:pt idx="15">
                  <c:v>0.7142857142857143</c:v>
                </c:pt>
                <c:pt idx="16">
                  <c:v>0.73333333333333328</c:v>
                </c:pt>
                <c:pt idx="17">
                  <c:v>0.70370370370370372</c:v>
                </c:pt>
                <c:pt idx="18">
                  <c:v>0.7931034482758621</c:v>
                </c:pt>
                <c:pt idx="19">
                  <c:v>0.7</c:v>
                </c:pt>
                <c:pt idx="20">
                  <c:v>0.54545454545454541</c:v>
                </c:pt>
                <c:pt idx="22">
                  <c:v>0.53333333333333333</c:v>
                </c:pt>
                <c:pt idx="23">
                  <c:v>0.36666666666666664</c:v>
                </c:pt>
                <c:pt idx="24">
                  <c:v>0.42857142857142855</c:v>
                </c:pt>
                <c:pt idx="25">
                  <c:v>0.27272727272727271</c:v>
                </c:pt>
                <c:pt idx="26">
                  <c:v>0</c:v>
                </c:pt>
                <c:pt idx="27">
                  <c:v>0.16666666666666666</c:v>
                </c:pt>
                <c:pt idx="28">
                  <c:v>0.125</c:v>
                </c:pt>
                <c:pt idx="29">
                  <c:v>0.3888888888888889</c:v>
                </c:pt>
                <c:pt idx="30">
                  <c:v>0.5</c:v>
                </c:pt>
                <c:pt idx="31">
                  <c:v>0.66666666666666663</c:v>
                </c:pt>
                <c:pt idx="32">
                  <c:v>0.69230769230769229</c:v>
                </c:pt>
                <c:pt idx="33">
                  <c:v>0.45454545454545453</c:v>
                </c:pt>
                <c:pt idx="34">
                  <c:v>0.62962962962962965</c:v>
                </c:pt>
                <c:pt idx="35">
                  <c:v>0.22222222222222221</c:v>
                </c:pt>
                <c:pt idx="36">
                  <c:v>0.3</c:v>
                </c:pt>
                <c:pt idx="37">
                  <c:v>0.22222222222222221</c:v>
                </c:pt>
                <c:pt idx="38">
                  <c:v>0.54545454545454541</c:v>
                </c:pt>
                <c:pt idx="39">
                  <c:v>0.5714285714285714</c:v>
                </c:pt>
                <c:pt idx="40">
                  <c:v>0.5</c:v>
                </c:pt>
                <c:pt idx="41">
                  <c:v>0.8</c:v>
                </c:pt>
                <c:pt idx="42">
                  <c:v>0.81818181818181823</c:v>
                </c:pt>
                <c:pt idx="43">
                  <c:v>0.44444444444444442</c:v>
                </c:pt>
                <c:pt idx="44">
                  <c:v>0.60869565217391308</c:v>
                </c:pt>
                <c:pt idx="45">
                  <c:v>0.6</c:v>
                </c:pt>
                <c:pt idx="46">
                  <c:v>0.54545454545454541</c:v>
                </c:pt>
                <c:pt idx="47">
                  <c:v>0.27272727272727271</c:v>
                </c:pt>
                <c:pt idx="48">
                  <c:v>0.83333333333333337</c:v>
                </c:pt>
                <c:pt idx="49">
                  <c:v>0.72222222222222221</c:v>
                </c:pt>
                <c:pt idx="50">
                  <c:v>0.47619047619047616</c:v>
                </c:pt>
                <c:pt idx="51">
                  <c:v>0.25</c:v>
                </c:pt>
                <c:pt idx="52">
                  <c:v>0.66666666666666663</c:v>
                </c:pt>
                <c:pt idx="53">
                  <c:v>0.33333333333333331</c:v>
                </c:pt>
                <c:pt idx="54">
                  <c:v>0.83333333333333337</c:v>
                </c:pt>
                <c:pt idx="55">
                  <c:v>0.54545454545454541</c:v>
                </c:pt>
                <c:pt idx="57">
                  <c:v>0.8571428571428571</c:v>
                </c:pt>
                <c:pt idx="58">
                  <c:v>0.44444444444444442</c:v>
                </c:pt>
                <c:pt idx="59">
                  <c:v>0.5</c:v>
                </c:pt>
                <c:pt idx="60">
                  <c:v>0.6</c:v>
                </c:pt>
              </c:numCache>
            </c:numRef>
          </c:yVal>
          <c:smooth val="1"/>
          <c:extLst>
            <c:ext xmlns:c16="http://schemas.microsoft.com/office/drawing/2014/chart" uri="{C3380CC4-5D6E-409C-BE32-E72D297353CC}">
              <c16:uniqueId val="{00000000-B9F5-414E-BFA0-6C96C5E7B84F}"/>
            </c:ext>
          </c:extLst>
        </c:ser>
        <c:dLbls>
          <c:showLegendKey val="0"/>
          <c:showVal val="0"/>
          <c:showCatName val="0"/>
          <c:showSerName val="0"/>
          <c:showPercent val="0"/>
          <c:showBubbleSize val="0"/>
        </c:dLbls>
        <c:axId val="2075916104"/>
        <c:axId val="2075919064"/>
      </c:scatterChart>
      <c:valAx>
        <c:axId val="2075916104"/>
        <c:scaling>
          <c:orientation val="minMax"/>
        </c:scaling>
        <c:delete val="0"/>
        <c:axPos val="b"/>
        <c:majorTickMark val="out"/>
        <c:minorTickMark val="none"/>
        <c:tickLblPos val="nextTo"/>
        <c:crossAx val="2075919064"/>
        <c:crosses val="autoZero"/>
        <c:crossBetween val="midCat"/>
      </c:valAx>
      <c:valAx>
        <c:axId val="2075919064"/>
        <c:scaling>
          <c:orientation val="minMax"/>
        </c:scaling>
        <c:delete val="0"/>
        <c:axPos val="l"/>
        <c:title>
          <c:tx>
            <c:rich>
              <a:bodyPr/>
              <a:lstStyle/>
              <a:p>
                <a:pPr>
                  <a:defRPr/>
                </a:pPr>
                <a:r>
                  <a:rPr lang="en-US"/>
                  <a:t>proportion with sacs</a:t>
                </a:r>
              </a:p>
            </c:rich>
          </c:tx>
          <c:overlay val="0"/>
        </c:title>
        <c:numFmt formatCode="General" sourceLinked="1"/>
        <c:majorTickMark val="out"/>
        <c:minorTickMark val="none"/>
        <c:tickLblPos val="nextTo"/>
        <c:crossAx val="207591610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Proportion with sacs by soil temp</a:t>
            </a:r>
          </a:p>
        </c:rich>
      </c:tx>
      <c:overlay val="0"/>
    </c:title>
    <c:autoTitleDeleted val="0"/>
    <c:plotArea>
      <c:layout/>
      <c:scatterChart>
        <c:scatterStyle val="lineMarker"/>
        <c:varyColors val="0"/>
        <c:ser>
          <c:idx val="0"/>
          <c:order val="0"/>
          <c:tx>
            <c:strRef>
              <c:f>'by date of collection'!$N$1</c:f>
              <c:strCache>
                <c:ptCount val="1"/>
                <c:pt idx="0">
                  <c:v>proportion with sacs</c:v>
                </c:pt>
              </c:strCache>
            </c:strRef>
          </c:tx>
          <c:spPr>
            <a:ln w="28575">
              <a:noFill/>
            </a:ln>
          </c:spPr>
          <c:xVal>
            <c:numRef>
              <c:f>'by date of collection'!$C$2:$C$54</c:f>
              <c:numCache>
                <c:formatCode>d\-mmm\-yy</c:formatCode>
                <c:ptCount val="53"/>
                <c:pt idx="34" formatCode="General">
                  <c:v>31.991666666666664</c:v>
                </c:pt>
                <c:pt idx="35" formatCode="General">
                  <c:v>32.169166666666662</c:v>
                </c:pt>
                <c:pt idx="36" formatCode="General">
                  <c:v>30.95333333333333</c:v>
                </c:pt>
                <c:pt idx="37" formatCode="General">
                  <c:v>30.897916666666671</c:v>
                </c:pt>
                <c:pt idx="38" formatCode="General">
                  <c:v>29.499166666666664</c:v>
                </c:pt>
                <c:pt idx="39" formatCode="General">
                  <c:v>30.112499999999997</c:v>
                </c:pt>
                <c:pt idx="40" formatCode="General">
                  <c:v>30.873333333333331</c:v>
                </c:pt>
                <c:pt idx="41" formatCode="General">
                  <c:v>31.177499999999998</c:v>
                </c:pt>
                <c:pt idx="42" formatCode="General">
                  <c:v>28.32749999999999</c:v>
                </c:pt>
                <c:pt idx="43" formatCode="General">
                  <c:v>27.516666666666669</c:v>
                </c:pt>
                <c:pt idx="44" formatCode="General">
                  <c:v>28.15958333333333</c:v>
                </c:pt>
                <c:pt idx="45" formatCode="General">
                  <c:v>29.524166666666662</c:v>
                </c:pt>
                <c:pt idx="46" formatCode="General">
                  <c:v>29.991666666666674</c:v>
                </c:pt>
                <c:pt idx="47" formatCode="General">
                  <c:v>29.79291666666667</c:v>
                </c:pt>
                <c:pt idx="48" formatCode="General">
                  <c:v>29.992500000000007</c:v>
                </c:pt>
                <c:pt idx="49" formatCode="General">
                  <c:v>31.029583333333335</c:v>
                </c:pt>
                <c:pt idx="50" formatCode="General">
                  <c:v>30.125572916666663</c:v>
                </c:pt>
                <c:pt idx="51" formatCode="General">
                  <c:v>26.585833333333337</c:v>
                </c:pt>
                <c:pt idx="52" formatCode="General">
                  <c:v>28.355833333333337</c:v>
                </c:pt>
              </c:numCache>
            </c:numRef>
          </c:xVal>
          <c:yVal>
            <c:numRef>
              <c:f>'by date of collection'!$N$2:$N$54</c:f>
              <c:numCache>
                <c:formatCode>General</c:formatCode>
                <c:ptCount val="53"/>
                <c:pt idx="0">
                  <c:v>0.375</c:v>
                </c:pt>
                <c:pt idx="1">
                  <c:v>0.8125</c:v>
                </c:pt>
                <c:pt idx="2">
                  <c:v>0.37777777777777777</c:v>
                </c:pt>
                <c:pt idx="3">
                  <c:v>0.41666666666666663</c:v>
                </c:pt>
                <c:pt idx="4">
                  <c:v>0.38461538461538464</c:v>
                </c:pt>
                <c:pt idx="5">
                  <c:v>0.54727564102564108</c:v>
                </c:pt>
                <c:pt idx="6">
                  <c:v>0.60984848484848486</c:v>
                </c:pt>
                <c:pt idx="7">
                  <c:v>0.77321937321937317</c:v>
                </c:pt>
                <c:pt idx="8">
                  <c:v>0.68888888888888899</c:v>
                </c:pt>
                <c:pt idx="9">
                  <c:v>0.46153846153846151</c:v>
                </c:pt>
                <c:pt idx="10">
                  <c:v>0.46153846153846151</c:v>
                </c:pt>
                <c:pt idx="11">
                  <c:v>0.75462962962962965</c:v>
                </c:pt>
                <c:pt idx="12">
                  <c:v>0.78819444444444442</c:v>
                </c:pt>
                <c:pt idx="13">
                  <c:v>0.7671957671957671</c:v>
                </c:pt>
                <c:pt idx="14">
                  <c:v>0.6785714285714286</c:v>
                </c:pt>
                <c:pt idx="15">
                  <c:v>0.36363636363636365</c:v>
                </c:pt>
                <c:pt idx="16">
                  <c:v>0.63382352941176467</c:v>
                </c:pt>
                <c:pt idx="17">
                  <c:v>0.66069518716577547</c:v>
                </c:pt>
                <c:pt idx="18">
                  <c:v>0.67315062388591784</c:v>
                </c:pt>
                <c:pt idx="19">
                  <c:v>0.64127450980392153</c:v>
                </c:pt>
                <c:pt idx="20">
                  <c:v>0.5625</c:v>
                </c:pt>
                <c:pt idx="22">
                  <c:v>0.4</c:v>
                </c:pt>
                <c:pt idx="23">
                  <c:v>0.46922657952069713</c:v>
                </c:pt>
                <c:pt idx="24">
                  <c:v>0.71572871572871577</c:v>
                </c:pt>
                <c:pt idx="25">
                  <c:v>0.73461538461538467</c:v>
                </c:pt>
                <c:pt idx="26">
                  <c:v>0.47826086956521741</c:v>
                </c:pt>
                <c:pt idx="27">
                  <c:v>0.44474206349206347</c:v>
                </c:pt>
                <c:pt idx="28">
                  <c:v>0.61458333333333326</c:v>
                </c:pt>
                <c:pt idx="29">
                  <c:v>0.58731489099136158</c:v>
                </c:pt>
                <c:pt idx="30">
                  <c:v>0.85714285714285721</c:v>
                </c:pt>
                <c:pt idx="31">
                  <c:v>0.60826210826210825</c:v>
                </c:pt>
                <c:pt idx="32">
                  <c:v>0.66805555555555562</c:v>
                </c:pt>
                <c:pt idx="34">
                  <c:v>0.72631766381766383</c:v>
                </c:pt>
                <c:pt idx="35">
                  <c:v>0.55753968253968256</c:v>
                </c:pt>
                <c:pt idx="36">
                  <c:v>0.53905016552075369</c:v>
                </c:pt>
                <c:pt idx="37">
                  <c:v>0.74831932773109244</c:v>
                </c:pt>
                <c:pt idx="39">
                  <c:v>0.79166666666666674</c:v>
                </c:pt>
                <c:pt idx="40">
                  <c:v>0.67407407407407405</c:v>
                </c:pt>
                <c:pt idx="41">
                  <c:v>0.86956521739130432</c:v>
                </c:pt>
                <c:pt idx="42">
                  <c:v>0.77777777777777779</c:v>
                </c:pt>
                <c:pt idx="45">
                  <c:v>0.6</c:v>
                </c:pt>
                <c:pt idx="46">
                  <c:v>0.5219907407407407</c:v>
                </c:pt>
                <c:pt idx="47">
                  <c:v>0.68461538461538463</c:v>
                </c:pt>
                <c:pt idx="48">
                  <c:v>0.6470588235294118</c:v>
                </c:pt>
                <c:pt idx="49">
                  <c:v>0.46390374331550799</c:v>
                </c:pt>
                <c:pt idx="51">
                  <c:v>0.78253968253968254</c:v>
                </c:pt>
                <c:pt idx="52">
                  <c:v>0.47165532879818589</c:v>
                </c:pt>
              </c:numCache>
            </c:numRef>
          </c:yVal>
          <c:smooth val="0"/>
          <c:extLst>
            <c:ext xmlns:c16="http://schemas.microsoft.com/office/drawing/2014/chart" uri="{C3380CC4-5D6E-409C-BE32-E72D297353CC}">
              <c16:uniqueId val="{00000000-5F45-BE43-94C7-A6141CCC62E9}"/>
            </c:ext>
          </c:extLst>
        </c:ser>
        <c:dLbls>
          <c:showLegendKey val="0"/>
          <c:showVal val="0"/>
          <c:showCatName val="0"/>
          <c:showSerName val="0"/>
          <c:showPercent val="0"/>
          <c:showBubbleSize val="0"/>
        </c:dLbls>
        <c:axId val="2076493768"/>
        <c:axId val="2076485864"/>
      </c:scatterChart>
      <c:valAx>
        <c:axId val="2076493768"/>
        <c:scaling>
          <c:orientation val="minMax"/>
          <c:min val="25"/>
        </c:scaling>
        <c:delete val="0"/>
        <c:axPos val="b"/>
        <c:title>
          <c:tx>
            <c:rich>
              <a:bodyPr/>
              <a:lstStyle/>
              <a:p>
                <a:pPr>
                  <a:defRPr/>
                </a:pPr>
                <a:r>
                  <a:rPr lang="en-US"/>
                  <a:t>Mean soil temperature</a:t>
                </a:r>
              </a:p>
            </c:rich>
          </c:tx>
          <c:overlay val="0"/>
        </c:title>
        <c:numFmt formatCode="0" sourceLinked="0"/>
        <c:majorTickMark val="out"/>
        <c:minorTickMark val="none"/>
        <c:tickLblPos val="nextTo"/>
        <c:crossAx val="2076485864"/>
        <c:crosses val="autoZero"/>
        <c:crossBetween val="midCat"/>
      </c:valAx>
      <c:valAx>
        <c:axId val="2076485864"/>
        <c:scaling>
          <c:orientation val="minMax"/>
        </c:scaling>
        <c:delete val="0"/>
        <c:axPos val="l"/>
        <c:title>
          <c:tx>
            <c:rich>
              <a:bodyPr/>
              <a:lstStyle/>
              <a:p>
                <a:pPr>
                  <a:defRPr/>
                </a:pPr>
                <a:r>
                  <a:rPr lang="en-US"/>
                  <a:t>proprtion with sacs</a:t>
                </a:r>
              </a:p>
            </c:rich>
          </c:tx>
          <c:overlay val="0"/>
        </c:title>
        <c:numFmt formatCode="General" sourceLinked="1"/>
        <c:majorTickMark val="out"/>
        <c:minorTickMark val="none"/>
        <c:tickLblPos val="nextTo"/>
        <c:crossAx val="2076493768"/>
        <c:crosses val="autoZero"/>
        <c:crossBetween val="midCat"/>
      </c:valAx>
    </c:plotArea>
    <c:plotVisOnly val="1"/>
    <c:dispBlanksAs val="gap"/>
    <c:showDLblsOverMax val="0"/>
  </c:chart>
  <c:printSettings>
    <c:headerFooter/>
    <c:pageMargins b="1" l="0.75" r="0.7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1"/>
          <c:tx>
            <c:v>Proportion with plug</c:v>
          </c:tx>
          <c:spPr>
            <a:ln w="28575">
              <a:noFill/>
            </a:ln>
          </c:spPr>
          <c:xVal>
            <c:numRef>
              <c:f>'by date of collection'!$A$36:$A$88</c:f>
              <c:numCache>
                <c:formatCode>d\-mmm\-yy</c:formatCode>
                <c:ptCount val="53"/>
                <c:pt idx="0">
                  <c:v>38007</c:v>
                </c:pt>
                <c:pt idx="1">
                  <c:v>38008</c:v>
                </c:pt>
                <c:pt idx="2">
                  <c:v>38009</c:v>
                </c:pt>
                <c:pt idx="3">
                  <c:v>38010</c:v>
                </c:pt>
                <c:pt idx="4">
                  <c:v>38012</c:v>
                </c:pt>
                <c:pt idx="5">
                  <c:v>38013</c:v>
                </c:pt>
                <c:pt idx="6">
                  <c:v>38014</c:v>
                </c:pt>
                <c:pt idx="7">
                  <c:v>38024</c:v>
                </c:pt>
                <c:pt idx="8">
                  <c:v>38025</c:v>
                </c:pt>
                <c:pt idx="9">
                  <c:v>38026</c:v>
                </c:pt>
                <c:pt idx="10">
                  <c:v>38027</c:v>
                </c:pt>
                <c:pt idx="11">
                  <c:v>38028</c:v>
                </c:pt>
                <c:pt idx="12">
                  <c:v>38029</c:v>
                </c:pt>
                <c:pt idx="13">
                  <c:v>38030</c:v>
                </c:pt>
                <c:pt idx="14">
                  <c:v>38031</c:v>
                </c:pt>
                <c:pt idx="15">
                  <c:v>38034</c:v>
                </c:pt>
                <c:pt idx="17">
                  <c:v>38238</c:v>
                </c:pt>
                <c:pt idx="18">
                  <c:v>38239</c:v>
                </c:pt>
                <c:pt idx="19">
                  <c:v>38240</c:v>
                </c:pt>
                <c:pt idx="20">
                  <c:v>38241</c:v>
                </c:pt>
                <c:pt idx="21">
                  <c:v>38242</c:v>
                </c:pt>
                <c:pt idx="22">
                  <c:v>38243</c:v>
                </c:pt>
                <c:pt idx="23">
                  <c:v>38244</c:v>
                </c:pt>
                <c:pt idx="24">
                  <c:v>38245</c:v>
                </c:pt>
                <c:pt idx="25">
                  <c:v>38246</c:v>
                </c:pt>
                <c:pt idx="26">
                  <c:v>38247</c:v>
                </c:pt>
                <c:pt idx="27">
                  <c:v>38248</c:v>
                </c:pt>
                <c:pt idx="28">
                  <c:v>38249</c:v>
                </c:pt>
                <c:pt idx="29">
                  <c:v>38250</c:v>
                </c:pt>
                <c:pt idx="30">
                  <c:v>38251</c:v>
                </c:pt>
                <c:pt idx="31">
                  <c:v>38252</c:v>
                </c:pt>
                <c:pt idx="32">
                  <c:v>38253</c:v>
                </c:pt>
                <c:pt idx="33">
                  <c:v>38254</c:v>
                </c:pt>
                <c:pt idx="34">
                  <c:v>38255</c:v>
                </c:pt>
                <c:pt idx="35">
                  <c:v>38256</c:v>
                </c:pt>
                <c:pt idx="36">
                  <c:v>38257</c:v>
                </c:pt>
                <c:pt idx="37">
                  <c:v>38258</c:v>
                </c:pt>
                <c:pt idx="38">
                  <c:v>38259</c:v>
                </c:pt>
                <c:pt idx="39">
                  <c:v>38260</c:v>
                </c:pt>
                <c:pt idx="40">
                  <c:v>38261</c:v>
                </c:pt>
                <c:pt idx="41">
                  <c:v>38262</c:v>
                </c:pt>
                <c:pt idx="42">
                  <c:v>38263</c:v>
                </c:pt>
                <c:pt idx="43">
                  <c:v>38264</c:v>
                </c:pt>
                <c:pt idx="44">
                  <c:v>38265</c:v>
                </c:pt>
                <c:pt idx="45">
                  <c:v>38266</c:v>
                </c:pt>
                <c:pt idx="46">
                  <c:v>38267</c:v>
                </c:pt>
                <c:pt idx="47">
                  <c:v>38268</c:v>
                </c:pt>
                <c:pt idx="48">
                  <c:v>38269</c:v>
                </c:pt>
                <c:pt idx="49">
                  <c:v>38270</c:v>
                </c:pt>
                <c:pt idx="50">
                  <c:v>38271</c:v>
                </c:pt>
                <c:pt idx="51">
                  <c:v>38272</c:v>
                </c:pt>
                <c:pt idx="52">
                  <c:v>38273</c:v>
                </c:pt>
              </c:numCache>
            </c:numRef>
          </c:xVal>
          <c:yVal>
            <c:numRef>
              <c:f>'by date of collection'!$P$35:$P$88</c:f>
              <c:numCache>
                <c:formatCode>General</c:formatCode>
                <c:ptCount val="54"/>
                <c:pt idx="1">
                  <c:v>0.58803418803418805</c:v>
                </c:pt>
                <c:pt idx="2">
                  <c:v>0.97499999999999998</c:v>
                </c:pt>
                <c:pt idx="3">
                  <c:v>0.86111111111111127</c:v>
                </c:pt>
                <c:pt idx="4">
                  <c:v>0.625</c:v>
                </c:pt>
                <c:pt idx="6">
                  <c:v>0.75</c:v>
                </c:pt>
                <c:pt idx="7">
                  <c:v>0.73664596273291927</c:v>
                </c:pt>
                <c:pt idx="9">
                  <c:v>0.83333333333333337</c:v>
                </c:pt>
                <c:pt idx="12">
                  <c:v>0.85714285714285721</c:v>
                </c:pt>
                <c:pt idx="13">
                  <c:v>0.73333333333333339</c:v>
                </c:pt>
                <c:pt idx="14">
                  <c:v>0.43333333333333335</c:v>
                </c:pt>
                <c:pt idx="15">
                  <c:v>0.73333333333333328</c:v>
                </c:pt>
                <c:pt idx="19">
                  <c:v>0.625</c:v>
                </c:pt>
                <c:pt idx="20">
                  <c:v>0.16666666666666666</c:v>
                </c:pt>
                <c:pt idx="22">
                  <c:v>0.6463675213675214</c:v>
                </c:pt>
                <c:pt idx="24">
                  <c:v>0.43636363636363634</c:v>
                </c:pt>
                <c:pt idx="26">
                  <c:v>0.77623144399460187</c:v>
                </c:pt>
                <c:pt idx="27">
                  <c:v>0.76746031746031751</c:v>
                </c:pt>
                <c:pt idx="28">
                  <c:v>0.75094696969696972</c:v>
                </c:pt>
                <c:pt idx="29">
                  <c:v>0.92063492063492058</c:v>
                </c:pt>
                <c:pt idx="30">
                  <c:v>0.9375</c:v>
                </c:pt>
                <c:pt idx="31">
                  <c:v>0.76363636363636367</c:v>
                </c:pt>
                <c:pt idx="32">
                  <c:v>0.73809523809523814</c:v>
                </c:pt>
                <c:pt idx="34">
                  <c:v>0.72807017543859653</c:v>
                </c:pt>
                <c:pt idx="35">
                  <c:v>0.79920634920634925</c:v>
                </c:pt>
                <c:pt idx="36">
                  <c:v>0.91590909090909101</c:v>
                </c:pt>
                <c:pt idx="37">
                  <c:v>0.52947368421052632</c:v>
                </c:pt>
                <c:pt idx="38">
                  <c:v>0.78131868131868143</c:v>
                </c:pt>
                <c:pt idx="39">
                  <c:v>0.59722222222222221</c:v>
                </c:pt>
                <c:pt idx="40">
                  <c:v>0.41666666666666663</c:v>
                </c:pt>
                <c:pt idx="41">
                  <c:v>0.83748196248196249</c:v>
                </c:pt>
                <c:pt idx="42">
                  <c:v>0.80808080808080807</c:v>
                </c:pt>
                <c:pt idx="44">
                  <c:v>0.84325396825396826</c:v>
                </c:pt>
                <c:pt idx="45">
                  <c:v>0.85228758169934637</c:v>
                </c:pt>
                <c:pt idx="46">
                  <c:v>0.80952380952380953</c:v>
                </c:pt>
                <c:pt idx="47">
                  <c:v>0.74101307189542487</c:v>
                </c:pt>
                <c:pt idx="48">
                  <c:v>0.73703703703703694</c:v>
                </c:pt>
                <c:pt idx="49">
                  <c:v>0.45666666666666667</c:v>
                </c:pt>
                <c:pt idx="50">
                  <c:v>0.7857142857142857</c:v>
                </c:pt>
                <c:pt idx="51">
                  <c:v>0.6138095238095238</c:v>
                </c:pt>
                <c:pt idx="53">
                  <c:v>0.38553391053391056</c:v>
                </c:pt>
              </c:numCache>
            </c:numRef>
          </c:yVal>
          <c:smooth val="0"/>
          <c:extLst>
            <c:ext xmlns:c16="http://schemas.microsoft.com/office/drawing/2014/chart" uri="{C3380CC4-5D6E-409C-BE32-E72D297353CC}">
              <c16:uniqueId val="{00000000-8BB1-E14C-913D-6B8224AA118D}"/>
            </c:ext>
          </c:extLst>
        </c:ser>
        <c:dLbls>
          <c:showLegendKey val="0"/>
          <c:showVal val="0"/>
          <c:showCatName val="0"/>
          <c:showSerName val="0"/>
          <c:showPercent val="0"/>
          <c:showBubbleSize val="0"/>
        </c:dLbls>
        <c:axId val="2076442440"/>
        <c:axId val="2076439400"/>
      </c:scatterChart>
      <c:scatterChart>
        <c:scatterStyle val="lineMarker"/>
        <c:varyColors val="0"/>
        <c:ser>
          <c:idx val="1"/>
          <c:order val="0"/>
          <c:tx>
            <c:v>Radiation</c:v>
          </c:tx>
          <c:spPr>
            <a:ln w="28575">
              <a:noFill/>
            </a:ln>
          </c:spPr>
          <c:xVal>
            <c:numRef>
              <c:f>'by date of collection'!$A$36:$A$89</c:f>
              <c:numCache>
                <c:formatCode>d\-mmm\-yy</c:formatCode>
                <c:ptCount val="54"/>
                <c:pt idx="0">
                  <c:v>38007</c:v>
                </c:pt>
                <c:pt idx="1">
                  <c:v>38008</c:v>
                </c:pt>
                <c:pt idx="2">
                  <c:v>38009</c:v>
                </c:pt>
                <c:pt idx="3">
                  <c:v>38010</c:v>
                </c:pt>
                <c:pt idx="4">
                  <c:v>38012</c:v>
                </c:pt>
                <c:pt idx="5">
                  <c:v>38013</c:v>
                </c:pt>
                <c:pt idx="6">
                  <c:v>38014</c:v>
                </c:pt>
                <c:pt idx="7">
                  <c:v>38024</c:v>
                </c:pt>
                <c:pt idx="8">
                  <c:v>38025</c:v>
                </c:pt>
                <c:pt idx="9">
                  <c:v>38026</c:v>
                </c:pt>
                <c:pt idx="10">
                  <c:v>38027</c:v>
                </c:pt>
                <c:pt idx="11">
                  <c:v>38028</c:v>
                </c:pt>
                <c:pt idx="12">
                  <c:v>38029</c:v>
                </c:pt>
                <c:pt idx="13">
                  <c:v>38030</c:v>
                </c:pt>
                <c:pt idx="14">
                  <c:v>38031</c:v>
                </c:pt>
                <c:pt idx="15">
                  <c:v>38034</c:v>
                </c:pt>
                <c:pt idx="17">
                  <c:v>38238</c:v>
                </c:pt>
                <c:pt idx="18">
                  <c:v>38239</c:v>
                </c:pt>
                <c:pt idx="19">
                  <c:v>38240</c:v>
                </c:pt>
                <c:pt idx="20">
                  <c:v>38241</c:v>
                </c:pt>
                <c:pt idx="21">
                  <c:v>38242</c:v>
                </c:pt>
                <c:pt idx="22">
                  <c:v>38243</c:v>
                </c:pt>
                <c:pt idx="23">
                  <c:v>38244</c:v>
                </c:pt>
                <c:pt idx="24">
                  <c:v>38245</c:v>
                </c:pt>
                <c:pt idx="25">
                  <c:v>38246</c:v>
                </c:pt>
                <c:pt idx="26">
                  <c:v>38247</c:v>
                </c:pt>
                <c:pt idx="27">
                  <c:v>38248</c:v>
                </c:pt>
                <c:pt idx="28">
                  <c:v>38249</c:v>
                </c:pt>
                <c:pt idx="29">
                  <c:v>38250</c:v>
                </c:pt>
                <c:pt idx="30">
                  <c:v>38251</c:v>
                </c:pt>
                <c:pt idx="31">
                  <c:v>38252</c:v>
                </c:pt>
                <c:pt idx="32">
                  <c:v>38253</c:v>
                </c:pt>
                <c:pt idx="33">
                  <c:v>38254</c:v>
                </c:pt>
                <c:pt idx="34">
                  <c:v>38255</c:v>
                </c:pt>
                <c:pt idx="35">
                  <c:v>38256</c:v>
                </c:pt>
                <c:pt idx="36">
                  <c:v>38257</c:v>
                </c:pt>
                <c:pt idx="37">
                  <c:v>38258</c:v>
                </c:pt>
                <c:pt idx="38">
                  <c:v>38259</c:v>
                </c:pt>
                <c:pt idx="39">
                  <c:v>38260</c:v>
                </c:pt>
                <c:pt idx="40">
                  <c:v>38261</c:v>
                </c:pt>
                <c:pt idx="41">
                  <c:v>38262</c:v>
                </c:pt>
                <c:pt idx="42">
                  <c:v>38263</c:v>
                </c:pt>
                <c:pt idx="43">
                  <c:v>38264</c:v>
                </c:pt>
                <c:pt idx="44">
                  <c:v>38265</c:v>
                </c:pt>
                <c:pt idx="45">
                  <c:v>38266</c:v>
                </c:pt>
                <c:pt idx="46">
                  <c:v>38267</c:v>
                </c:pt>
                <c:pt idx="47">
                  <c:v>38268</c:v>
                </c:pt>
                <c:pt idx="48">
                  <c:v>38269</c:v>
                </c:pt>
                <c:pt idx="49">
                  <c:v>38270</c:v>
                </c:pt>
                <c:pt idx="50">
                  <c:v>38271</c:v>
                </c:pt>
                <c:pt idx="51">
                  <c:v>38272</c:v>
                </c:pt>
                <c:pt idx="52">
                  <c:v>38273</c:v>
                </c:pt>
                <c:pt idx="53">
                  <c:v>38274</c:v>
                </c:pt>
              </c:numCache>
            </c:numRef>
          </c:xVal>
          <c:yVal>
            <c:numRef>
              <c:f>'by date of collection'!$B$36:$B$89</c:f>
              <c:numCache>
                <c:formatCode>General</c:formatCode>
                <c:ptCount val="54"/>
                <c:pt idx="0">
                  <c:v>0.16435416666666666</c:v>
                </c:pt>
                <c:pt idx="1">
                  <c:v>0.13839583333333333</c:v>
                </c:pt>
                <c:pt idx="2">
                  <c:v>7.7420833333333328E-2</c:v>
                </c:pt>
                <c:pt idx="3">
                  <c:v>0.13434583333333333</c:v>
                </c:pt>
                <c:pt idx="4">
                  <c:v>0.14634166666666668</c:v>
                </c:pt>
                <c:pt idx="5">
                  <c:v>0.17297916666666666</c:v>
                </c:pt>
                <c:pt idx="6">
                  <c:v>0.154975</c:v>
                </c:pt>
                <c:pt idx="7">
                  <c:v>0.12534166666666666</c:v>
                </c:pt>
                <c:pt idx="8">
                  <c:v>6.9820833333333332E-2</c:v>
                </c:pt>
                <c:pt idx="9">
                  <c:v>0.12604583333333333</c:v>
                </c:pt>
                <c:pt idx="10">
                  <c:v>0.16260000000000005</c:v>
                </c:pt>
                <c:pt idx="11">
                  <c:v>0.22277500000000006</c:v>
                </c:pt>
                <c:pt idx="12">
                  <c:v>0.13275000000000003</c:v>
                </c:pt>
                <c:pt idx="13">
                  <c:v>0.12478333333333332</c:v>
                </c:pt>
                <c:pt idx="14">
                  <c:v>0.18919583333333334</c:v>
                </c:pt>
                <c:pt idx="15">
                  <c:v>0.13771249999999999</c:v>
                </c:pt>
                <c:pt idx="16">
                  <c:v>0.14248984375000001</c:v>
                </c:pt>
                <c:pt idx="17">
                  <c:v>0.13094166666666665</c:v>
                </c:pt>
                <c:pt idx="18">
                  <c:v>0.11874166666666665</c:v>
                </c:pt>
                <c:pt idx="19">
                  <c:v>0.11698333333333333</c:v>
                </c:pt>
                <c:pt idx="20">
                  <c:v>6.9770833333333337E-2</c:v>
                </c:pt>
                <c:pt idx="21">
                  <c:v>6.7837499999999995E-2</c:v>
                </c:pt>
                <c:pt idx="22">
                  <c:v>0.14161666666666664</c:v>
                </c:pt>
                <c:pt idx="23">
                  <c:v>0.14845</c:v>
                </c:pt>
                <c:pt idx="24">
                  <c:v>0.16724166666666676</c:v>
                </c:pt>
                <c:pt idx="25">
                  <c:v>0.16468750000000001</c:v>
                </c:pt>
                <c:pt idx="26">
                  <c:v>0.15277499999999997</c:v>
                </c:pt>
                <c:pt idx="27">
                  <c:v>0.15122083333333333</c:v>
                </c:pt>
                <c:pt idx="28">
                  <c:v>0.15675416666666667</c:v>
                </c:pt>
                <c:pt idx="29">
                  <c:v>0.1326</c:v>
                </c:pt>
                <c:pt idx="30">
                  <c:v>8.6729166666666677E-2</c:v>
                </c:pt>
                <c:pt idx="31">
                  <c:v>0.1700291666666667</c:v>
                </c:pt>
                <c:pt idx="32">
                  <c:v>0.17002916666666665</c:v>
                </c:pt>
                <c:pt idx="33">
                  <c:v>0.16315833333333332</c:v>
                </c:pt>
                <c:pt idx="34">
                  <c:v>7.6654166666666676E-2</c:v>
                </c:pt>
                <c:pt idx="35">
                  <c:v>0.12670833333333337</c:v>
                </c:pt>
                <c:pt idx="36">
                  <c:v>4.48625E-2</c:v>
                </c:pt>
                <c:pt idx="37">
                  <c:v>1.0054166666666664E-2</c:v>
                </c:pt>
                <c:pt idx="38">
                  <c:v>7.1883333333333313E-2</c:v>
                </c:pt>
                <c:pt idx="39">
                  <c:v>0.15964583333333335</c:v>
                </c:pt>
                <c:pt idx="40">
                  <c:v>0.15397083333333336</c:v>
                </c:pt>
                <c:pt idx="41">
                  <c:v>0.15011250000000001</c:v>
                </c:pt>
                <c:pt idx="42">
                  <c:v>0.15697083333333334</c:v>
                </c:pt>
                <c:pt idx="43">
                  <c:v>0.16015833333333337</c:v>
                </c:pt>
                <c:pt idx="44">
                  <c:v>0.10811666666666664</c:v>
                </c:pt>
                <c:pt idx="45">
                  <c:v>5.6829166666666674E-2</c:v>
                </c:pt>
                <c:pt idx="46">
                  <c:v>0.10153333333333335</c:v>
                </c:pt>
                <c:pt idx="47">
                  <c:v>0.18417499999999998</c:v>
                </c:pt>
                <c:pt idx="48">
                  <c:v>0.17337916666666672</c:v>
                </c:pt>
                <c:pt idx="49">
                  <c:v>1.782499999999999E-2</c:v>
                </c:pt>
                <c:pt idx="50">
                  <c:v>0.19490416666666666</c:v>
                </c:pt>
                <c:pt idx="51">
                  <c:v>0.21291249999999998</c:v>
                </c:pt>
                <c:pt idx="52">
                  <c:v>0.19953333333333337</c:v>
                </c:pt>
                <c:pt idx="53">
                  <c:v>0.17784166666666668</c:v>
                </c:pt>
              </c:numCache>
            </c:numRef>
          </c:yVal>
          <c:smooth val="0"/>
          <c:extLst>
            <c:ext xmlns:c16="http://schemas.microsoft.com/office/drawing/2014/chart" uri="{C3380CC4-5D6E-409C-BE32-E72D297353CC}">
              <c16:uniqueId val="{00000001-8BB1-E14C-913D-6B8224AA118D}"/>
            </c:ext>
          </c:extLst>
        </c:ser>
        <c:dLbls>
          <c:showLegendKey val="0"/>
          <c:showVal val="0"/>
          <c:showCatName val="0"/>
          <c:showSerName val="0"/>
          <c:showPercent val="0"/>
          <c:showBubbleSize val="0"/>
        </c:dLbls>
        <c:axId val="2076433160"/>
        <c:axId val="2076436392"/>
      </c:scatterChart>
      <c:valAx>
        <c:axId val="2076442440"/>
        <c:scaling>
          <c:orientation val="minMax"/>
        </c:scaling>
        <c:delete val="0"/>
        <c:axPos val="b"/>
        <c:numFmt formatCode="d\-mmm\-yy" sourceLinked="1"/>
        <c:majorTickMark val="out"/>
        <c:minorTickMark val="none"/>
        <c:tickLblPos val="nextTo"/>
        <c:crossAx val="2076439400"/>
        <c:crosses val="autoZero"/>
        <c:crossBetween val="midCat"/>
      </c:valAx>
      <c:valAx>
        <c:axId val="2076439400"/>
        <c:scaling>
          <c:orientation val="minMax"/>
        </c:scaling>
        <c:delete val="0"/>
        <c:axPos val="l"/>
        <c:majorGridlines/>
        <c:numFmt formatCode="General" sourceLinked="1"/>
        <c:majorTickMark val="out"/>
        <c:minorTickMark val="none"/>
        <c:tickLblPos val="nextTo"/>
        <c:crossAx val="2076442440"/>
        <c:crosses val="autoZero"/>
        <c:crossBetween val="midCat"/>
      </c:valAx>
      <c:valAx>
        <c:axId val="2076436392"/>
        <c:scaling>
          <c:orientation val="minMax"/>
        </c:scaling>
        <c:delete val="0"/>
        <c:axPos val="r"/>
        <c:numFmt formatCode="General" sourceLinked="1"/>
        <c:majorTickMark val="out"/>
        <c:minorTickMark val="none"/>
        <c:tickLblPos val="nextTo"/>
        <c:crossAx val="2076433160"/>
        <c:crosses val="max"/>
        <c:crossBetween val="midCat"/>
      </c:valAx>
      <c:valAx>
        <c:axId val="2076433160"/>
        <c:scaling>
          <c:orientation val="minMax"/>
        </c:scaling>
        <c:delete val="1"/>
        <c:axPos val="b"/>
        <c:numFmt formatCode="d\-mmm\-yy" sourceLinked="1"/>
        <c:majorTickMark val="out"/>
        <c:minorTickMark val="none"/>
        <c:tickLblPos val="nextTo"/>
        <c:crossAx val="207643639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Mean air temp</c:v>
          </c:tx>
          <c:cat>
            <c:numRef>
              <c:f>'by date of collection'!$A$53:$A$89</c:f>
              <c:numCache>
                <c:formatCode>d\-mmm\-yy</c:formatCode>
                <c:ptCount val="37"/>
                <c:pt idx="0">
                  <c:v>38238</c:v>
                </c:pt>
                <c:pt idx="1">
                  <c:v>38239</c:v>
                </c:pt>
                <c:pt idx="2">
                  <c:v>38240</c:v>
                </c:pt>
                <c:pt idx="3">
                  <c:v>38241</c:v>
                </c:pt>
                <c:pt idx="4">
                  <c:v>38242</c:v>
                </c:pt>
                <c:pt idx="5">
                  <c:v>38243</c:v>
                </c:pt>
                <c:pt idx="6">
                  <c:v>38244</c:v>
                </c:pt>
                <c:pt idx="7">
                  <c:v>38245</c:v>
                </c:pt>
                <c:pt idx="8">
                  <c:v>38246</c:v>
                </c:pt>
                <c:pt idx="9">
                  <c:v>38247</c:v>
                </c:pt>
                <c:pt idx="10">
                  <c:v>38248</c:v>
                </c:pt>
                <c:pt idx="11">
                  <c:v>38249</c:v>
                </c:pt>
                <c:pt idx="12">
                  <c:v>38250</c:v>
                </c:pt>
                <c:pt idx="13">
                  <c:v>38251</c:v>
                </c:pt>
                <c:pt idx="14">
                  <c:v>38252</c:v>
                </c:pt>
                <c:pt idx="15">
                  <c:v>38253</c:v>
                </c:pt>
                <c:pt idx="16">
                  <c:v>38254</c:v>
                </c:pt>
                <c:pt idx="17">
                  <c:v>38255</c:v>
                </c:pt>
                <c:pt idx="18">
                  <c:v>38256</c:v>
                </c:pt>
                <c:pt idx="19">
                  <c:v>38257</c:v>
                </c:pt>
                <c:pt idx="20">
                  <c:v>38258</c:v>
                </c:pt>
                <c:pt idx="21">
                  <c:v>38259</c:v>
                </c:pt>
                <c:pt idx="22">
                  <c:v>38260</c:v>
                </c:pt>
                <c:pt idx="23">
                  <c:v>38261</c:v>
                </c:pt>
                <c:pt idx="24">
                  <c:v>38262</c:v>
                </c:pt>
                <c:pt idx="25">
                  <c:v>38263</c:v>
                </c:pt>
                <c:pt idx="26">
                  <c:v>38264</c:v>
                </c:pt>
                <c:pt idx="27">
                  <c:v>38265</c:v>
                </c:pt>
                <c:pt idx="28">
                  <c:v>38266</c:v>
                </c:pt>
                <c:pt idx="29">
                  <c:v>38267</c:v>
                </c:pt>
                <c:pt idx="30">
                  <c:v>38268</c:v>
                </c:pt>
                <c:pt idx="31">
                  <c:v>38269</c:v>
                </c:pt>
                <c:pt idx="32">
                  <c:v>38270</c:v>
                </c:pt>
                <c:pt idx="33">
                  <c:v>38271</c:v>
                </c:pt>
                <c:pt idx="34">
                  <c:v>38272</c:v>
                </c:pt>
                <c:pt idx="35">
                  <c:v>38273</c:v>
                </c:pt>
                <c:pt idx="36">
                  <c:v>38274</c:v>
                </c:pt>
              </c:numCache>
            </c:numRef>
          </c:cat>
          <c:val>
            <c:numRef>
              <c:f>'by date of collection'!$D$53:$D$89</c:f>
              <c:numCache>
                <c:formatCode>General</c:formatCode>
                <c:ptCount val="37"/>
                <c:pt idx="0">
                  <c:v>19.909166666666664</c:v>
                </c:pt>
                <c:pt idx="1">
                  <c:v>22.280416666666664</c:v>
                </c:pt>
                <c:pt idx="2">
                  <c:v>22.19458333333333</c:v>
                </c:pt>
                <c:pt idx="3">
                  <c:v>20.909999999999997</c:v>
                </c:pt>
                <c:pt idx="4">
                  <c:v>19.500833333333336</c:v>
                </c:pt>
                <c:pt idx="5">
                  <c:v>17.903749999999999</c:v>
                </c:pt>
                <c:pt idx="6">
                  <c:v>16.741249999999997</c:v>
                </c:pt>
                <c:pt idx="7">
                  <c:v>17.423333333333336</c:v>
                </c:pt>
                <c:pt idx="8">
                  <c:v>18.986666666666668</c:v>
                </c:pt>
                <c:pt idx="9">
                  <c:v>21.443749999999998</c:v>
                </c:pt>
                <c:pt idx="10">
                  <c:v>19.772916666666664</c:v>
                </c:pt>
                <c:pt idx="11">
                  <c:v>19.832916666666666</c:v>
                </c:pt>
                <c:pt idx="12">
                  <c:v>19.554166666666667</c:v>
                </c:pt>
                <c:pt idx="13">
                  <c:v>18.944166666666668</c:v>
                </c:pt>
                <c:pt idx="14">
                  <c:v>17.213750000000001</c:v>
                </c:pt>
                <c:pt idx="15">
                  <c:v>19.080000000000002</c:v>
                </c:pt>
                <c:pt idx="16">
                  <c:v>21.724583333333332</c:v>
                </c:pt>
                <c:pt idx="17">
                  <c:v>23.283333333333335</c:v>
                </c:pt>
                <c:pt idx="18">
                  <c:v>23.424166666666668</c:v>
                </c:pt>
                <c:pt idx="19">
                  <c:v>21.94458333333333</c:v>
                </c:pt>
                <c:pt idx="20">
                  <c:v>18.797083333333337</c:v>
                </c:pt>
                <c:pt idx="21">
                  <c:v>20.576249999999998</c:v>
                </c:pt>
                <c:pt idx="22">
                  <c:v>22.122500000000002</c:v>
                </c:pt>
                <c:pt idx="23">
                  <c:v>22.440416666666664</c:v>
                </c:pt>
                <c:pt idx="24">
                  <c:v>24.150833333333335</c:v>
                </c:pt>
                <c:pt idx="25">
                  <c:v>23.681250000000002</c:v>
                </c:pt>
                <c:pt idx="26">
                  <c:v>23.075000000000003</c:v>
                </c:pt>
                <c:pt idx="27">
                  <c:v>23.007499999999997</c:v>
                </c:pt>
                <c:pt idx="28">
                  <c:v>20.735416666666662</c:v>
                </c:pt>
                <c:pt idx="29">
                  <c:v>18.618749999999999</c:v>
                </c:pt>
                <c:pt idx="30">
                  <c:v>19.141250000000003</c:v>
                </c:pt>
                <c:pt idx="31">
                  <c:v>24.582499999999996</c:v>
                </c:pt>
                <c:pt idx="32">
                  <c:v>26.392083333333328</c:v>
                </c:pt>
                <c:pt idx="33">
                  <c:v>22.710000000000004</c:v>
                </c:pt>
                <c:pt idx="34">
                  <c:v>21.210416666666667</c:v>
                </c:pt>
                <c:pt idx="35">
                  <c:v>22.460416666666664</c:v>
                </c:pt>
                <c:pt idx="36">
                  <c:v>27.364583333333339</c:v>
                </c:pt>
              </c:numCache>
            </c:numRef>
          </c:val>
          <c:smooth val="0"/>
          <c:extLst>
            <c:ext xmlns:c16="http://schemas.microsoft.com/office/drawing/2014/chart" uri="{C3380CC4-5D6E-409C-BE32-E72D297353CC}">
              <c16:uniqueId val="{00000000-0BB8-8048-8B26-DDEC9C3D5D6A}"/>
            </c:ext>
          </c:extLst>
        </c:ser>
        <c:dLbls>
          <c:showLegendKey val="0"/>
          <c:showVal val="0"/>
          <c:showCatName val="0"/>
          <c:showSerName val="0"/>
          <c:showPercent val="0"/>
          <c:showBubbleSize val="0"/>
        </c:dLbls>
        <c:marker val="1"/>
        <c:smooth val="0"/>
        <c:axId val="2076404280"/>
        <c:axId val="2076401240"/>
      </c:lineChart>
      <c:lineChart>
        <c:grouping val="standard"/>
        <c:varyColors val="0"/>
        <c:ser>
          <c:idx val="2"/>
          <c:order val="1"/>
          <c:tx>
            <c:v>Parous rate</c:v>
          </c:tx>
          <c:cat>
            <c:numRef>
              <c:f>'by date of collection'!$A$53:$A$89</c:f>
              <c:numCache>
                <c:formatCode>d\-mmm\-yy</c:formatCode>
                <c:ptCount val="37"/>
                <c:pt idx="0">
                  <c:v>38238</c:v>
                </c:pt>
                <c:pt idx="1">
                  <c:v>38239</c:v>
                </c:pt>
                <c:pt idx="2">
                  <c:v>38240</c:v>
                </c:pt>
                <c:pt idx="3">
                  <c:v>38241</c:v>
                </c:pt>
                <c:pt idx="4">
                  <c:v>38242</c:v>
                </c:pt>
                <c:pt idx="5">
                  <c:v>38243</c:v>
                </c:pt>
                <c:pt idx="6">
                  <c:v>38244</c:v>
                </c:pt>
                <c:pt idx="7">
                  <c:v>38245</c:v>
                </c:pt>
                <c:pt idx="8">
                  <c:v>38246</c:v>
                </c:pt>
                <c:pt idx="9">
                  <c:v>38247</c:v>
                </c:pt>
                <c:pt idx="10">
                  <c:v>38248</c:v>
                </c:pt>
                <c:pt idx="11">
                  <c:v>38249</c:v>
                </c:pt>
                <c:pt idx="12">
                  <c:v>38250</c:v>
                </c:pt>
                <c:pt idx="13">
                  <c:v>38251</c:v>
                </c:pt>
                <c:pt idx="14">
                  <c:v>38252</c:v>
                </c:pt>
                <c:pt idx="15">
                  <c:v>38253</c:v>
                </c:pt>
                <c:pt idx="16">
                  <c:v>38254</c:v>
                </c:pt>
                <c:pt idx="17">
                  <c:v>38255</c:v>
                </c:pt>
                <c:pt idx="18">
                  <c:v>38256</c:v>
                </c:pt>
                <c:pt idx="19">
                  <c:v>38257</c:v>
                </c:pt>
                <c:pt idx="20">
                  <c:v>38258</c:v>
                </c:pt>
                <c:pt idx="21">
                  <c:v>38259</c:v>
                </c:pt>
                <c:pt idx="22">
                  <c:v>38260</c:v>
                </c:pt>
                <c:pt idx="23">
                  <c:v>38261</c:v>
                </c:pt>
                <c:pt idx="24">
                  <c:v>38262</c:v>
                </c:pt>
                <c:pt idx="25">
                  <c:v>38263</c:v>
                </c:pt>
                <c:pt idx="26">
                  <c:v>38264</c:v>
                </c:pt>
                <c:pt idx="27">
                  <c:v>38265</c:v>
                </c:pt>
                <c:pt idx="28">
                  <c:v>38266</c:v>
                </c:pt>
                <c:pt idx="29">
                  <c:v>38267</c:v>
                </c:pt>
                <c:pt idx="30">
                  <c:v>38268</c:v>
                </c:pt>
                <c:pt idx="31">
                  <c:v>38269</c:v>
                </c:pt>
                <c:pt idx="32">
                  <c:v>38270</c:v>
                </c:pt>
                <c:pt idx="33">
                  <c:v>38271</c:v>
                </c:pt>
                <c:pt idx="34">
                  <c:v>38272</c:v>
                </c:pt>
                <c:pt idx="35">
                  <c:v>38273</c:v>
                </c:pt>
                <c:pt idx="36">
                  <c:v>38274</c:v>
                </c:pt>
              </c:numCache>
            </c:numRef>
          </c:cat>
          <c:val>
            <c:numRef>
              <c:f>'by date of collection'!$M$52:$M$88</c:f>
              <c:numCache>
                <c:formatCode>General</c:formatCode>
                <c:ptCount val="37"/>
                <c:pt idx="1">
                  <c:v>0.55830280830280832</c:v>
                </c:pt>
                <c:pt idx="2">
                  <c:v>0.39990842490842493</c:v>
                </c:pt>
                <c:pt idx="3">
                  <c:v>0.8005050505050505</c:v>
                </c:pt>
                <c:pt idx="4">
                  <c:v>0.44604086845466157</c:v>
                </c:pt>
                <c:pt idx="5">
                  <c:v>0.51625929759987732</c:v>
                </c:pt>
                <c:pt idx="6">
                  <c:v>0.61220029970029965</c:v>
                </c:pt>
                <c:pt idx="7">
                  <c:v>0.20930232558139536</c:v>
                </c:pt>
                <c:pt idx="8">
                  <c:v>0.434640522875817</c:v>
                </c:pt>
                <c:pt idx="9">
                  <c:v>0.46984457428536375</c:v>
                </c:pt>
                <c:pt idx="10">
                  <c:v>0.41841269841269835</c:v>
                </c:pt>
                <c:pt idx="11">
                  <c:v>0.52366354575656893</c:v>
                </c:pt>
                <c:pt idx="12">
                  <c:v>0.40292155509546812</c:v>
                </c:pt>
                <c:pt idx="13">
                  <c:v>0.52758620689655178</c:v>
                </c:pt>
                <c:pt idx="14">
                  <c:v>0.37222222222222223</c:v>
                </c:pt>
                <c:pt idx="15">
                  <c:v>0.4991341991341991</c:v>
                </c:pt>
                <c:pt idx="16">
                  <c:v>0.57857142857142863</c:v>
                </c:pt>
                <c:pt idx="17">
                  <c:v>0.41515151515151516</c:v>
                </c:pt>
                <c:pt idx="18">
                  <c:v>0.4284649413236214</c:v>
                </c:pt>
                <c:pt idx="19">
                  <c:v>0.49357142857142855</c:v>
                </c:pt>
                <c:pt idx="20">
                  <c:v>0.47059131203969001</c:v>
                </c:pt>
                <c:pt idx="21">
                  <c:v>0.52909176593387119</c:v>
                </c:pt>
                <c:pt idx="22">
                  <c:v>0.32168498168498166</c:v>
                </c:pt>
                <c:pt idx="23">
                  <c:v>0.70202020202020199</c:v>
                </c:pt>
                <c:pt idx="24">
                  <c:v>0.55276875335014863</c:v>
                </c:pt>
                <c:pt idx="25">
                  <c:v>0.62110389610389616</c:v>
                </c:pt>
                <c:pt idx="26">
                  <c:v>0.4475328592975652</c:v>
                </c:pt>
                <c:pt idx="27">
                  <c:v>0.50808949972470907</c:v>
                </c:pt>
                <c:pt idx="28">
                  <c:v>0.37438348191036369</c:v>
                </c:pt>
                <c:pt idx="29">
                  <c:v>0.3879084967320261</c:v>
                </c:pt>
                <c:pt idx="30">
                  <c:v>0.49449097414213689</c:v>
                </c:pt>
                <c:pt idx="31">
                  <c:v>0.38321995464852604</c:v>
                </c:pt>
                <c:pt idx="32">
                  <c:v>0.50278749028749026</c:v>
                </c:pt>
                <c:pt idx="33">
                  <c:v>0.28954248366013075</c:v>
                </c:pt>
                <c:pt idx="34">
                  <c:v>0.38930402930402924</c:v>
                </c:pt>
                <c:pt idx="35">
                  <c:v>0.55615811776802493</c:v>
                </c:pt>
                <c:pt idx="36">
                  <c:v>0.34540056717476075</c:v>
                </c:pt>
              </c:numCache>
            </c:numRef>
          </c:val>
          <c:smooth val="0"/>
          <c:extLst>
            <c:ext xmlns:c16="http://schemas.microsoft.com/office/drawing/2014/chart" uri="{C3380CC4-5D6E-409C-BE32-E72D297353CC}">
              <c16:uniqueId val="{00000001-0BB8-8048-8B26-DDEC9C3D5D6A}"/>
            </c:ext>
          </c:extLst>
        </c:ser>
        <c:dLbls>
          <c:showLegendKey val="0"/>
          <c:showVal val="0"/>
          <c:showCatName val="0"/>
          <c:showSerName val="0"/>
          <c:showPercent val="0"/>
          <c:showBubbleSize val="0"/>
        </c:dLbls>
        <c:marker val="1"/>
        <c:smooth val="0"/>
        <c:axId val="2076395016"/>
        <c:axId val="2076398232"/>
      </c:lineChart>
      <c:dateAx>
        <c:axId val="2076404280"/>
        <c:scaling>
          <c:orientation val="minMax"/>
        </c:scaling>
        <c:delete val="0"/>
        <c:axPos val="b"/>
        <c:numFmt formatCode="d\-mmm\-yy" sourceLinked="1"/>
        <c:majorTickMark val="out"/>
        <c:minorTickMark val="none"/>
        <c:tickLblPos val="nextTo"/>
        <c:crossAx val="2076401240"/>
        <c:crosses val="autoZero"/>
        <c:auto val="1"/>
        <c:lblOffset val="100"/>
        <c:baseTimeUnit val="days"/>
      </c:dateAx>
      <c:valAx>
        <c:axId val="2076401240"/>
        <c:scaling>
          <c:orientation val="minMax"/>
        </c:scaling>
        <c:delete val="0"/>
        <c:axPos val="l"/>
        <c:majorGridlines/>
        <c:numFmt formatCode="General" sourceLinked="1"/>
        <c:majorTickMark val="out"/>
        <c:minorTickMark val="none"/>
        <c:tickLblPos val="nextTo"/>
        <c:crossAx val="2076404280"/>
        <c:crosses val="autoZero"/>
        <c:crossBetween val="between"/>
      </c:valAx>
      <c:valAx>
        <c:axId val="2076398232"/>
        <c:scaling>
          <c:orientation val="minMax"/>
        </c:scaling>
        <c:delete val="0"/>
        <c:axPos val="r"/>
        <c:numFmt formatCode="General" sourceLinked="1"/>
        <c:majorTickMark val="out"/>
        <c:minorTickMark val="none"/>
        <c:tickLblPos val="nextTo"/>
        <c:crossAx val="2076395016"/>
        <c:crosses val="max"/>
        <c:crossBetween val="between"/>
      </c:valAx>
      <c:dateAx>
        <c:axId val="2076395016"/>
        <c:scaling>
          <c:orientation val="minMax"/>
        </c:scaling>
        <c:delete val="1"/>
        <c:axPos val="b"/>
        <c:numFmt formatCode="d\-mmm\-yy" sourceLinked="1"/>
        <c:majorTickMark val="out"/>
        <c:minorTickMark val="none"/>
        <c:tickLblPos val="nextTo"/>
        <c:crossAx val="2076398232"/>
        <c:crosses val="autoZero"/>
        <c:auto val="1"/>
        <c:lblOffset val="100"/>
        <c:baseTimeUnit val="days"/>
      </c:dateAx>
    </c:plotArea>
    <c:legend>
      <c:legendPos val="r"/>
      <c:overlay val="0"/>
    </c:legend>
    <c:plotVisOnly val="1"/>
    <c:dispBlanksAs val="gap"/>
    <c:showDLblsOverMax val="0"/>
  </c:chart>
  <c:printSettings>
    <c:headerFooter/>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'For paper'!$AA$1</c:f>
              <c:strCache>
                <c:ptCount val="1"/>
                <c:pt idx="0">
                  <c:v>Est cycle length</c:v>
                </c:pt>
              </c:strCache>
            </c:strRef>
          </c:tx>
          <c:spPr>
            <a:ln w="28575">
              <a:noFill/>
            </a:ln>
          </c:spPr>
          <c:xVal>
            <c:numRef>
              <c:f>'For paper'!$X$2:$X$5</c:f>
              <c:numCache>
                <c:formatCode>General</c:formatCode>
                <c:ptCount val="4"/>
                <c:pt idx="0">
                  <c:v>6.4935064935064929E-2</c:v>
                </c:pt>
                <c:pt idx="1">
                  <c:v>1.9113814074717638E-2</c:v>
                </c:pt>
                <c:pt idx="2">
                  <c:v>3.2258064516129031E-2</c:v>
                </c:pt>
              </c:numCache>
            </c:numRef>
          </c:xVal>
          <c:yVal>
            <c:numRef>
              <c:f>'For paper'!$AA$2:$AA$5</c:f>
              <c:numCache>
                <c:formatCode>General</c:formatCode>
                <c:ptCount val="4"/>
                <c:pt idx="0">
                  <c:v>2.4430894308943087</c:v>
                </c:pt>
                <c:pt idx="1">
                  <c:v>2.363171355498721</c:v>
                </c:pt>
                <c:pt idx="2">
                  <c:v>2.3651315789473686</c:v>
                </c:pt>
                <c:pt idx="3">
                  <c:v>2.4344692005242465</c:v>
                </c:pt>
              </c:numCache>
            </c:numRef>
          </c:yVal>
          <c:smooth val="0"/>
          <c:extLst>
            <c:ext xmlns:c16="http://schemas.microsoft.com/office/drawing/2014/chart" uri="{C3380CC4-5D6E-409C-BE32-E72D297353CC}">
              <c16:uniqueId val="{00000000-06FF-DA46-BE35-ECAC1E4BFDC3}"/>
            </c:ext>
          </c:extLst>
        </c:ser>
        <c:dLbls>
          <c:showLegendKey val="0"/>
          <c:showVal val="0"/>
          <c:showCatName val="0"/>
          <c:showSerName val="0"/>
          <c:showPercent val="0"/>
          <c:showBubbleSize val="0"/>
        </c:dLbls>
        <c:axId val="2076372264"/>
        <c:axId val="2076369304"/>
      </c:scatterChart>
      <c:valAx>
        <c:axId val="2076372264"/>
        <c:scaling>
          <c:orientation val="minMax"/>
        </c:scaling>
        <c:delete val="0"/>
        <c:axPos val="b"/>
        <c:numFmt formatCode="General" sourceLinked="1"/>
        <c:majorTickMark val="out"/>
        <c:minorTickMark val="none"/>
        <c:tickLblPos val="nextTo"/>
        <c:crossAx val="2076369304"/>
        <c:crosses val="autoZero"/>
        <c:crossBetween val="midCat"/>
      </c:valAx>
      <c:valAx>
        <c:axId val="2076369304"/>
        <c:scaling>
          <c:orientation val="minMax"/>
        </c:scaling>
        <c:delete val="0"/>
        <c:axPos val="l"/>
        <c:numFmt formatCode="General" sourceLinked="1"/>
        <c:majorTickMark val="out"/>
        <c:minorTickMark val="none"/>
        <c:tickLblPos val="nextTo"/>
        <c:crossAx val="207637226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Proportion with sacs by new parous rate estimate</a:t>
            </a:r>
          </a:p>
        </c:rich>
      </c:tx>
      <c:overlay val="0"/>
    </c:title>
    <c:autoTitleDeleted val="0"/>
    <c:plotArea>
      <c:layout/>
      <c:scatterChart>
        <c:scatterStyle val="lineMarker"/>
        <c:varyColors val="0"/>
        <c:ser>
          <c:idx val="0"/>
          <c:order val="0"/>
          <c:tx>
            <c:strRef>
              <c:f>'For paper'!$AD$1</c:f>
              <c:strCache>
                <c:ptCount val="1"/>
                <c:pt idx="0">
                  <c:v>New estimate</c:v>
                </c:pt>
              </c:strCache>
            </c:strRef>
          </c:tx>
          <c:spPr>
            <a:ln w="28575">
              <a:noFill/>
            </a:ln>
          </c:spPr>
          <c:trendline>
            <c:trendlineType val="linear"/>
            <c:dispRSqr val="1"/>
            <c:dispEq val="1"/>
            <c:trendlineLbl>
              <c:layout>
                <c:manualLayout>
                  <c:x val="0.38339610673665803"/>
                  <c:y val="0.46481481481481501"/>
                </c:manualLayout>
              </c:layout>
              <c:numFmt formatCode="General" sourceLinked="0"/>
            </c:trendlineLbl>
          </c:trendline>
          <c:xVal>
            <c:numRef>
              <c:f>'For paper'!$AD$2:$AD$5</c:f>
              <c:numCache>
                <c:formatCode>General</c:formatCode>
                <c:ptCount val="4"/>
                <c:pt idx="0">
                  <c:v>0.54241877256317694</c:v>
                </c:pt>
                <c:pt idx="1">
                  <c:v>0.67461669505962518</c:v>
                </c:pt>
                <c:pt idx="2">
                  <c:v>0.71899999999999997</c:v>
                </c:pt>
                <c:pt idx="3">
                  <c:v>0.65636042402826855</c:v>
                </c:pt>
              </c:numCache>
            </c:numRef>
          </c:xVal>
          <c:yVal>
            <c:numRef>
              <c:f>'For paper'!$Y$2:$Y$5</c:f>
              <c:numCache>
                <c:formatCode>General</c:formatCode>
                <c:ptCount val="4"/>
                <c:pt idx="0">
                  <c:v>0.66926070038910501</c:v>
                </c:pt>
                <c:pt idx="1">
                  <c:v>0.73071324599708876</c:v>
                </c:pt>
                <c:pt idx="2">
                  <c:v>0.77358490566037741</c:v>
                </c:pt>
                <c:pt idx="3">
                  <c:v>0.72495606326889284</c:v>
                </c:pt>
              </c:numCache>
            </c:numRef>
          </c:yVal>
          <c:smooth val="0"/>
          <c:extLst>
            <c:ext xmlns:c16="http://schemas.microsoft.com/office/drawing/2014/chart" uri="{C3380CC4-5D6E-409C-BE32-E72D297353CC}">
              <c16:uniqueId val="{00000001-72F6-454D-8A89-2786BA2691BB}"/>
            </c:ext>
          </c:extLst>
        </c:ser>
        <c:dLbls>
          <c:showLegendKey val="0"/>
          <c:showVal val="0"/>
          <c:showCatName val="0"/>
          <c:showSerName val="0"/>
          <c:showPercent val="0"/>
          <c:showBubbleSize val="0"/>
        </c:dLbls>
        <c:axId val="2077710200"/>
        <c:axId val="2077715432"/>
      </c:scatterChart>
      <c:valAx>
        <c:axId val="2077710200"/>
        <c:scaling>
          <c:orientation val="minMax"/>
          <c:max val="0.75"/>
          <c:min val="0.55000000000000004"/>
        </c:scaling>
        <c:delete val="0"/>
        <c:axPos val="b"/>
        <c:title>
          <c:tx>
            <c:rich>
              <a:bodyPr/>
              <a:lstStyle/>
              <a:p>
                <a:pPr>
                  <a:defRPr/>
                </a:pPr>
                <a:r>
                  <a:rPr lang="en-US"/>
                  <a:t>Proportion with sacs</a:t>
                </a:r>
              </a:p>
            </c:rich>
          </c:tx>
          <c:overlay val="0"/>
        </c:title>
        <c:numFmt formatCode="General" sourceLinked="1"/>
        <c:majorTickMark val="out"/>
        <c:minorTickMark val="none"/>
        <c:tickLblPos val="nextTo"/>
        <c:crossAx val="2077715432"/>
        <c:crosses val="autoZero"/>
        <c:crossBetween val="midCat"/>
      </c:valAx>
      <c:valAx>
        <c:axId val="2077715432"/>
        <c:scaling>
          <c:orientation val="minMax"/>
          <c:max val="0.75"/>
          <c:min val="0.65"/>
        </c:scaling>
        <c:delete val="0"/>
        <c:axPos val="l"/>
        <c:title>
          <c:tx>
            <c:rich>
              <a:bodyPr/>
              <a:lstStyle/>
              <a:p>
                <a:pPr>
                  <a:defRPr/>
                </a:pPr>
                <a:r>
                  <a:rPr lang="en-US"/>
                  <a:t>Modified parous rate</a:t>
                </a:r>
              </a:p>
            </c:rich>
          </c:tx>
          <c:overlay val="0"/>
        </c:title>
        <c:numFmt formatCode="General" sourceLinked="1"/>
        <c:majorTickMark val="out"/>
        <c:minorTickMark val="none"/>
        <c:tickLblPos val="nextTo"/>
        <c:crossAx val="207771020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Proportion with sacs by new parous rate estimate</a:t>
            </a:r>
          </a:p>
        </c:rich>
      </c:tx>
      <c:overlay val="0"/>
    </c:title>
    <c:autoTitleDeleted val="0"/>
    <c:plotArea>
      <c:layout/>
      <c:scatterChart>
        <c:scatterStyle val="lineMarker"/>
        <c:varyColors val="0"/>
        <c:ser>
          <c:idx val="0"/>
          <c:order val="0"/>
          <c:tx>
            <c:strRef>
              <c:f>'For paper'!$AD$1</c:f>
              <c:strCache>
                <c:ptCount val="1"/>
                <c:pt idx="0">
                  <c:v>New estimate</c:v>
                </c:pt>
              </c:strCache>
            </c:strRef>
          </c:tx>
          <c:spPr>
            <a:ln w="47625">
              <a:noFill/>
            </a:ln>
          </c:spPr>
          <c:trendline>
            <c:trendlineType val="linear"/>
            <c:dispRSqr val="1"/>
            <c:dispEq val="1"/>
            <c:trendlineLbl>
              <c:layout>
                <c:manualLayout>
                  <c:x val="0.38339610673665803"/>
                  <c:y val="0.46481481481481501"/>
                </c:manualLayout>
              </c:layout>
              <c:numFmt formatCode="General" sourceLinked="0"/>
            </c:trendlineLbl>
          </c:trendline>
          <c:xVal>
            <c:numRef>
              <c:f>'For paper'!$Y$2:$Y$5</c:f>
              <c:numCache>
                <c:formatCode>General</c:formatCode>
                <c:ptCount val="4"/>
                <c:pt idx="0">
                  <c:v>0.66926070038910501</c:v>
                </c:pt>
                <c:pt idx="1">
                  <c:v>0.73071324599708876</c:v>
                </c:pt>
                <c:pt idx="2">
                  <c:v>0.77358490566037741</c:v>
                </c:pt>
                <c:pt idx="3">
                  <c:v>0.72495606326889284</c:v>
                </c:pt>
              </c:numCache>
            </c:numRef>
          </c:xVal>
          <c:yVal>
            <c:numRef>
              <c:f>'For paper'!$AD$2:$AD$5</c:f>
              <c:numCache>
                <c:formatCode>General</c:formatCode>
                <c:ptCount val="4"/>
                <c:pt idx="0">
                  <c:v>0.54241877256317694</c:v>
                </c:pt>
                <c:pt idx="1">
                  <c:v>0.67461669505962518</c:v>
                </c:pt>
                <c:pt idx="2">
                  <c:v>0.71899999999999997</c:v>
                </c:pt>
                <c:pt idx="3">
                  <c:v>0.65636042402826855</c:v>
                </c:pt>
              </c:numCache>
            </c:numRef>
          </c:yVal>
          <c:smooth val="0"/>
          <c:extLst>
            <c:ext xmlns:c16="http://schemas.microsoft.com/office/drawing/2014/chart" uri="{C3380CC4-5D6E-409C-BE32-E72D297353CC}">
              <c16:uniqueId val="{00000001-465F-FC46-BA30-7B8EC7A9E6E9}"/>
            </c:ext>
          </c:extLst>
        </c:ser>
        <c:dLbls>
          <c:showLegendKey val="0"/>
          <c:showVal val="0"/>
          <c:showCatName val="0"/>
          <c:showSerName val="0"/>
          <c:showPercent val="0"/>
          <c:showBubbleSize val="0"/>
        </c:dLbls>
        <c:axId val="2077752968"/>
        <c:axId val="2077758200"/>
      </c:scatterChart>
      <c:valAx>
        <c:axId val="2077752968"/>
        <c:scaling>
          <c:orientation val="minMax"/>
        </c:scaling>
        <c:delete val="0"/>
        <c:axPos val="b"/>
        <c:title>
          <c:tx>
            <c:rich>
              <a:bodyPr/>
              <a:lstStyle/>
              <a:p>
                <a:pPr>
                  <a:defRPr/>
                </a:pPr>
                <a:r>
                  <a:rPr lang="en-US"/>
                  <a:t>Proportion with sacs</a:t>
                </a:r>
              </a:p>
            </c:rich>
          </c:tx>
          <c:overlay val="0"/>
        </c:title>
        <c:numFmt formatCode="General" sourceLinked="1"/>
        <c:majorTickMark val="out"/>
        <c:minorTickMark val="none"/>
        <c:tickLblPos val="nextTo"/>
        <c:crossAx val="2077758200"/>
        <c:crosses val="autoZero"/>
        <c:crossBetween val="midCat"/>
      </c:valAx>
      <c:valAx>
        <c:axId val="2077758200"/>
        <c:scaling>
          <c:orientation val="minMax"/>
          <c:max val="0.75"/>
          <c:min val="0.5"/>
        </c:scaling>
        <c:delete val="0"/>
        <c:axPos val="l"/>
        <c:title>
          <c:tx>
            <c:rich>
              <a:bodyPr/>
              <a:lstStyle/>
              <a:p>
                <a:pPr>
                  <a:defRPr/>
                </a:pPr>
                <a:r>
                  <a:rPr lang="en-US"/>
                  <a:t>Modified parous rate</a:t>
                </a:r>
              </a:p>
            </c:rich>
          </c:tx>
          <c:overlay val="0"/>
        </c:title>
        <c:numFmt formatCode="General" sourceLinked="1"/>
        <c:majorTickMark val="out"/>
        <c:minorTickMark val="none"/>
        <c:tickLblPos val="nextTo"/>
        <c:crossAx val="207775296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2"/>
    </mc:Choice>
    <mc:Fallback>
      <c:style val="12"/>
    </mc:Fallback>
  </mc:AlternateContent>
  <c:chart>
    <c:autoTitleDeleted val="1"/>
    <c:plotArea>
      <c:layout/>
      <c:scatterChart>
        <c:scatterStyle val="lineMarker"/>
        <c:varyColors val="0"/>
        <c:ser>
          <c:idx val="0"/>
          <c:order val="0"/>
          <c:tx>
            <c:strRef>
              <c:f>'For paper'!$AD$1</c:f>
              <c:strCache>
                <c:ptCount val="1"/>
                <c:pt idx="0">
                  <c:v>New estimate</c:v>
                </c:pt>
              </c:strCache>
            </c:strRef>
          </c:tx>
          <c:spPr>
            <a:ln w="47625">
              <a:noFill/>
            </a:ln>
          </c:spPr>
          <c:trendline>
            <c:trendlineType val="linear"/>
            <c:dispRSqr val="1"/>
            <c:dispEq val="1"/>
            <c:trendlineLbl>
              <c:layout>
                <c:manualLayout>
                  <c:x val="-0.365507436570429"/>
                  <c:y val="3.8046806649168798E-2"/>
                </c:manualLayout>
              </c:layout>
              <c:numFmt formatCode="General" sourceLinked="0"/>
            </c:trendlineLbl>
          </c:trendline>
          <c:xVal>
            <c:numRef>
              <c:f>'For paper'!$AA$2:$AA$6</c:f>
              <c:numCache>
                <c:formatCode>General</c:formatCode>
                <c:ptCount val="5"/>
                <c:pt idx="0">
                  <c:v>2.4430894308943087</c:v>
                </c:pt>
                <c:pt idx="1">
                  <c:v>2.363171355498721</c:v>
                </c:pt>
                <c:pt idx="2">
                  <c:v>2.3651315789473686</c:v>
                </c:pt>
                <c:pt idx="3">
                  <c:v>2.4344692005242465</c:v>
                </c:pt>
                <c:pt idx="4">
                  <c:v>2.3996622572473965</c:v>
                </c:pt>
              </c:numCache>
            </c:numRef>
          </c:xVal>
          <c:yVal>
            <c:numRef>
              <c:f>'For paper'!$AD$2:$AD$6</c:f>
              <c:numCache>
                <c:formatCode>General</c:formatCode>
                <c:ptCount val="5"/>
                <c:pt idx="0">
                  <c:v>0.54241877256317694</c:v>
                </c:pt>
                <c:pt idx="1">
                  <c:v>0.67461669505962518</c:v>
                </c:pt>
                <c:pt idx="2">
                  <c:v>0.71899999999999997</c:v>
                </c:pt>
                <c:pt idx="3">
                  <c:v>0.65636042402826855</c:v>
                </c:pt>
                <c:pt idx="4">
                  <c:v>0.662110740079211</c:v>
                </c:pt>
              </c:numCache>
            </c:numRef>
          </c:yVal>
          <c:smooth val="0"/>
          <c:extLst>
            <c:ext xmlns:c16="http://schemas.microsoft.com/office/drawing/2014/chart" uri="{C3380CC4-5D6E-409C-BE32-E72D297353CC}">
              <c16:uniqueId val="{00000001-087E-4144-9086-5D757EA32095}"/>
            </c:ext>
          </c:extLst>
        </c:ser>
        <c:dLbls>
          <c:showLegendKey val="0"/>
          <c:showVal val="0"/>
          <c:showCatName val="0"/>
          <c:showSerName val="0"/>
          <c:showPercent val="0"/>
          <c:showBubbleSize val="0"/>
        </c:dLbls>
        <c:axId val="2077789880"/>
        <c:axId val="2077795096"/>
      </c:scatterChart>
      <c:valAx>
        <c:axId val="2077789880"/>
        <c:scaling>
          <c:orientation val="minMax"/>
        </c:scaling>
        <c:delete val="0"/>
        <c:axPos val="b"/>
        <c:title>
          <c:tx>
            <c:rich>
              <a:bodyPr/>
              <a:lstStyle/>
              <a:p>
                <a:pPr>
                  <a:defRPr/>
                </a:pPr>
                <a:r>
                  <a:rPr lang="en-US"/>
                  <a:t>Estimated cycle length (days)</a:t>
                </a:r>
              </a:p>
            </c:rich>
          </c:tx>
          <c:overlay val="0"/>
        </c:title>
        <c:numFmt formatCode="General" sourceLinked="1"/>
        <c:majorTickMark val="out"/>
        <c:minorTickMark val="none"/>
        <c:tickLblPos val="nextTo"/>
        <c:crossAx val="2077795096"/>
        <c:crosses val="autoZero"/>
        <c:crossBetween val="midCat"/>
      </c:valAx>
      <c:valAx>
        <c:axId val="2077795096"/>
        <c:scaling>
          <c:orientation val="minMax"/>
          <c:min val="0.5"/>
        </c:scaling>
        <c:delete val="0"/>
        <c:axPos val="l"/>
        <c:title>
          <c:tx>
            <c:rich>
              <a:bodyPr/>
              <a:lstStyle/>
              <a:p>
                <a:pPr>
                  <a:defRPr/>
                </a:pPr>
                <a:r>
                  <a:rPr lang="en-US"/>
                  <a:t>New estimated parous rate</a:t>
                </a:r>
              </a:p>
            </c:rich>
          </c:tx>
          <c:overlay val="0"/>
        </c:title>
        <c:numFmt formatCode="General" sourceLinked="1"/>
        <c:majorTickMark val="out"/>
        <c:minorTickMark val="none"/>
        <c:tickLblPos val="nextTo"/>
        <c:crossAx val="2077789880"/>
        <c:crosses val="autoZero"/>
        <c:crossBetween val="midCat"/>
      </c:valAx>
    </c:plotArea>
    <c:plotVisOnly val="1"/>
    <c:dispBlanksAs val="gap"/>
    <c:showDLblsOverMax val="0"/>
  </c:chart>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'For paper'!$B$8</c:f>
              <c:strCache>
                <c:ptCount val="1"/>
                <c:pt idx="0">
                  <c:v>Distance from valley</c:v>
                </c:pt>
              </c:strCache>
            </c:strRef>
          </c:tx>
          <c:spPr>
            <a:ln w="28575">
              <a:noFill/>
            </a:ln>
          </c:spPr>
          <c:yVal>
            <c:numRef>
              <c:f>'For paper'!$B$9:$B$14</c:f>
              <c:numCache>
                <c:formatCode>General</c:formatCode>
                <c:ptCount val="6"/>
                <c:pt idx="0">
                  <c:v>10</c:v>
                </c:pt>
                <c:pt idx="1">
                  <c:v>10</c:v>
                </c:pt>
                <c:pt idx="2">
                  <c:v>10</c:v>
                </c:pt>
                <c:pt idx="3">
                  <c:v>200</c:v>
                </c:pt>
                <c:pt idx="4">
                  <c:v>400</c:v>
                </c:pt>
                <c:pt idx="5">
                  <c:v>800</c:v>
                </c:pt>
              </c:numCache>
            </c:numRef>
          </c:yVal>
          <c:smooth val="0"/>
          <c:extLst>
            <c:ext xmlns:c16="http://schemas.microsoft.com/office/drawing/2014/chart" uri="{C3380CC4-5D6E-409C-BE32-E72D297353CC}">
              <c16:uniqueId val="{00000000-761F-E544-86E0-38CE37630D58}"/>
            </c:ext>
          </c:extLst>
        </c:ser>
        <c:dLbls>
          <c:showLegendKey val="0"/>
          <c:showVal val="0"/>
          <c:showCatName val="0"/>
          <c:showSerName val="0"/>
          <c:showPercent val="0"/>
          <c:showBubbleSize val="0"/>
        </c:dLbls>
        <c:axId val="2077821112"/>
        <c:axId val="2077824104"/>
      </c:scatterChart>
      <c:scatterChart>
        <c:scatterStyle val="lineMarker"/>
        <c:varyColors val="0"/>
        <c:ser>
          <c:idx val="1"/>
          <c:order val="1"/>
          <c:tx>
            <c:strRef>
              <c:f>'For paper'!$U$8</c:f>
              <c:strCache>
                <c:ptCount val="1"/>
                <c:pt idx="0">
                  <c:v>parous rate</c:v>
                </c:pt>
              </c:strCache>
            </c:strRef>
          </c:tx>
          <c:spPr>
            <a:ln w="28575">
              <a:noFill/>
            </a:ln>
          </c:spPr>
          <c:yVal>
            <c:numRef>
              <c:f>'For paper'!$U$9:$U$14</c:f>
              <c:numCache>
                <c:formatCode>General</c:formatCode>
                <c:ptCount val="6"/>
                <c:pt idx="0">
                  <c:v>0.57228514323784141</c:v>
                </c:pt>
                <c:pt idx="1">
                  <c:v>0.44400000000000001</c:v>
                </c:pt>
                <c:pt idx="2">
                  <c:v>0.47215777262180975</c:v>
                </c:pt>
                <c:pt idx="3">
                  <c:v>0.44524441076165217</c:v>
                </c:pt>
                <c:pt idx="4">
                  <c:v>0.574025974025974</c:v>
                </c:pt>
                <c:pt idx="5">
                  <c:v>0.47448979591836737</c:v>
                </c:pt>
              </c:numCache>
            </c:numRef>
          </c:yVal>
          <c:smooth val="0"/>
          <c:extLst>
            <c:ext xmlns:c16="http://schemas.microsoft.com/office/drawing/2014/chart" uri="{C3380CC4-5D6E-409C-BE32-E72D297353CC}">
              <c16:uniqueId val="{00000001-761F-E544-86E0-38CE37630D58}"/>
            </c:ext>
          </c:extLst>
        </c:ser>
        <c:dLbls>
          <c:showLegendKey val="0"/>
          <c:showVal val="0"/>
          <c:showCatName val="0"/>
          <c:showSerName val="0"/>
          <c:showPercent val="0"/>
          <c:showBubbleSize val="0"/>
        </c:dLbls>
        <c:axId val="2077830440"/>
        <c:axId val="2077827144"/>
      </c:scatterChart>
      <c:valAx>
        <c:axId val="2077821112"/>
        <c:scaling>
          <c:orientation val="minMax"/>
        </c:scaling>
        <c:delete val="0"/>
        <c:axPos val="b"/>
        <c:majorTickMark val="out"/>
        <c:minorTickMark val="none"/>
        <c:tickLblPos val="nextTo"/>
        <c:crossAx val="2077824104"/>
        <c:crosses val="autoZero"/>
        <c:crossBetween val="midCat"/>
      </c:valAx>
      <c:valAx>
        <c:axId val="2077824104"/>
        <c:scaling>
          <c:orientation val="minMax"/>
        </c:scaling>
        <c:delete val="0"/>
        <c:axPos val="l"/>
        <c:majorGridlines/>
        <c:numFmt formatCode="General" sourceLinked="1"/>
        <c:majorTickMark val="out"/>
        <c:minorTickMark val="none"/>
        <c:tickLblPos val="nextTo"/>
        <c:crossAx val="2077821112"/>
        <c:crosses val="autoZero"/>
        <c:crossBetween val="midCat"/>
      </c:valAx>
      <c:valAx>
        <c:axId val="2077827144"/>
        <c:scaling>
          <c:orientation val="minMax"/>
        </c:scaling>
        <c:delete val="0"/>
        <c:axPos val="r"/>
        <c:numFmt formatCode="General" sourceLinked="1"/>
        <c:majorTickMark val="out"/>
        <c:minorTickMark val="none"/>
        <c:tickLblPos val="nextTo"/>
        <c:crossAx val="2077830440"/>
        <c:crosses val="max"/>
        <c:crossBetween val="midCat"/>
      </c:valAx>
      <c:valAx>
        <c:axId val="2077830440"/>
        <c:scaling>
          <c:orientation val="minMax"/>
        </c:scaling>
        <c:delete val="1"/>
        <c:axPos val="b"/>
        <c:majorTickMark val="out"/>
        <c:minorTickMark val="none"/>
        <c:tickLblPos val="nextTo"/>
        <c:crossAx val="207782714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63006982617707E-2"/>
          <c:y val="0.171296296296296"/>
          <c:w val="0.46310800772544902"/>
          <c:h val="0.70242672790901095"/>
        </c:manualLayout>
      </c:layout>
      <c:scatterChart>
        <c:scatterStyle val="lineMarker"/>
        <c:varyColors val="0"/>
        <c:ser>
          <c:idx val="0"/>
          <c:order val="0"/>
          <c:tx>
            <c:strRef>
              <c:f>'For paper'!$V$1</c:f>
              <c:strCache>
                <c:ptCount val="1"/>
                <c:pt idx="0">
                  <c:v>modified rate</c:v>
                </c:pt>
              </c:strCache>
            </c:strRef>
          </c:tx>
          <c:spPr>
            <a:ln w="28575">
              <a:noFill/>
            </a:ln>
          </c:spPr>
          <c:xVal>
            <c:numRef>
              <c:f>'For paper'!$U$2:$U$5</c:f>
              <c:numCache>
                <c:formatCode>General</c:formatCode>
                <c:ptCount val="4"/>
                <c:pt idx="0">
                  <c:v>0.36123348017621143</c:v>
                </c:pt>
                <c:pt idx="1">
                  <c:v>0.52342704149933061</c:v>
                </c:pt>
                <c:pt idx="2">
                  <c:v>0.55831037649219473</c:v>
                </c:pt>
                <c:pt idx="3">
                  <c:v>0.46425311834499544</c:v>
                </c:pt>
              </c:numCache>
            </c:numRef>
          </c:xVal>
          <c:yVal>
            <c:numRef>
              <c:f>'For paper'!$V$2:$V$5</c:f>
              <c:numCache>
                <c:formatCode>General</c:formatCode>
                <c:ptCount val="4"/>
                <c:pt idx="0">
                  <c:v>0.72566371681415931</c:v>
                </c:pt>
                <c:pt idx="1">
                  <c:v>0.75824175824175821</c:v>
                </c:pt>
                <c:pt idx="2">
                  <c:v>0.79581151832460728</c:v>
                </c:pt>
                <c:pt idx="3">
                  <c:v>0.71009771986970682</c:v>
                </c:pt>
              </c:numCache>
            </c:numRef>
          </c:yVal>
          <c:smooth val="0"/>
          <c:extLst>
            <c:ext xmlns:c16="http://schemas.microsoft.com/office/drawing/2014/chart" uri="{C3380CC4-5D6E-409C-BE32-E72D297353CC}">
              <c16:uniqueId val="{00000000-6DDE-6448-8C57-E6288CA9D1A6}"/>
            </c:ext>
          </c:extLst>
        </c:ser>
        <c:ser>
          <c:idx val="1"/>
          <c:order val="1"/>
          <c:tx>
            <c:strRef>
              <c:f>'For paper'!$AD$1</c:f>
              <c:strCache>
                <c:ptCount val="1"/>
                <c:pt idx="0">
                  <c:v>New estimate</c:v>
                </c:pt>
              </c:strCache>
            </c:strRef>
          </c:tx>
          <c:spPr>
            <a:ln w="28575">
              <a:noFill/>
            </a:ln>
          </c:spPr>
          <c:trendline>
            <c:trendlineType val="linear"/>
            <c:dispRSqr val="1"/>
            <c:dispEq val="1"/>
            <c:trendlineLbl>
              <c:layout>
                <c:manualLayout>
                  <c:x val="0.38547466943990499"/>
                  <c:y val="0.371462160979877"/>
                </c:manualLayout>
              </c:layout>
              <c:numFmt formatCode="General" sourceLinked="0"/>
            </c:trendlineLbl>
          </c:trendline>
          <c:xVal>
            <c:numRef>
              <c:f>'For paper'!$U$2:$U$5</c:f>
              <c:numCache>
                <c:formatCode>General</c:formatCode>
                <c:ptCount val="4"/>
                <c:pt idx="0">
                  <c:v>0.36123348017621143</c:v>
                </c:pt>
                <c:pt idx="1">
                  <c:v>0.52342704149933061</c:v>
                </c:pt>
                <c:pt idx="2">
                  <c:v>0.55831037649219473</c:v>
                </c:pt>
                <c:pt idx="3">
                  <c:v>0.46425311834499544</c:v>
                </c:pt>
              </c:numCache>
            </c:numRef>
          </c:xVal>
          <c:yVal>
            <c:numRef>
              <c:f>'For paper'!$AD$2:$AD$5</c:f>
              <c:numCache>
                <c:formatCode>General</c:formatCode>
                <c:ptCount val="4"/>
                <c:pt idx="0">
                  <c:v>0.54241877256317694</c:v>
                </c:pt>
                <c:pt idx="1">
                  <c:v>0.67461669505962518</c:v>
                </c:pt>
                <c:pt idx="2">
                  <c:v>0.71899999999999997</c:v>
                </c:pt>
                <c:pt idx="3">
                  <c:v>0.65636042402826855</c:v>
                </c:pt>
              </c:numCache>
            </c:numRef>
          </c:yVal>
          <c:smooth val="0"/>
          <c:extLst>
            <c:ext xmlns:c16="http://schemas.microsoft.com/office/drawing/2014/chart" uri="{C3380CC4-5D6E-409C-BE32-E72D297353CC}">
              <c16:uniqueId val="{00000002-6DDE-6448-8C57-E6288CA9D1A6}"/>
            </c:ext>
          </c:extLst>
        </c:ser>
        <c:dLbls>
          <c:showLegendKey val="0"/>
          <c:showVal val="0"/>
          <c:showCatName val="0"/>
          <c:showSerName val="0"/>
          <c:showPercent val="0"/>
          <c:showBubbleSize val="0"/>
        </c:dLbls>
        <c:axId val="2077863704"/>
        <c:axId val="2077868936"/>
      </c:scatterChart>
      <c:valAx>
        <c:axId val="2077863704"/>
        <c:scaling>
          <c:orientation val="minMax"/>
          <c:min val="0.3"/>
        </c:scaling>
        <c:delete val="0"/>
        <c:axPos val="b"/>
        <c:title>
          <c:tx>
            <c:rich>
              <a:bodyPr/>
              <a:lstStyle/>
              <a:p>
                <a:pPr>
                  <a:defRPr/>
                </a:pPr>
                <a:r>
                  <a:rPr lang="en-US"/>
                  <a:t>Inclusive parous rate</a:t>
                </a:r>
              </a:p>
            </c:rich>
          </c:tx>
          <c:overlay val="0"/>
        </c:title>
        <c:numFmt formatCode="General" sourceLinked="1"/>
        <c:majorTickMark val="out"/>
        <c:minorTickMark val="none"/>
        <c:tickLblPos val="nextTo"/>
        <c:crossAx val="2077868936"/>
        <c:crosses val="autoZero"/>
        <c:crossBetween val="midCat"/>
      </c:valAx>
      <c:valAx>
        <c:axId val="2077868936"/>
        <c:scaling>
          <c:orientation val="minMax"/>
          <c:min val="0.5"/>
        </c:scaling>
        <c:delete val="0"/>
        <c:axPos val="l"/>
        <c:title>
          <c:tx>
            <c:rich>
              <a:bodyPr/>
              <a:lstStyle/>
              <a:p>
                <a:pPr>
                  <a:defRPr/>
                </a:pPr>
                <a:r>
                  <a:rPr lang="en-US"/>
                  <a:t>Modified estimates</a:t>
                </a:r>
              </a:p>
            </c:rich>
          </c:tx>
          <c:overlay val="0"/>
        </c:title>
        <c:numFmt formatCode="General" sourceLinked="1"/>
        <c:majorTickMark val="out"/>
        <c:minorTickMark val="none"/>
        <c:tickLblPos val="nextTo"/>
        <c:crossAx val="2077863704"/>
        <c:crosses val="autoZero"/>
        <c:crossBetween val="midCat"/>
      </c:valAx>
    </c:plotArea>
    <c:legend>
      <c:legendPos val="r"/>
      <c:layout>
        <c:manualLayout>
          <c:xMode val="edge"/>
          <c:yMode val="edge"/>
          <c:x val="0.67864783411507501"/>
          <c:y val="0.17997958588509799"/>
          <c:w val="0.31596133030541002"/>
          <c:h val="0.135410834062409"/>
        </c:manualLayout>
      </c:layout>
      <c:overlay val="0"/>
    </c:legend>
    <c:plotVisOnly val="1"/>
    <c:dispBlanksAs val="gap"/>
    <c:showDLblsOverMax val="0"/>
  </c:chart>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yVal>
            <c:numRef>
              <c:f>'For paper'!$X$9:$X$14</c:f>
              <c:numCache>
                <c:formatCode>General</c:formatCode>
                <c:ptCount val="6"/>
                <c:pt idx="0">
                  <c:v>1.8979833926453145E-2</c:v>
                </c:pt>
                <c:pt idx="1">
                  <c:v>1.834862385321101E-2</c:v>
                </c:pt>
                <c:pt idx="2">
                  <c:v>1.4962593516209476E-2</c:v>
                </c:pt>
                <c:pt idx="3">
                  <c:v>1.8197573656845753E-2</c:v>
                </c:pt>
                <c:pt idx="4">
                  <c:v>3.2710280373831772E-2</c:v>
                </c:pt>
                <c:pt idx="5">
                  <c:v>2.1551724137931034E-3</c:v>
                </c:pt>
              </c:numCache>
            </c:numRef>
          </c:yVal>
          <c:smooth val="0"/>
          <c:extLst>
            <c:ext xmlns:c16="http://schemas.microsoft.com/office/drawing/2014/chart" uri="{C3380CC4-5D6E-409C-BE32-E72D297353CC}">
              <c16:uniqueId val="{00000000-2BD3-314D-BFB0-5718E765BA0F}"/>
            </c:ext>
          </c:extLst>
        </c:ser>
        <c:dLbls>
          <c:showLegendKey val="0"/>
          <c:showVal val="0"/>
          <c:showCatName val="0"/>
          <c:showSerName val="0"/>
          <c:showPercent val="0"/>
          <c:showBubbleSize val="0"/>
        </c:dLbls>
        <c:axId val="2077890392"/>
        <c:axId val="2077893416"/>
      </c:scatterChart>
      <c:valAx>
        <c:axId val="2077890392"/>
        <c:scaling>
          <c:orientation val="minMax"/>
        </c:scaling>
        <c:delete val="0"/>
        <c:axPos val="b"/>
        <c:majorTickMark val="out"/>
        <c:minorTickMark val="none"/>
        <c:tickLblPos val="nextTo"/>
        <c:crossAx val="2077893416"/>
        <c:crosses val="autoZero"/>
        <c:crossBetween val="midCat"/>
      </c:valAx>
      <c:valAx>
        <c:axId val="2077893416"/>
        <c:scaling>
          <c:orientation val="minMax"/>
        </c:scaling>
        <c:delete val="0"/>
        <c:axPos val="l"/>
        <c:majorGridlines/>
        <c:numFmt formatCode="General" sourceLinked="1"/>
        <c:majorTickMark val="out"/>
        <c:minorTickMark val="none"/>
        <c:tickLblPos val="nextTo"/>
        <c:crossAx val="207789039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yVal>
            <c:numRef>
              <c:f>'dc dissections'!$Y$131:$Y$191</c:f>
              <c:numCache>
                <c:formatCode>General</c:formatCode>
                <c:ptCount val="61"/>
                <c:pt idx="0">
                  <c:v>0.79166666666666663</c:v>
                </c:pt>
                <c:pt idx="1">
                  <c:v>0.36792452830188677</c:v>
                </c:pt>
                <c:pt idx="2">
                  <c:v>0.52727272727272723</c:v>
                </c:pt>
                <c:pt idx="3">
                  <c:v>0.55172413793103448</c:v>
                </c:pt>
                <c:pt idx="4">
                  <c:v>0</c:v>
                </c:pt>
                <c:pt idx="5">
                  <c:v>0.41860465116279072</c:v>
                </c:pt>
                <c:pt idx="7">
                  <c:v>0.47058823529411764</c:v>
                </c:pt>
                <c:pt idx="8">
                  <c:v>0.33333333333333331</c:v>
                </c:pt>
                <c:pt idx="9">
                  <c:v>0.54929577464788737</c:v>
                </c:pt>
                <c:pt idx="12">
                  <c:v>0.375</c:v>
                </c:pt>
                <c:pt idx="13">
                  <c:v>0.58490566037735847</c:v>
                </c:pt>
                <c:pt idx="14">
                  <c:v>0.45333333333333331</c:v>
                </c:pt>
                <c:pt idx="15">
                  <c:v>0.3888888888888889</c:v>
                </c:pt>
                <c:pt idx="16">
                  <c:v>0.41666666666666669</c:v>
                </c:pt>
                <c:pt idx="17">
                  <c:v>0.55102040816326525</c:v>
                </c:pt>
                <c:pt idx="18">
                  <c:v>0.38666666666666666</c:v>
                </c:pt>
                <c:pt idx="19">
                  <c:v>0.45454545454545453</c:v>
                </c:pt>
                <c:pt idx="20">
                  <c:v>0.52380952380952384</c:v>
                </c:pt>
                <c:pt idx="22">
                  <c:v>0.35714285714285715</c:v>
                </c:pt>
                <c:pt idx="23">
                  <c:v>0.40540540540540543</c:v>
                </c:pt>
                <c:pt idx="24">
                  <c:v>0.4375</c:v>
                </c:pt>
                <c:pt idx="25">
                  <c:v>0.33846153846153848</c:v>
                </c:pt>
                <c:pt idx="26">
                  <c:v>0.33333333333333331</c:v>
                </c:pt>
                <c:pt idx="27">
                  <c:v>0.66666666666666663</c:v>
                </c:pt>
                <c:pt idx="28">
                  <c:v>0.23529411764705882</c:v>
                </c:pt>
                <c:pt idx="29">
                  <c:v>0.39130434782608697</c:v>
                </c:pt>
                <c:pt idx="30">
                  <c:v>0.33333333333333331</c:v>
                </c:pt>
                <c:pt idx="31">
                  <c:v>0.55555555555555558</c:v>
                </c:pt>
                <c:pt idx="32">
                  <c:v>0.55714285714285716</c:v>
                </c:pt>
                <c:pt idx="33">
                  <c:v>0.62857142857142856</c:v>
                </c:pt>
                <c:pt idx="34">
                  <c:v>0.61363636363636365</c:v>
                </c:pt>
                <c:pt idx="35">
                  <c:v>0.42857142857142855</c:v>
                </c:pt>
                <c:pt idx="36">
                  <c:v>0.38461538461538464</c:v>
                </c:pt>
                <c:pt idx="37">
                  <c:v>0.52941176470588236</c:v>
                </c:pt>
                <c:pt idx="38">
                  <c:v>0.35483870967741937</c:v>
                </c:pt>
                <c:pt idx="39">
                  <c:v>0.56000000000000005</c:v>
                </c:pt>
                <c:pt idx="40">
                  <c:v>0.51851851851851849</c:v>
                </c:pt>
                <c:pt idx="41">
                  <c:v>0.32258064516129031</c:v>
                </c:pt>
                <c:pt idx="42">
                  <c:v>0.28205128205128205</c:v>
                </c:pt>
                <c:pt idx="43">
                  <c:v>0.26470588235294118</c:v>
                </c:pt>
                <c:pt idx="44">
                  <c:v>0.51111111111111107</c:v>
                </c:pt>
                <c:pt idx="45">
                  <c:v>0.30303030303030304</c:v>
                </c:pt>
                <c:pt idx="46">
                  <c:v>0.46478873239436619</c:v>
                </c:pt>
                <c:pt idx="47">
                  <c:v>0.33333333333333331</c:v>
                </c:pt>
                <c:pt idx="48">
                  <c:v>0.24489795918367346</c:v>
                </c:pt>
                <c:pt idx="49">
                  <c:v>0.46153846153846156</c:v>
                </c:pt>
                <c:pt idx="50">
                  <c:v>0.42857142857142855</c:v>
                </c:pt>
                <c:pt idx="51">
                  <c:v>0.23529411764705882</c:v>
                </c:pt>
                <c:pt idx="52">
                  <c:v>0.33333333333333331</c:v>
                </c:pt>
                <c:pt idx="53">
                  <c:v>0.3</c:v>
                </c:pt>
                <c:pt idx="54">
                  <c:v>0.42857142857142855</c:v>
                </c:pt>
                <c:pt idx="55">
                  <c:v>0.35483870967741937</c:v>
                </c:pt>
                <c:pt idx="57">
                  <c:v>0.3888888888888889</c:v>
                </c:pt>
                <c:pt idx="58">
                  <c:v>0.47368421052631576</c:v>
                </c:pt>
                <c:pt idx="59">
                  <c:v>0.27906976744186046</c:v>
                </c:pt>
                <c:pt idx="60">
                  <c:v>0.625</c:v>
                </c:pt>
              </c:numCache>
            </c:numRef>
          </c:yVal>
          <c:smooth val="1"/>
          <c:extLst>
            <c:ext xmlns:c16="http://schemas.microsoft.com/office/drawing/2014/chart" uri="{C3380CC4-5D6E-409C-BE32-E72D297353CC}">
              <c16:uniqueId val="{00000000-DFA9-E74B-A98D-A1CA9D0B0147}"/>
            </c:ext>
          </c:extLst>
        </c:ser>
        <c:dLbls>
          <c:showLegendKey val="0"/>
          <c:showVal val="0"/>
          <c:showCatName val="0"/>
          <c:showSerName val="0"/>
          <c:showPercent val="0"/>
          <c:showBubbleSize val="0"/>
        </c:dLbls>
        <c:axId val="2075944712"/>
        <c:axId val="2075947672"/>
      </c:scatterChart>
      <c:valAx>
        <c:axId val="2075944712"/>
        <c:scaling>
          <c:orientation val="minMax"/>
        </c:scaling>
        <c:delete val="0"/>
        <c:axPos val="b"/>
        <c:majorTickMark val="out"/>
        <c:minorTickMark val="none"/>
        <c:tickLblPos val="nextTo"/>
        <c:crossAx val="2075947672"/>
        <c:crosses val="autoZero"/>
        <c:crossBetween val="midCat"/>
      </c:valAx>
      <c:valAx>
        <c:axId val="2075947672"/>
        <c:scaling>
          <c:orientation val="minMax"/>
        </c:scaling>
        <c:delete val="0"/>
        <c:axPos val="l"/>
        <c:title>
          <c:tx>
            <c:rich>
              <a:bodyPr/>
              <a:lstStyle/>
              <a:p>
                <a:pPr>
                  <a:defRPr/>
                </a:pPr>
                <a:r>
                  <a:rPr lang="en-US"/>
                  <a:t>parous rate</a:t>
                </a:r>
              </a:p>
            </c:rich>
          </c:tx>
          <c:overlay val="0"/>
        </c:title>
        <c:numFmt formatCode="General" sourceLinked="1"/>
        <c:majorTickMark val="out"/>
        <c:minorTickMark val="none"/>
        <c:tickLblPos val="nextTo"/>
        <c:crossAx val="207594471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882328741835402E-2"/>
          <c:y val="9.95476762689948E-2"/>
          <c:w val="0.76960761287685797"/>
          <c:h val="0.73303288888987095"/>
        </c:manualLayout>
      </c:layout>
      <c:barChart>
        <c:barDir val="col"/>
        <c:grouping val="clustered"/>
        <c:varyColors val="0"/>
        <c:ser>
          <c:idx val="0"/>
          <c:order val="0"/>
          <c:tx>
            <c:strRef>
              <c:f>'first graphs'!$E$33</c:f>
              <c:strCache>
                <c:ptCount val="1"/>
                <c:pt idx="0">
                  <c:v>Af light</c:v>
                </c:pt>
              </c:strCache>
            </c:strRef>
          </c:tx>
          <c:spPr>
            <a:solidFill>
              <a:srgbClr val="4F81BD"/>
            </a:solidFill>
            <a:ln w="25400">
              <a:noFill/>
            </a:ln>
          </c:spPr>
          <c:invertIfNegative val="0"/>
          <c:val>
            <c:numRef>
              <c:f>'first graphs'!$E$34:$E$36</c:f>
              <c:numCache>
                <c:formatCode>General</c:formatCode>
                <c:ptCount val="3"/>
                <c:pt idx="0">
                  <c:v>63.543956043956001</c:v>
                </c:pt>
                <c:pt idx="1">
                  <c:v>48.886877828054303</c:v>
                </c:pt>
                <c:pt idx="2">
                  <c:v>27.933333333333302</c:v>
                </c:pt>
              </c:numCache>
            </c:numRef>
          </c:val>
          <c:extLst>
            <c:ext xmlns:c16="http://schemas.microsoft.com/office/drawing/2014/chart" uri="{C3380CC4-5D6E-409C-BE32-E72D297353CC}">
              <c16:uniqueId val="{00000000-DCAD-3C4E-97EC-36DBA819623C}"/>
            </c:ext>
          </c:extLst>
        </c:ser>
        <c:ser>
          <c:idx val="1"/>
          <c:order val="1"/>
          <c:tx>
            <c:strRef>
              <c:f>'first graphs'!$M$33</c:f>
              <c:strCache>
                <c:ptCount val="1"/>
                <c:pt idx="0">
                  <c:v>Af tent</c:v>
                </c:pt>
              </c:strCache>
            </c:strRef>
          </c:tx>
          <c:spPr>
            <a:solidFill>
              <a:srgbClr val="C0504D"/>
            </a:solidFill>
            <a:ln w="25400">
              <a:noFill/>
            </a:ln>
          </c:spPr>
          <c:invertIfNegative val="0"/>
          <c:val>
            <c:numRef>
              <c:f>'first graphs'!$M$34:$M$36</c:f>
              <c:numCache>
                <c:formatCode>General</c:formatCode>
                <c:ptCount val="3"/>
                <c:pt idx="0">
                  <c:v>19.115384615384599</c:v>
                </c:pt>
                <c:pt idx="1">
                  <c:v>21.112500000000001</c:v>
                </c:pt>
                <c:pt idx="2">
                  <c:v>14.6373626373626</c:v>
                </c:pt>
              </c:numCache>
            </c:numRef>
          </c:val>
          <c:extLst>
            <c:ext xmlns:c16="http://schemas.microsoft.com/office/drawing/2014/chart" uri="{C3380CC4-5D6E-409C-BE32-E72D297353CC}">
              <c16:uniqueId val="{00000001-DCAD-3C4E-97EC-36DBA819623C}"/>
            </c:ext>
          </c:extLst>
        </c:ser>
        <c:dLbls>
          <c:showLegendKey val="0"/>
          <c:showVal val="0"/>
          <c:showCatName val="0"/>
          <c:showSerName val="0"/>
          <c:showPercent val="0"/>
          <c:showBubbleSize val="0"/>
        </c:dLbls>
        <c:gapWidth val="150"/>
        <c:axId val="2077964424"/>
        <c:axId val="2077967832"/>
      </c:barChart>
      <c:catAx>
        <c:axId val="2077964424"/>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967832"/>
        <c:crosses val="autoZero"/>
        <c:auto val="1"/>
        <c:lblAlgn val="ctr"/>
        <c:lblOffset val="100"/>
        <c:tickLblSkip val="1"/>
        <c:tickMarkSkip val="1"/>
        <c:noMultiLvlLbl val="0"/>
      </c:catAx>
      <c:valAx>
        <c:axId val="207796783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964424"/>
        <c:crosses val="autoZero"/>
        <c:crossBetween val="between"/>
      </c:valAx>
      <c:spPr>
        <a:solidFill>
          <a:srgbClr val="FFFFFF"/>
        </a:solidFill>
        <a:ln w="25400">
          <a:noFill/>
        </a:ln>
      </c:spPr>
    </c:plotArea>
    <c:legend>
      <c:legendPos val="r"/>
      <c:layout>
        <c:manualLayout>
          <c:xMode val="edge"/>
          <c:yMode val="edge"/>
          <c:x val="0.870097846225104"/>
          <c:y val="0.38914098407382303"/>
          <c:w val="0.115196078431373"/>
          <c:h val="0.15837139701428701"/>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013745875422"/>
          <c:y val="0.12865515444415099"/>
          <c:w val="0.59589066007040803"/>
          <c:h val="0.65497169535204103"/>
        </c:manualLayout>
      </c:layout>
      <c:barChart>
        <c:barDir val="col"/>
        <c:grouping val="clustered"/>
        <c:varyColors val="0"/>
        <c:ser>
          <c:idx val="0"/>
          <c:order val="0"/>
          <c:tx>
            <c:strRef>
              <c:f>'first graphs'!$H$33</c:f>
              <c:strCache>
                <c:ptCount val="1"/>
                <c:pt idx="0">
                  <c:v>africana light</c:v>
                </c:pt>
              </c:strCache>
            </c:strRef>
          </c:tx>
          <c:spPr>
            <a:solidFill>
              <a:srgbClr val="4F81BD"/>
            </a:solidFill>
            <a:ln w="25400">
              <a:noFill/>
            </a:ln>
          </c:spPr>
          <c:invertIfNegative val="0"/>
          <c:val>
            <c:numRef>
              <c:f>'first graphs'!$H$34:$H$36</c:f>
              <c:numCache>
                <c:formatCode>General</c:formatCode>
                <c:ptCount val="3"/>
                <c:pt idx="0">
                  <c:v>10.489010989011</c:v>
                </c:pt>
                <c:pt idx="1">
                  <c:v>7.0723981900452504</c:v>
                </c:pt>
                <c:pt idx="2">
                  <c:v>9.9166666666666696</c:v>
                </c:pt>
              </c:numCache>
            </c:numRef>
          </c:val>
          <c:extLst>
            <c:ext xmlns:c16="http://schemas.microsoft.com/office/drawing/2014/chart" uri="{C3380CC4-5D6E-409C-BE32-E72D297353CC}">
              <c16:uniqueId val="{00000000-AB06-C24A-9975-B443A6D463C9}"/>
            </c:ext>
          </c:extLst>
        </c:ser>
        <c:ser>
          <c:idx val="1"/>
          <c:order val="1"/>
          <c:tx>
            <c:strRef>
              <c:f>'first graphs'!$P$33</c:f>
              <c:strCache>
                <c:ptCount val="1"/>
                <c:pt idx="0">
                  <c:v>africana tent</c:v>
                </c:pt>
              </c:strCache>
            </c:strRef>
          </c:tx>
          <c:spPr>
            <a:solidFill>
              <a:srgbClr val="C0504D"/>
            </a:solidFill>
            <a:ln w="25400">
              <a:noFill/>
            </a:ln>
          </c:spPr>
          <c:invertIfNegative val="0"/>
          <c:val>
            <c:numRef>
              <c:f>'first graphs'!$P$34:$P$36</c:f>
              <c:numCache>
                <c:formatCode>General</c:formatCode>
                <c:ptCount val="3"/>
                <c:pt idx="0">
                  <c:v>31.8186813186813</c:v>
                </c:pt>
                <c:pt idx="1">
                  <c:v>38.5625</c:v>
                </c:pt>
                <c:pt idx="2">
                  <c:v>26.532967032967001</c:v>
                </c:pt>
              </c:numCache>
            </c:numRef>
          </c:val>
          <c:extLst>
            <c:ext xmlns:c16="http://schemas.microsoft.com/office/drawing/2014/chart" uri="{C3380CC4-5D6E-409C-BE32-E72D297353CC}">
              <c16:uniqueId val="{00000001-AB06-C24A-9975-B443A6D463C9}"/>
            </c:ext>
          </c:extLst>
        </c:ser>
        <c:dLbls>
          <c:showLegendKey val="0"/>
          <c:showVal val="0"/>
          <c:showCatName val="0"/>
          <c:showSerName val="0"/>
          <c:showPercent val="0"/>
          <c:showBubbleSize val="0"/>
        </c:dLbls>
        <c:gapWidth val="150"/>
        <c:axId val="2078001400"/>
        <c:axId val="2078004808"/>
      </c:barChart>
      <c:catAx>
        <c:axId val="2078001400"/>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004808"/>
        <c:crosses val="autoZero"/>
        <c:auto val="1"/>
        <c:lblAlgn val="ctr"/>
        <c:lblOffset val="100"/>
        <c:tickLblSkip val="1"/>
        <c:tickMarkSkip val="1"/>
        <c:noMultiLvlLbl val="0"/>
      </c:catAx>
      <c:valAx>
        <c:axId val="207800480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001400"/>
        <c:crosses val="autoZero"/>
        <c:crossBetween val="between"/>
      </c:valAx>
      <c:spPr>
        <a:solidFill>
          <a:srgbClr val="FFFFFF"/>
        </a:solidFill>
        <a:ln w="25400">
          <a:noFill/>
        </a:ln>
      </c:spPr>
    </c:plotArea>
    <c:legend>
      <c:legendPos val="r"/>
      <c:layout>
        <c:manualLayout>
          <c:xMode val="edge"/>
          <c:yMode val="edge"/>
          <c:x val="0.73630163952108696"/>
          <c:y val="0.35672560666758801"/>
          <c:w val="0.24315068493150699"/>
          <c:h val="0.204678823041857"/>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06741613940399E-2"/>
          <c:y val="0.104761843865186"/>
          <c:w val="0.69172911168022799"/>
          <c:h val="0.71904720107468301"/>
        </c:manualLayout>
      </c:layout>
      <c:barChart>
        <c:barDir val="col"/>
        <c:grouping val="clustered"/>
        <c:varyColors val="0"/>
        <c:ser>
          <c:idx val="0"/>
          <c:order val="0"/>
          <c:tx>
            <c:strRef>
              <c:f>'first graphs'!$P$33</c:f>
              <c:strCache>
                <c:ptCount val="1"/>
                <c:pt idx="0">
                  <c:v>africana tent</c:v>
                </c:pt>
              </c:strCache>
            </c:strRef>
          </c:tx>
          <c:spPr>
            <a:solidFill>
              <a:srgbClr val="4F81BD"/>
            </a:solidFill>
            <a:ln w="25400">
              <a:noFill/>
            </a:ln>
          </c:spPr>
          <c:invertIfNegative val="0"/>
          <c:val>
            <c:numRef>
              <c:f>'first graphs'!$P$34:$P$36</c:f>
              <c:numCache>
                <c:formatCode>General</c:formatCode>
                <c:ptCount val="3"/>
                <c:pt idx="0">
                  <c:v>31.8186813186813</c:v>
                </c:pt>
                <c:pt idx="1">
                  <c:v>38.5625</c:v>
                </c:pt>
                <c:pt idx="2">
                  <c:v>26.532967032967001</c:v>
                </c:pt>
              </c:numCache>
            </c:numRef>
          </c:val>
          <c:extLst>
            <c:ext xmlns:c16="http://schemas.microsoft.com/office/drawing/2014/chart" uri="{C3380CC4-5D6E-409C-BE32-E72D297353CC}">
              <c16:uniqueId val="{00000000-419E-E544-9E69-4CC5C80A8D0C}"/>
            </c:ext>
          </c:extLst>
        </c:ser>
        <c:ser>
          <c:idx val="1"/>
          <c:order val="1"/>
          <c:tx>
            <c:strRef>
              <c:f>'first graphs'!$Q$33</c:f>
              <c:strCache>
                <c:ptCount val="1"/>
                <c:pt idx="0">
                  <c:v>uniformis tent</c:v>
                </c:pt>
              </c:strCache>
            </c:strRef>
          </c:tx>
          <c:spPr>
            <a:solidFill>
              <a:srgbClr val="C0504D"/>
            </a:solidFill>
            <a:ln w="25400">
              <a:noFill/>
            </a:ln>
          </c:spPr>
          <c:invertIfNegative val="0"/>
          <c:val>
            <c:numRef>
              <c:f>'first graphs'!$Q$34:$Q$36</c:f>
              <c:numCache>
                <c:formatCode>General</c:formatCode>
                <c:ptCount val="3"/>
                <c:pt idx="0">
                  <c:v>6.7692307692307701</c:v>
                </c:pt>
                <c:pt idx="1">
                  <c:v>9.8375000000000004</c:v>
                </c:pt>
                <c:pt idx="2">
                  <c:v>13.945054945054901</c:v>
                </c:pt>
              </c:numCache>
            </c:numRef>
          </c:val>
          <c:extLst>
            <c:ext xmlns:c16="http://schemas.microsoft.com/office/drawing/2014/chart" uri="{C3380CC4-5D6E-409C-BE32-E72D297353CC}">
              <c16:uniqueId val="{00000001-419E-E544-9E69-4CC5C80A8D0C}"/>
            </c:ext>
          </c:extLst>
        </c:ser>
        <c:dLbls>
          <c:showLegendKey val="0"/>
          <c:showVal val="0"/>
          <c:showCatName val="0"/>
          <c:showSerName val="0"/>
          <c:showPercent val="0"/>
          <c:showBubbleSize val="0"/>
        </c:dLbls>
        <c:gapWidth val="150"/>
        <c:axId val="2078037368"/>
        <c:axId val="2078040776"/>
      </c:barChart>
      <c:catAx>
        <c:axId val="2078037368"/>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040776"/>
        <c:crosses val="autoZero"/>
        <c:auto val="1"/>
        <c:lblAlgn val="ctr"/>
        <c:lblOffset val="100"/>
        <c:tickLblSkip val="1"/>
        <c:tickMarkSkip val="1"/>
        <c:noMultiLvlLbl val="0"/>
      </c:catAx>
      <c:valAx>
        <c:axId val="207804077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037368"/>
        <c:crosses val="autoZero"/>
        <c:crossBetween val="between"/>
      </c:valAx>
      <c:spPr>
        <a:solidFill>
          <a:srgbClr val="FFFFFF"/>
        </a:solidFill>
        <a:ln w="25400">
          <a:noFill/>
        </a:ln>
      </c:spPr>
    </c:plotArea>
    <c:legend>
      <c:legendPos val="r"/>
      <c:layout>
        <c:manualLayout>
          <c:xMode val="edge"/>
          <c:yMode val="edge"/>
          <c:x val="0.79448601819509401"/>
          <c:y val="0.38095200599925"/>
          <c:w val="0.19047619047618999"/>
          <c:h val="0.16666666666666699"/>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8483593034456E-2"/>
          <c:y val="0.160583512354463"/>
          <c:w val="0.73030194971894302"/>
          <c:h val="0.56934154380218605"/>
        </c:manualLayout>
      </c:layout>
      <c:barChart>
        <c:barDir val="col"/>
        <c:grouping val="clustered"/>
        <c:varyColors val="0"/>
        <c:ser>
          <c:idx val="0"/>
          <c:order val="0"/>
          <c:tx>
            <c:strRef>
              <c:f>'first graphs'!$J$33</c:f>
              <c:strCache>
                <c:ptCount val="1"/>
                <c:pt idx="0">
                  <c:v>At light</c:v>
                </c:pt>
              </c:strCache>
            </c:strRef>
          </c:tx>
          <c:spPr>
            <a:solidFill>
              <a:srgbClr val="4F81BD"/>
            </a:solidFill>
            <a:ln w="25400">
              <a:noFill/>
            </a:ln>
          </c:spPr>
          <c:invertIfNegative val="0"/>
          <c:val>
            <c:numRef>
              <c:f>'first graphs'!$J$34:$J$36</c:f>
              <c:numCache>
                <c:formatCode>General</c:formatCode>
                <c:ptCount val="3"/>
                <c:pt idx="0">
                  <c:v>3.2252747252747298</c:v>
                </c:pt>
                <c:pt idx="1">
                  <c:v>2.8371040723981897</c:v>
                </c:pt>
                <c:pt idx="2">
                  <c:v>1.7000000000000002</c:v>
                </c:pt>
              </c:numCache>
            </c:numRef>
          </c:val>
          <c:extLst>
            <c:ext xmlns:c16="http://schemas.microsoft.com/office/drawing/2014/chart" uri="{C3380CC4-5D6E-409C-BE32-E72D297353CC}">
              <c16:uniqueId val="{00000000-1577-6A4D-94FE-A59C2B7986D6}"/>
            </c:ext>
          </c:extLst>
        </c:ser>
        <c:ser>
          <c:idx val="1"/>
          <c:order val="1"/>
          <c:tx>
            <c:strRef>
              <c:f>'first graphs'!$R$33</c:f>
              <c:strCache>
                <c:ptCount val="1"/>
                <c:pt idx="0">
                  <c:v>At tent</c:v>
                </c:pt>
              </c:strCache>
            </c:strRef>
          </c:tx>
          <c:spPr>
            <a:solidFill>
              <a:srgbClr val="C0504D"/>
            </a:solidFill>
            <a:ln w="25400">
              <a:noFill/>
            </a:ln>
          </c:spPr>
          <c:invertIfNegative val="0"/>
          <c:val>
            <c:numRef>
              <c:f>'first graphs'!$R$34:$R$36</c:f>
              <c:numCache>
                <c:formatCode>General</c:formatCode>
                <c:ptCount val="3"/>
                <c:pt idx="0">
                  <c:v>3.12087912087912</c:v>
                </c:pt>
                <c:pt idx="1">
                  <c:v>2.5291666666666699</c:v>
                </c:pt>
                <c:pt idx="2">
                  <c:v>2.13736263736264</c:v>
                </c:pt>
              </c:numCache>
            </c:numRef>
          </c:val>
          <c:extLst>
            <c:ext xmlns:c16="http://schemas.microsoft.com/office/drawing/2014/chart" uri="{C3380CC4-5D6E-409C-BE32-E72D297353CC}">
              <c16:uniqueId val="{00000001-1577-6A4D-94FE-A59C2B7986D6}"/>
            </c:ext>
          </c:extLst>
        </c:ser>
        <c:dLbls>
          <c:showLegendKey val="0"/>
          <c:showVal val="0"/>
          <c:showCatName val="0"/>
          <c:showSerName val="0"/>
          <c:showPercent val="0"/>
          <c:showBubbleSize val="0"/>
        </c:dLbls>
        <c:gapWidth val="150"/>
        <c:axId val="2078072968"/>
        <c:axId val="2078076376"/>
      </c:barChart>
      <c:catAx>
        <c:axId val="2078072968"/>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076376"/>
        <c:crosses val="autoZero"/>
        <c:auto val="1"/>
        <c:lblAlgn val="ctr"/>
        <c:lblOffset val="100"/>
        <c:tickLblSkip val="1"/>
        <c:tickMarkSkip val="1"/>
        <c:noMultiLvlLbl val="0"/>
      </c:catAx>
      <c:valAx>
        <c:axId val="207807637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072968"/>
        <c:crosses val="autoZero"/>
        <c:crossBetween val="between"/>
      </c:valAx>
      <c:spPr>
        <a:solidFill>
          <a:srgbClr val="FFFFFF"/>
        </a:solidFill>
        <a:ln w="25400">
          <a:noFill/>
        </a:ln>
      </c:spPr>
    </c:plotArea>
    <c:legend>
      <c:legendPos val="r"/>
      <c:layout>
        <c:manualLayout>
          <c:xMode val="edge"/>
          <c:yMode val="edge"/>
          <c:x val="0.83939274636125005"/>
          <c:y val="0.321167308466004"/>
          <c:w val="0.14242400381770501"/>
          <c:h val="0.25547387780906899"/>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344291000198101"/>
          <c:y val="0.173229012476211"/>
          <c:w val="0.60655859086552"/>
          <c:h val="0.53543512947192395"/>
        </c:manualLayout>
      </c:layout>
      <c:barChart>
        <c:barDir val="col"/>
        <c:grouping val="clustered"/>
        <c:varyColors val="0"/>
        <c:ser>
          <c:idx val="0"/>
          <c:order val="0"/>
          <c:tx>
            <c:strRef>
              <c:f>Sheet2!$D$9</c:f>
              <c:strCache>
                <c:ptCount val="1"/>
                <c:pt idx="0">
                  <c:v>Af light</c:v>
                </c:pt>
              </c:strCache>
            </c:strRef>
          </c:tx>
          <c:spPr>
            <a:solidFill>
              <a:srgbClr val="4F81BD"/>
            </a:solidFill>
            <a:ln w="25400">
              <a:noFill/>
            </a:ln>
          </c:spPr>
          <c:invertIfNegative val="0"/>
          <c:val>
            <c:numRef>
              <c:f>Sheet2!$D$10:$D$12</c:f>
              <c:numCache>
                <c:formatCode>General</c:formatCode>
                <c:ptCount val="3"/>
                <c:pt idx="0">
                  <c:v>0.45270781930402038</c:v>
                </c:pt>
                <c:pt idx="1">
                  <c:v>0.34828602485516114</c:v>
                </c:pt>
                <c:pt idx="2">
                  <c:v>0.19900615584081838</c:v>
                </c:pt>
              </c:numCache>
            </c:numRef>
          </c:val>
          <c:extLst>
            <c:ext xmlns:c16="http://schemas.microsoft.com/office/drawing/2014/chart" uri="{C3380CC4-5D6E-409C-BE32-E72D297353CC}">
              <c16:uniqueId val="{00000000-AE25-3A47-BC70-C92805316697}"/>
            </c:ext>
          </c:extLst>
        </c:ser>
        <c:ser>
          <c:idx val="1"/>
          <c:order val="1"/>
          <c:tx>
            <c:strRef>
              <c:f>Sheet2!$J$9</c:f>
              <c:strCache>
                <c:ptCount val="1"/>
                <c:pt idx="0">
                  <c:v>Af tent</c:v>
                </c:pt>
              </c:strCache>
            </c:strRef>
          </c:tx>
          <c:spPr>
            <a:solidFill>
              <a:srgbClr val="C0504D"/>
            </a:solidFill>
            <a:ln w="25400">
              <a:noFill/>
            </a:ln>
          </c:spPr>
          <c:invertIfNegative val="0"/>
          <c:val>
            <c:numRef>
              <c:f>Sheet2!$J$10:$J$12</c:f>
              <c:numCache>
                <c:formatCode>General</c:formatCode>
                <c:ptCount val="3"/>
                <c:pt idx="0">
                  <c:v>0.34840605980186229</c:v>
                </c:pt>
                <c:pt idx="1">
                  <c:v>0.38480643134152398</c:v>
                </c:pt>
                <c:pt idx="2">
                  <c:v>0.26678750885661384</c:v>
                </c:pt>
              </c:numCache>
            </c:numRef>
          </c:val>
          <c:extLst>
            <c:ext xmlns:c16="http://schemas.microsoft.com/office/drawing/2014/chart" uri="{C3380CC4-5D6E-409C-BE32-E72D297353CC}">
              <c16:uniqueId val="{00000001-AE25-3A47-BC70-C92805316697}"/>
            </c:ext>
          </c:extLst>
        </c:ser>
        <c:dLbls>
          <c:showLegendKey val="0"/>
          <c:showVal val="0"/>
          <c:showCatName val="0"/>
          <c:showSerName val="0"/>
          <c:showPercent val="0"/>
          <c:showBubbleSize val="0"/>
        </c:dLbls>
        <c:gapWidth val="150"/>
        <c:axId val="2078120408"/>
        <c:axId val="2078123816"/>
      </c:barChart>
      <c:catAx>
        <c:axId val="2078120408"/>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123816"/>
        <c:crosses val="autoZero"/>
        <c:auto val="1"/>
        <c:lblAlgn val="ctr"/>
        <c:lblOffset val="100"/>
        <c:tickLblSkip val="1"/>
        <c:tickMarkSkip val="1"/>
        <c:noMultiLvlLbl val="0"/>
      </c:catAx>
      <c:valAx>
        <c:axId val="207812381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120408"/>
        <c:crosses val="autoZero"/>
        <c:crossBetween val="between"/>
      </c:valAx>
      <c:spPr>
        <a:solidFill>
          <a:srgbClr val="FFFFFF"/>
        </a:solidFill>
        <a:ln w="25400">
          <a:noFill/>
        </a:ln>
      </c:spPr>
    </c:plotArea>
    <c:legend>
      <c:legendPos val="r"/>
      <c:layout>
        <c:manualLayout>
          <c:xMode val="edge"/>
          <c:yMode val="edge"/>
          <c:x val="0.78278849877371903"/>
          <c:y val="0.307087854175708"/>
          <c:w val="0.19262327352523601"/>
          <c:h val="0.27559179118358201"/>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107471053659"/>
          <c:y val="0.144736842105263"/>
          <c:w val="0.56747500722285804"/>
          <c:h val="0.61184210526315796"/>
        </c:manualLayout>
      </c:layout>
      <c:barChart>
        <c:barDir val="col"/>
        <c:grouping val="clustered"/>
        <c:varyColors val="0"/>
        <c:ser>
          <c:idx val="0"/>
          <c:order val="0"/>
          <c:tx>
            <c:strRef>
              <c:f>Sheet2!$M$9</c:f>
              <c:strCache>
                <c:ptCount val="1"/>
                <c:pt idx="0">
                  <c:v>africana tent</c:v>
                </c:pt>
              </c:strCache>
            </c:strRef>
          </c:tx>
          <c:spPr>
            <a:solidFill>
              <a:srgbClr val="4F81BD"/>
            </a:solidFill>
            <a:ln w="25400">
              <a:noFill/>
            </a:ln>
          </c:spPr>
          <c:invertIfNegative val="0"/>
          <c:val>
            <c:numRef>
              <c:f>Sheet2!$M$10:$M$12</c:f>
              <c:numCache>
                <c:formatCode>General</c:formatCode>
                <c:ptCount val="3"/>
                <c:pt idx="0">
                  <c:v>0.32831822659400312</c:v>
                </c:pt>
                <c:pt idx="1">
                  <c:v>0.39790371845478983</c:v>
                </c:pt>
                <c:pt idx="2">
                  <c:v>0.27377805495120705</c:v>
                </c:pt>
              </c:numCache>
            </c:numRef>
          </c:val>
          <c:extLst>
            <c:ext xmlns:c16="http://schemas.microsoft.com/office/drawing/2014/chart" uri="{C3380CC4-5D6E-409C-BE32-E72D297353CC}">
              <c16:uniqueId val="{00000000-694A-DB47-8D8C-EF7EE27A199D}"/>
            </c:ext>
          </c:extLst>
        </c:ser>
        <c:ser>
          <c:idx val="1"/>
          <c:order val="1"/>
          <c:tx>
            <c:strRef>
              <c:f>Sheet2!$N$9</c:f>
              <c:strCache>
                <c:ptCount val="1"/>
                <c:pt idx="0">
                  <c:v>uniformis tent</c:v>
                </c:pt>
              </c:strCache>
            </c:strRef>
          </c:tx>
          <c:spPr>
            <a:solidFill>
              <a:srgbClr val="C0504D"/>
            </a:solidFill>
            <a:ln w="25400">
              <a:noFill/>
            </a:ln>
          </c:spPr>
          <c:invertIfNegative val="0"/>
          <c:val>
            <c:numRef>
              <c:f>Sheet2!$N$10:$N$12</c:f>
              <c:numCache>
                <c:formatCode>General</c:formatCode>
                <c:ptCount val="3"/>
                <c:pt idx="0">
                  <c:v>0.22156579757842285</c:v>
                </c:pt>
                <c:pt idx="1">
                  <c:v>0.32199427202057446</c:v>
                </c:pt>
                <c:pt idx="2">
                  <c:v>0.45643993040100272</c:v>
                </c:pt>
              </c:numCache>
            </c:numRef>
          </c:val>
          <c:extLst>
            <c:ext xmlns:c16="http://schemas.microsoft.com/office/drawing/2014/chart" uri="{C3380CC4-5D6E-409C-BE32-E72D297353CC}">
              <c16:uniqueId val="{00000001-694A-DB47-8D8C-EF7EE27A199D}"/>
            </c:ext>
          </c:extLst>
        </c:ser>
        <c:dLbls>
          <c:showLegendKey val="0"/>
          <c:showVal val="0"/>
          <c:showCatName val="0"/>
          <c:showSerName val="0"/>
          <c:showPercent val="0"/>
          <c:showBubbleSize val="0"/>
        </c:dLbls>
        <c:gapWidth val="150"/>
        <c:axId val="2078157288"/>
        <c:axId val="2078160696"/>
      </c:barChart>
      <c:catAx>
        <c:axId val="2078157288"/>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160696"/>
        <c:crosses val="autoZero"/>
        <c:auto val="1"/>
        <c:lblAlgn val="ctr"/>
        <c:lblOffset val="100"/>
        <c:tickLblSkip val="1"/>
        <c:tickMarkSkip val="1"/>
        <c:noMultiLvlLbl val="0"/>
      </c:catAx>
      <c:valAx>
        <c:axId val="207816069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157288"/>
        <c:crosses val="autoZero"/>
        <c:crossBetween val="between"/>
      </c:valAx>
      <c:spPr>
        <a:solidFill>
          <a:srgbClr val="FFFFFF"/>
        </a:solidFill>
        <a:ln w="25400">
          <a:noFill/>
        </a:ln>
      </c:spPr>
    </c:plotArea>
    <c:legend>
      <c:legendPos val="r"/>
      <c:layout>
        <c:manualLayout>
          <c:xMode val="edge"/>
          <c:yMode val="edge"/>
          <c:x val="0.71626406560771605"/>
          <c:y val="0.33552631578947401"/>
          <c:w val="0.26297632346129701"/>
          <c:h val="0.230263157894737"/>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83303663526101"/>
          <c:y val="0.16541323019481699"/>
          <c:w val="0.59999877929935796"/>
          <c:h val="0.55638995610983699"/>
        </c:manualLayout>
      </c:layout>
      <c:barChart>
        <c:barDir val="col"/>
        <c:grouping val="clustered"/>
        <c:varyColors val="0"/>
        <c:ser>
          <c:idx val="0"/>
          <c:order val="0"/>
          <c:tx>
            <c:strRef>
              <c:f>Sheet2!$I$9</c:f>
              <c:strCache>
                <c:ptCount val="1"/>
                <c:pt idx="0">
                  <c:v>At light</c:v>
                </c:pt>
              </c:strCache>
            </c:strRef>
          </c:tx>
          <c:spPr>
            <a:solidFill>
              <a:srgbClr val="4F81BD"/>
            </a:solidFill>
            <a:ln w="25400">
              <a:noFill/>
            </a:ln>
          </c:spPr>
          <c:invertIfNegative val="0"/>
          <c:val>
            <c:numRef>
              <c:f>Sheet2!$I$10:$I$12</c:f>
              <c:numCache>
                <c:formatCode>General</c:formatCode>
                <c:ptCount val="3"/>
                <c:pt idx="0">
                  <c:v>0.41550081609540024</c:v>
                </c:pt>
                <c:pt idx="1">
                  <c:v>0.36549415409213526</c:v>
                </c:pt>
                <c:pt idx="2">
                  <c:v>0.2190050298124645</c:v>
                </c:pt>
              </c:numCache>
            </c:numRef>
          </c:val>
          <c:extLst>
            <c:ext xmlns:c16="http://schemas.microsoft.com/office/drawing/2014/chart" uri="{C3380CC4-5D6E-409C-BE32-E72D297353CC}">
              <c16:uniqueId val="{00000000-DD3E-D347-AF24-58FD387360CE}"/>
            </c:ext>
          </c:extLst>
        </c:ser>
        <c:ser>
          <c:idx val="1"/>
          <c:order val="1"/>
          <c:tx>
            <c:strRef>
              <c:f>Sheet2!$O$9</c:f>
              <c:strCache>
                <c:ptCount val="1"/>
                <c:pt idx="0">
                  <c:v>At tent</c:v>
                </c:pt>
              </c:strCache>
            </c:strRef>
          </c:tx>
          <c:spPr>
            <a:solidFill>
              <a:srgbClr val="C0504D"/>
            </a:solidFill>
            <a:ln w="25400">
              <a:noFill/>
            </a:ln>
          </c:spPr>
          <c:invertIfNegative val="0"/>
          <c:val>
            <c:numRef>
              <c:f>Sheet2!$O$10:$O$12</c:f>
              <c:numCache>
                <c:formatCode>General</c:formatCode>
                <c:ptCount val="3"/>
                <c:pt idx="0">
                  <c:v>0.40075965592055329</c:v>
                </c:pt>
                <c:pt idx="1">
                  <c:v>0.32477642479582802</c:v>
                </c:pt>
                <c:pt idx="2">
                  <c:v>0.2744639192836188</c:v>
                </c:pt>
              </c:numCache>
            </c:numRef>
          </c:val>
          <c:extLst>
            <c:ext xmlns:c16="http://schemas.microsoft.com/office/drawing/2014/chart" uri="{C3380CC4-5D6E-409C-BE32-E72D297353CC}">
              <c16:uniqueId val="{00000001-DD3E-D347-AF24-58FD387360CE}"/>
            </c:ext>
          </c:extLst>
        </c:ser>
        <c:dLbls>
          <c:showLegendKey val="0"/>
          <c:showVal val="0"/>
          <c:showCatName val="0"/>
          <c:showSerName val="0"/>
          <c:showPercent val="0"/>
          <c:showBubbleSize val="0"/>
        </c:dLbls>
        <c:gapWidth val="150"/>
        <c:axId val="2078193208"/>
        <c:axId val="2078196616"/>
      </c:barChart>
      <c:catAx>
        <c:axId val="2078193208"/>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196616"/>
        <c:crosses val="autoZero"/>
        <c:auto val="1"/>
        <c:lblAlgn val="ctr"/>
        <c:lblOffset val="100"/>
        <c:tickLblSkip val="1"/>
        <c:tickMarkSkip val="1"/>
        <c:noMultiLvlLbl val="0"/>
      </c:catAx>
      <c:valAx>
        <c:axId val="207819661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193208"/>
        <c:crosses val="autoZero"/>
        <c:crossBetween val="between"/>
      </c:valAx>
      <c:spPr>
        <a:solidFill>
          <a:srgbClr val="FFFFFF"/>
        </a:solidFill>
        <a:ln w="25400">
          <a:noFill/>
        </a:ln>
      </c:spPr>
    </c:plotArea>
    <c:legend>
      <c:legendPos val="r"/>
      <c:layout>
        <c:manualLayout>
          <c:xMode val="edge"/>
          <c:yMode val="edge"/>
          <c:x val="0.77916502624671902"/>
          <c:y val="0.31578888165295099"/>
          <c:w val="0.19583300524934399"/>
          <c:h val="0.2631573027055830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100"/>
      <c:rotY val="50"/>
      <c:depthPercent val="100"/>
      <c:rAngAx val="0"/>
    </c:view3D>
    <c:floor>
      <c:thickness val="0"/>
      <c:spPr>
        <a:solidFill>
          <a:srgbClr val="808080"/>
        </a:solidFill>
        <a:ln w="3175">
          <a:solidFill>
            <a:srgbClr val="808080"/>
          </a:solidFill>
          <a:prstDash val="solid"/>
        </a:ln>
      </c:spPr>
    </c:floor>
    <c:sideWall>
      <c:thickness val="0"/>
      <c:spPr>
        <a:solidFill>
          <a:srgbClr val="FFFFFF"/>
        </a:solidFill>
        <a:ln w="25400">
          <a:noFill/>
        </a:ln>
      </c:spPr>
    </c:sideWall>
    <c:backWall>
      <c:thickness val="0"/>
      <c:spPr>
        <a:solidFill>
          <a:srgbClr val="FFFFFF"/>
        </a:solidFill>
        <a:ln w="25400">
          <a:noFill/>
        </a:ln>
      </c:spPr>
    </c:backWall>
    <c:plotArea>
      <c:layout>
        <c:manualLayout>
          <c:layoutTarget val="inner"/>
          <c:xMode val="edge"/>
          <c:yMode val="edge"/>
          <c:x val="2.7093628643622799E-2"/>
          <c:y val="5.0000027743268199E-2"/>
          <c:w val="0.70197128758477301"/>
          <c:h val="0.62272761825706802"/>
        </c:manualLayout>
      </c:layout>
      <c:line3DChart>
        <c:grouping val="standard"/>
        <c:varyColors val="0"/>
        <c:ser>
          <c:idx val="0"/>
          <c:order val="0"/>
          <c:tx>
            <c:strRef>
              <c:f>Sheet2!$D$9</c:f>
              <c:strCache>
                <c:ptCount val="1"/>
                <c:pt idx="0">
                  <c:v>Af light</c:v>
                </c:pt>
              </c:strCache>
            </c:strRef>
          </c:tx>
          <c:spPr>
            <a:solidFill>
              <a:srgbClr val="4F81BD"/>
            </a:solidFill>
            <a:ln w="25400">
              <a:noFill/>
            </a:ln>
          </c:spPr>
          <c:val>
            <c:numRef>
              <c:f>Sheet2!$D$10:$D$12</c:f>
              <c:numCache>
                <c:formatCode>General</c:formatCode>
                <c:ptCount val="3"/>
                <c:pt idx="0">
                  <c:v>0.45270781930402038</c:v>
                </c:pt>
                <c:pt idx="1">
                  <c:v>0.34828602485516114</c:v>
                </c:pt>
                <c:pt idx="2">
                  <c:v>0.19900615584081838</c:v>
                </c:pt>
              </c:numCache>
            </c:numRef>
          </c:val>
          <c:smooth val="0"/>
          <c:extLst>
            <c:ext xmlns:c16="http://schemas.microsoft.com/office/drawing/2014/chart" uri="{C3380CC4-5D6E-409C-BE32-E72D297353CC}">
              <c16:uniqueId val="{00000000-1FB8-2D49-9086-A7225B0EAABB}"/>
            </c:ext>
          </c:extLst>
        </c:ser>
        <c:ser>
          <c:idx val="1"/>
          <c:order val="1"/>
          <c:tx>
            <c:strRef>
              <c:f>Sheet2!$O$9</c:f>
              <c:strCache>
                <c:ptCount val="1"/>
                <c:pt idx="0">
                  <c:v>At tent</c:v>
                </c:pt>
              </c:strCache>
            </c:strRef>
          </c:tx>
          <c:spPr>
            <a:solidFill>
              <a:srgbClr val="9BBB59"/>
            </a:solidFill>
            <a:ln w="25400">
              <a:noFill/>
            </a:ln>
          </c:spPr>
          <c:val>
            <c:numRef>
              <c:f>Sheet2!$O$10:$O$12</c:f>
              <c:numCache>
                <c:formatCode>General</c:formatCode>
                <c:ptCount val="3"/>
                <c:pt idx="0">
                  <c:v>0.40075965592055329</c:v>
                </c:pt>
                <c:pt idx="1">
                  <c:v>0.32477642479582802</c:v>
                </c:pt>
                <c:pt idx="2">
                  <c:v>0.2744639192836188</c:v>
                </c:pt>
              </c:numCache>
            </c:numRef>
          </c:val>
          <c:smooth val="0"/>
          <c:extLst>
            <c:ext xmlns:c16="http://schemas.microsoft.com/office/drawing/2014/chart" uri="{C3380CC4-5D6E-409C-BE32-E72D297353CC}">
              <c16:uniqueId val="{00000001-1FB8-2D49-9086-A7225B0EAABB}"/>
            </c:ext>
          </c:extLst>
        </c:ser>
        <c:ser>
          <c:idx val="2"/>
          <c:order val="2"/>
          <c:tx>
            <c:strRef>
              <c:f>Sheet2!$M$9</c:f>
              <c:strCache>
                <c:ptCount val="1"/>
                <c:pt idx="0">
                  <c:v>africana tent</c:v>
                </c:pt>
              </c:strCache>
            </c:strRef>
          </c:tx>
          <c:spPr>
            <a:solidFill>
              <a:srgbClr val="C0504D"/>
            </a:solidFill>
            <a:ln w="25400">
              <a:noFill/>
            </a:ln>
          </c:spPr>
          <c:val>
            <c:numRef>
              <c:f>Sheet2!$M$10:$M$12</c:f>
              <c:numCache>
                <c:formatCode>General</c:formatCode>
                <c:ptCount val="3"/>
                <c:pt idx="0">
                  <c:v>0.32831822659400312</c:v>
                </c:pt>
                <c:pt idx="1">
                  <c:v>0.39790371845478983</c:v>
                </c:pt>
                <c:pt idx="2">
                  <c:v>0.27377805495120705</c:v>
                </c:pt>
              </c:numCache>
            </c:numRef>
          </c:val>
          <c:smooth val="0"/>
          <c:extLst>
            <c:ext xmlns:c16="http://schemas.microsoft.com/office/drawing/2014/chart" uri="{C3380CC4-5D6E-409C-BE32-E72D297353CC}">
              <c16:uniqueId val="{00000002-1FB8-2D49-9086-A7225B0EAABB}"/>
            </c:ext>
          </c:extLst>
        </c:ser>
        <c:ser>
          <c:idx val="3"/>
          <c:order val="3"/>
          <c:tx>
            <c:strRef>
              <c:f>Sheet2!$N$9</c:f>
              <c:strCache>
                <c:ptCount val="1"/>
                <c:pt idx="0">
                  <c:v>uniformis tent</c:v>
                </c:pt>
              </c:strCache>
            </c:strRef>
          </c:tx>
          <c:spPr>
            <a:solidFill>
              <a:srgbClr val="8064A2"/>
            </a:solidFill>
            <a:ln w="25400">
              <a:noFill/>
            </a:ln>
          </c:spPr>
          <c:val>
            <c:numRef>
              <c:f>Sheet2!$N$10:$N$12</c:f>
              <c:numCache>
                <c:formatCode>General</c:formatCode>
                <c:ptCount val="3"/>
                <c:pt idx="0">
                  <c:v>0.22156579757842285</c:v>
                </c:pt>
                <c:pt idx="1">
                  <c:v>0.32199427202057446</c:v>
                </c:pt>
                <c:pt idx="2">
                  <c:v>0.45643993040100272</c:v>
                </c:pt>
              </c:numCache>
            </c:numRef>
          </c:val>
          <c:smooth val="0"/>
          <c:extLst>
            <c:ext xmlns:c16="http://schemas.microsoft.com/office/drawing/2014/chart" uri="{C3380CC4-5D6E-409C-BE32-E72D297353CC}">
              <c16:uniqueId val="{00000003-1FB8-2D49-9086-A7225B0EAABB}"/>
            </c:ext>
          </c:extLst>
        </c:ser>
        <c:dLbls>
          <c:showLegendKey val="0"/>
          <c:showVal val="0"/>
          <c:showCatName val="0"/>
          <c:showSerName val="0"/>
          <c:showPercent val="0"/>
          <c:showBubbleSize val="0"/>
        </c:dLbls>
        <c:axId val="2078242296"/>
        <c:axId val="2078245752"/>
        <c:axId val="2078249368"/>
      </c:line3DChart>
      <c:catAx>
        <c:axId val="2078242296"/>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245752"/>
        <c:crosses val="autoZero"/>
        <c:auto val="1"/>
        <c:lblAlgn val="ctr"/>
        <c:lblOffset val="100"/>
        <c:tickLblSkip val="1"/>
        <c:tickMarkSkip val="1"/>
        <c:noMultiLvlLbl val="1"/>
      </c:catAx>
      <c:valAx>
        <c:axId val="2078245752"/>
        <c:scaling>
          <c:orientation val="minMax"/>
        </c:scaling>
        <c:delete val="0"/>
        <c:axPos val="r"/>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8242296"/>
        <c:crosses val="max"/>
        <c:crossBetween val="between"/>
      </c:valAx>
      <c:serAx>
        <c:axId val="2078249368"/>
        <c:scaling>
          <c:orientation val="minMax"/>
        </c:scaling>
        <c:delete val="0"/>
        <c:axPos val="b"/>
        <c:numFmt formatCode="General" sourceLinked="1"/>
        <c:majorTickMark val="out"/>
        <c:minorTickMark val="none"/>
        <c:tickLblPos val="low"/>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en-US"/>
          </a:p>
        </c:txPr>
        <c:crossAx val="2078245752"/>
        <c:crosses val="autoZero"/>
        <c:tickLblSkip val="1"/>
        <c:tickMarkSkip val="1"/>
      </c:serAx>
      <c:spPr>
        <a:noFill/>
        <a:ln w="25400">
          <a:noFill/>
        </a:ln>
      </c:spPr>
    </c:plotArea>
    <c:legend>
      <c:legendPos val="r"/>
      <c:layout>
        <c:manualLayout>
          <c:xMode val="edge"/>
          <c:yMode val="edge"/>
          <c:x val="0.79803052635661897"/>
          <c:y val="0.34545490336435197"/>
          <c:w val="0.18719231216787599"/>
          <c:h val="0.31363636363636399"/>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xVal>
            <c:numRef>
              <c:f>Collections!$A$2:$A$27</c:f>
              <c:numCache>
                <c:formatCode>d\-mmm</c:formatCode>
                <c:ptCount val="26"/>
                <c:pt idx="0">
                  <c:v>38245</c:v>
                </c:pt>
                <c:pt idx="1">
                  <c:v>38246</c:v>
                </c:pt>
                <c:pt idx="2">
                  <c:v>38248</c:v>
                </c:pt>
                <c:pt idx="3">
                  <c:v>38249</c:v>
                </c:pt>
                <c:pt idx="4">
                  <c:v>38250</c:v>
                </c:pt>
                <c:pt idx="5">
                  <c:v>38251</c:v>
                </c:pt>
                <c:pt idx="6">
                  <c:v>38252</c:v>
                </c:pt>
                <c:pt idx="7">
                  <c:v>38254</c:v>
                </c:pt>
                <c:pt idx="8">
                  <c:v>38255</c:v>
                </c:pt>
                <c:pt idx="9">
                  <c:v>38256</c:v>
                </c:pt>
                <c:pt idx="10">
                  <c:v>38257</c:v>
                </c:pt>
                <c:pt idx="11">
                  <c:v>38259</c:v>
                </c:pt>
                <c:pt idx="12">
                  <c:v>38260</c:v>
                </c:pt>
                <c:pt idx="13">
                  <c:v>38261</c:v>
                </c:pt>
                <c:pt idx="14">
                  <c:v>38262</c:v>
                </c:pt>
                <c:pt idx="15">
                  <c:v>38263</c:v>
                </c:pt>
                <c:pt idx="16">
                  <c:v>38264</c:v>
                </c:pt>
                <c:pt idx="17">
                  <c:v>38265</c:v>
                </c:pt>
                <c:pt idx="18">
                  <c:v>38266</c:v>
                </c:pt>
                <c:pt idx="19">
                  <c:v>38267</c:v>
                </c:pt>
                <c:pt idx="20">
                  <c:v>38268</c:v>
                </c:pt>
                <c:pt idx="21">
                  <c:v>38269</c:v>
                </c:pt>
                <c:pt idx="22">
                  <c:v>38270</c:v>
                </c:pt>
                <c:pt idx="23">
                  <c:v>38271</c:v>
                </c:pt>
                <c:pt idx="24">
                  <c:v>38272</c:v>
                </c:pt>
                <c:pt idx="25">
                  <c:v>38273</c:v>
                </c:pt>
              </c:numCache>
            </c:numRef>
          </c:xVal>
          <c:yVal>
            <c:numRef>
              <c:f>Collections!$G$2:$G$27</c:f>
              <c:numCache>
                <c:formatCode>General</c:formatCode>
                <c:ptCount val="26"/>
                <c:pt idx="0">
                  <c:v>109</c:v>
                </c:pt>
                <c:pt idx="1">
                  <c:v>361</c:v>
                </c:pt>
                <c:pt idx="2">
                  <c:v>293</c:v>
                </c:pt>
                <c:pt idx="3">
                  <c:v>265</c:v>
                </c:pt>
                <c:pt idx="4">
                  <c:v>85</c:v>
                </c:pt>
                <c:pt idx="5">
                  <c:v>334</c:v>
                </c:pt>
                <c:pt idx="6">
                  <c:v>131</c:v>
                </c:pt>
                <c:pt idx="7">
                  <c:v>185</c:v>
                </c:pt>
                <c:pt idx="8">
                  <c:v>176</c:v>
                </c:pt>
                <c:pt idx="9">
                  <c:v>123</c:v>
                </c:pt>
                <c:pt idx="10">
                  <c:v>247</c:v>
                </c:pt>
                <c:pt idx="11">
                  <c:v>193</c:v>
                </c:pt>
                <c:pt idx="12">
                  <c:v>138</c:v>
                </c:pt>
                <c:pt idx="13">
                  <c:v>205</c:v>
                </c:pt>
                <c:pt idx="14">
                  <c:v>223</c:v>
                </c:pt>
                <c:pt idx="15">
                  <c:v>247</c:v>
                </c:pt>
                <c:pt idx="16">
                  <c:v>411</c:v>
                </c:pt>
                <c:pt idx="17">
                  <c:v>159</c:v>
                </c:pt>
                <c:pt idx="18">
                  <c:v>106</c:v>
                </c:pt>
                <c:pt idx="19">
                  <c:v>143</c:v>
                </c:pt>
                <c:pt idx="20">
                  <c:v>222</c:v>
                </c:pt>
                <c:pt idx="21">
                  <c:v>30</c:v>
                </c:pt>
                <c:pt idx="22">
                  <c:v>174</c:v>
                </c:pt>
                <c:pt idx="23">
                  <c:v>86</c:v>
                </c:pt>
                <c:pt idx="24">
                  <c:v>39</c:v>
                </c:pt>
                <c:pt idx="25">
                  <c:v>246</c:v>
                </c:pt>
              </c:numCache>
            </c:numRef>
          </c:yVal>
          <c:smooth val="1"/>
          <c:extLst>
            <c:ext xmlns:c16="http://schemas.microsoft.com/office/drawing/2014/chart" uri="{C3380CC4-5D6E-409C-BE32-E72D297353CC}">
              <c16:uniqueId val="{00000000-F86D-6246-8362-5937FA213804}"/>
            </c:ext>
          </c:extLst>
        </c:ser>
        <c:dLbls>
          <c:showLegendKey val="0"/>
          <c:showVal val="0"/>
          <c:showCatName val="0"/>
          <c:showSerName val="0"/>
          <c:showPercent val="0"/>
          <c:showBubbleSize val="0"/>
        </c:dLbls>
        <c:axId val="2076317512"/>
        <c:axId val="2076314488"/>
      </c:scatterChart>
      <c:valAx>
        <c:axId val="2076317512"/>
        <c:scaling>
          <c:orientation val="minMax"/>
        </c:scaling>
        <c:delete val="0"/>
        <c:axPos val="b"/>
        <c:numFmt formatCode="d\-mmm" sourceLinked="1"/>
        <c:majorTickMark val="out"/>
        <c:minorTickMark val="none"/>
        <c:tickLblPos val="nextTo"/>
        <c:crossAx val="2076314488"/>
        <c:crosses val="autoZero"/>
        <c:crossBetween val="midCat"/>
      </c:valAx>
      <c:valAx>
        <c:axId val="2076314488"/>
        <c:scaling>
          <c:logBase val="10"/>
          <c:orientation val="minMax"/>
        </c:scaling>
        <c:delete val="0"/>
        <c:axPos val="l"/>
        <c:majorGridlines/>
        <c:numFmt formatCode="General" sourceLinked="1"/>
        <c:majorTickMark val="out"/>
        <c:minorTickMark val="none"/>
        <c:tickLblPos val="nextTo"/>
        <c:crossAx val="207631751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parous rate</a:t>
            </a:r>
          </a:p>
        </c:rich>
      </c:tx>
      <c:layout>
        <c:manualLayout>
          <c:xMode val="edge"/>
          <c:yMode val="edge"/>
          <c:x val="0.388206001276867"/>
          <c:y val="3.6199095022624403E-2"/>
        </c:manualLayout>
      </c:layout>
      <c:overlay val="0"/>
      <c:spPr>
        <a:noFill/>
        <a:ln w="25400">
          <a:noFill/>
        </a:ln>
      </c:spPr>
    </c:title>
    <c:autoTitleDeleted val="0"/>
    <c:plotArea>
      <c:layout>
        <c:manualLayout>
          <c:layoutTarget val="inner"/>
          <c:xMode val="edge"/>
          <c:yMode val="edge"/>
          <c:x val="8.5995008618396193E-2"/>
          <c:y val="0.28959324005525799"/>
          <c:w val="0.66339006648477095"/>
          <c:h val="0.54298732510360803"/>
        </c:manualLayout>
      </c:layout>
      <c:scatterChart>
        <c:scatterStyle val="lineMarker"/>
        <c:varyColors val="0"/>
        <c:ser>
          <c:idx val="0"/>
          <c:order val="0"/>
          <c:tx>
            <c:strRef>
              <c:f>'casa 23 oct 08 diss'!$J$50</c:f>
              <c:strCache>
                <c:ptCount val="1"/>
                <c:pt idx="0">
                  <c:v>parous rate</c:v>
                </c:pt>
              </c:strCache>
            </c:strRef>
          </c:tx>
          <c:spPr>
            <a:ln w="25400">
              <a:solidFill>
                <a:srgbClr val="666699"/>
              </a:solidFill>
              <a:prstDash val="solid"/>
            </a:ln>
          </c:spPr>
          <c:marker>
            <c:symbol val="diamond"/>
            <c:size val="6"/>
            <c:spPr>
              <a:solidFill>
                <a:srgbClr val="666699"/>
              </a:solidFill>
              <a:ln>
                <a:solidFill>
                  <a:srgbClr val="666699"/>
                </a:solidFill>
                <a:prstDash val="solid"/>
              </a:ln>
            </c:spPr>
          </c:marker>
          <c:yVal>
            <c:numRef>
              <c:f>'casa 23 oct 08 diss'!$J$51:$J$81</c:f>
              <c:numCache>
                <c:formatCode>General</c:formatCode>
                <c:ptCount val="31"/>
                <c:pt idx="0">
                  <c:v>0.41860465116279072</c:v>
                </c:pt>
                <c:pt idx="1">
                  <c:v>0.47058823529411764</c:v>
                </c:pt>
                <c:pt idx="2">
                  <c:v>0.54929577464788737</c:v>
                </c:pt>
                <c:pt idx="3">
                  <c:v>0.375</c:v>
                </c:pt>
                <c:pt idx="4">
                  <c:v>0.45333333333333331</c:v>
                </c:pt>
                <c:pt idx="5">
                  <c:v>0.41666666666666669</c:v>
                </c:pt>
                <c:pt idx="6">
                  <c:v>0.55102040816326525</c:v>
                </c:pt>
                <c:pt idx="7">
                  <c:v>0.38666666666666666</c:v>
                </c:pt>
                <c:pt idx="8">
                  <c:v>0.52380952380952384</c:v>
                </c:pt>
                <c:pt idx="9">
                  <c:v>0.35714285714285715</c:v>
                </c:pt>
                <c:pt idx="10">
                  <c:v>0.40540540540540543</c:v>
                </c:pt>
                <c:pt idx="11">
                  <c:v>0.33846153846153848</c:v>
                </c:pt>
                <c:pt idx="12">
                  <c:v>0.25</c:v>
                </c:pt>
                <c:pt idx="13">
                  <c:v>0.23529411764705882</c:v>
                </c:pt>
                <c:pt idx="16">
                  <c:v>0.55555555555555558</c:v>
                </c:pt>
                <c:pt idx="17">
                  <c:v>0.62831858407079644</c:v>
                </c:pt>
                <c:pt idx="18">
                  <c:v>0.62857142857142856</c:v>
                </c:pt>
                <c:pt idx="19">
                  <c:v>0.52941176470588236</c:v>
                </c:pt>
                <c:pt idx="20">
                  <c:v>0.56000000000000005</c:v>
                </c:pt>
                <c:pt idx="21">
                  <c:v>0.28205128205128205</c:v>
                </c:pt>
                <c:pt idx="22">
                  <c:v>0.51111111111111107</c:v>
                </c:pt>
                <c:pt idx="23">
                  <c:v>0.46478873239436619</c:v>
                </c:pt>
                <c:pt idx="24">
                  <c:v>0.24489795918367346</c:v>
                </c:pt>
                <c:pt idx="25">
                  <c:v>0.46153846153846156</c:v>
                </c:pt>
                <c:pt idx="26">
                  <c:v>0.3</c:v>
                </c:pt>
                <c:pt idx="27">
                  <c:v>0.42857142857142855</c:v>
                </c:pt>
                <c:pt idx="28">
                  <c:v>0.51428571428571423</c:v>
                </c:pt>
                <c:pt idx="29">
                  <c:v>0.36486486486486486</c:v>
                </c:pt>
                <c:pt idx="30">
                  <c:v>0.625</c:v>
                </c:pt>
              </c:numCache>
            </c:numRef>
          </c:yVal>
          <c:smooth val="0"/>
          <c:extLst>
            <c:ext xmlns:c16="http://schemas.microsoft.com/office/drawing/2014/chart" uri="{C3380CC4-5D6E-409C-BE32-E72D297353CC}">
              <c16:uniqueId val="{00000000-619D-4249-B439-5F89AB512299}"/>
            </c:ext>
          </c:extLst>
        </c:ser>
        <c:dLbls>
          <c:showLegendKey val="0"/>
          <c:showVal val="0"/>
          <c:showCatName val="0"/>
          <c:showSerName val="0"/>
          <c:showPercent val="0"/>
          <c:showBubbleSize val="0"/>
        </c:dLbls>
        <c:axId val="2077534120"/>
        <c:axId val="2077531128"/>
      </c:scatterChart>
      <c:valAx>
        <c:axId val="2077534120"/>
        <c:scaling>
          <c:orientation val="minMax"/>
        </c:scaling>
        <c:delete val="0"/>
        <c:axPos val="b"/>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531128"/>
        <c:crosses val="autoZero"/>
        <c:crossBetween val="midCat"/>
      </c:valAx>
      <c:valAx>
        <c:axId val="207753112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534120"/>
        <c:crosses val="autoZero"/>
        <c:crossBetween val="midCat"/>
      </c:valAx>
      <c:spPr>
        <a:solidFill>
          <a:srgbClr val="FFFFFF"/>
        </a:solidFill>
        <a:ln w="25400">
          <a:noFill/>
        </a:ln>
      </c:spPr>
    </c:plotArea>
    <c:legend>
      <c:legendPos val="r"/>
      <c:layout>
        <c:manualLayout>
          <c:xMode val="edge"/>
          <c:yMode val="edge"/>
          <c:x val="0.78624001238174501"/>
          <c:y val="0.52036270353083702"/>
          <c:w val="0.19901700555243901"/>
          <c:h val="8.1447963800904993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Sheet5!$P$52:$P$88</c:f>
              <c:numCache>
                <c:formatCode>General</c:formatCode>
                <c:ptCount val="37"/>
                <c:pt idx="0">
                  <c:v>0.23529411764705882</c:v>
                </c:pt>
                <c:pt idx="1">
                  <c:v>0.2558139534883721</c:v>
                </c:pt>
                <c:pt idx="2">
                  <c:v>0.148018648018648</c:v>
                </c:pt>
                <c:pt idx="3">
                  <c:v>0.26823063877897119</c:v>
                </c:pt>
                <c:pt idx="4">
                  <c:v>0.125</c:v>
                </c:pt>
                <c:pt idx="5">
                  <c:v>0.22641509433962265</c:v>
                </c:pt>
                <c:pt idx="6">
                  <c:v>0.13636363636363635</c:v>
                </c:pt>
                <c:pt idx="7">
                  <c:v>0.18965517241379309</c:v>
                </c:pt>
                <c:pt idx="8">
                  <c:v>0.33066860465116277</c:v>
                </c:pt>
                <c:pt idx="9">
                  <c:v>0.29411764705882354</c:v>
                </c:pt>
                <c:pt idx="10">
                  <c:v>9.929577464788733E-2</c:v>
                </c:pt>
                <c:pt idx="11">
                  <c:v>0.20833333333333334</c:v>
                </c:pt>
                <c:pt idx="12">
                  <c:v>0.21527777777777779</c:v>
                </c:pt>
                <c:pt idx="13">
                  <c:v>0.26666666666666666</c:v>
                </c:pt>
                <c:pt idx="14">
                  <c:v>0.22474747474747475</c:v>
                </c:pt>
                <c:pt idx="15">
                  <c:v>0.26190476190476192</c:v>
                </c:pt>
                <c:pt idx="16">
                  <c:v>0.17567567567567569</c:v>
                </c:pt>
                <c:pt idx="17">
                  <c:v>0.27932692307692308</c:v>
                </c:pt>
                <c:pt idx="18">
                  <c:v>0.30555555555555558</c:v>
                </c:pt>
                <c:pt idx="19">
                  <c:v>0.23529411764705882</c:v>
                </c:pt>
                <c:pt idx="20">
                  <c:v>0.15217391304347827</c:v>
                </c:pt>
                <c:pt idx="21">
                  <c:v>0.27272727272727271</c:v>
                </c:pt>
                <c:pt idx="22">
                  <c:v>0.1111111111111111</c:v>
                </c:pt>
                <c:pt idx="23">
                  <c:v>4.2857142857142858E-2</c:v>
                </c:pt>
                <c:pt idx="24">
                  <c:v>0.11948051948051948</c:v>
                </c:pt>
                <c:pt idx="25">
                  <c:v>0.17287940817352584</c:v>
                </c:pt>
                <c:pt idx="26">
                  <c:v>0.15010752688172044</c:v>
                </c:pt>
                <c:pt idx="27">
                  <c:v>0.21585025886101153</c:v>
                </c:pt>
                <c:pt idx="28">
                  <c:v>0.27287581699346408</c:v>
                </c:pt>
                <c:pt idx="29">
                  <c:v>0.18245838668373882</c:v>
                </c:pt>
                <c:pt idx="30">
                  <c:v>0.32498453927025356</c:v>
                </c:pt>
                <c:pt idx="31">
                  <c:v>0.26844583987441129</c:v>
                </c:pt>
                <c:pt idx="32">
                  <c:v>0.4801742919389978</c:v>
                </c:pt>
                <c:pt idx="33">
                  <c:v>0.20391705069124422</c:v>
                </c:pt>
                <c:pt idx="34">
                  <c:v>0.21491228070175439</c:v>
                </c:pt>
                <c:pt idx="35">
                  <c:v>0.44186046511627908</c:v>
                </c:pt>
                <c:pt idx="36">
                  <c:v>0.125</c:v>
                </c:pt>
              </c:numCache>
            </c:numRef>
          </c:xVal>
          <c:yVal>
            <c:numRef>
              <c:f>Sheet5!$Q$52:$Q$88</c:f>
              <c:numCache>
                <c:formatCode>General</c:formatCode>
                <c:ptCount val="37"/>
                <c:pt idx="2">
                  <c:v>0.13094166666666665</c:v>
                </c:pt>
                <c:pt idx="3">
                  <c:v>0.11874166666666665</c:v>
                </c:pt>
                <c:pt idx="4">
                  <c:v>0.11698333333333333</c:v>
                </c:pt>
                <c:pt idx="5">
                  <c:v>6.9770833333333337E-2</c:v>
                </c:pt>
                <c:pt idx="6">
                  <c:v>6.7837499999999995E-2</c:v>
                </c:pt>
                <c:pt idx="7">
                  <c:v>0.14161666666666664</c:v>
                </c:pt>
                <c:pt idx="8">
                  <c:v>0.14845</c:v>
                </c:pt>
                <c:pt idx="9">
                  <c:v>0.16724166666666676</c:v>
                </c:pt>
                <c:pt idx="10">
                  <c:v>0.16468750000000001</c:v>
                </c:pt>
                <c:pt idx="11">
                  <c:v>0.15277499999999997</c:v>
                </c:pt>
                <c:pt idx="12">
                  <c:v>0.15675416666666667</c:v>
                </c:pt>
                <c:pt idx="13">
                  <c:v>8.6729166666666677E-2</c:v>
                </c:pt>
                <c:pt idx="14">
                  <c:v>0.1700291666666667</c:v>
                </c:pt>
                <c:pt idx="15">
                  <c:v>0.17002916666666665</c:v>
                </c:pt>
                <c:pt idx="16">
                  <c:v>0.16315833333333332</c:v>
                </c:pt>
                <c:pt idx="17">
                  <c:v>7.6654166666666676E-2</c:v>
                </c:pt>
                <c:pt idx="18">
                  <c:v>0.12670833333333337</c:v>
                </c:pt>
                <c:pt idx="19">
                  <c:v>4.48625E-2</c:v>
                </c:pt>
                <c:pt idx="20">
                  <c:v>1.0054166666666664E-2</c:v>
                </c:pt>
                <c:pt idx="21">
                  <c:v>7.1883333333333313E-2</c:v>
                </c:pt>
                <c:pt idx="22">
                  <c:v>0.15964583333333335</c:v>
                </c:pt>
                <c:pt idx="23">
                  <c:v>0.15397083333333336</c:v>
                </c:pt>
                <c:pt idx="24">
                  <c:v>0.15011250000000001</c:v>
                </c:pt>
                <c:pt idx="25">
                  <c:v>0.15697083333333334</c:v>
                </c:pt>
                <c:pt idx="26">
                  <c:v>0.16015833333333337</c:v>
                </c:pt>
                <c:pt idx="27">
                  <c:v>0.10811666666666664</c:v>
                </c:pt>
                <c:pt idx="28">
                  <c:v>5.6829166666666674E-2</c:v>
                </c:pt>
                <c:pt idx="29">
                  <c:v>0.10153333333333335</c:v>
                </c:pt>
                <c:pt idx="30">
                  <c:v>0.18417499999999998</c:v>
                </c:pt>
                <c:pt idx="31">
                  <c:v>0.17337916666666672</c:v>
                </c:pt>
                <c:pt idx="32">
                  <c:v>1.782499999999999E-2</c:v>
                </c:pt>
                <c:pt idx="33">
                  <c:v>0.19490416666666666</c:v>
                </c:pt>
                <c:pt idx="34">
                  <c:v>0.21291249999999998</c:v>
                </c:pt>
                <c:pt idx="35">
                  <c:v>0.19953333333333337</c:v>
                </c:pt>
                <c:pt idx="36">
                  <c:v>0.17784166666666668</c:v>
                </c:pt>
              </c:numCache>
            </c:numRef>
          </c:yVal>
          <c:smooth val="0"/>
          <c:extLst>
            <c:ext xmlns:c16="http://schemas.microsoft.com/office/drawing/2014/chart" uri="{C3380CC4-5D6E-409C-BE32-E72D297353CC}">
              <c16:uniqueId val="{00000000-5781-684F-8958-9D312C4C0728}"/>
            </c:ext>
          </c:extLst>
        </c:ser>
        <c:dLbls>
          <c:showLegendKey val="0"/>
          <c:showVal val="0"/>
          <c:showCatName val="0"/>
          <c:showSerName val="0"/>
          <c:showPercent val="0"/>
          <c:showBubbleSize val="0"/>
        </c:dLbls>
        <c:axId val="2076714280"/>
        <c:axId val="2076717240"/>
      </c:scatterChart>
      <c:valAx>
        <c:axId val="2076714280"/>
        <c:scaling>
          <c:orientation val="minMax"/>
        </c:scaling>
        <c:delete val="0"/>
        <c:axPos val="b"/>
        <c:numFmt formatCode="General" sourceLinked="1"/>
        <c:majorTickMark val="out"/>
        <c:minorTickMark val="none"/>
        <c:tickLblPos val="nextTo"/>
        <c:crossAx val="2076717240"/>
        <c:crosses val="autoZero"/>
        <c:crossBetween val="midCat"/>
      </c:valAx>
      <c:valAx>
        <c:axId val="2076717240"/>
        <c:scaling>
          <c:orientation val="minMax"/>
        </c:scaling>
        <c:delete val="0"/>
        <c:axPos val="l"/>
        <c:majorGridlines/>
        <c:numFmt formatCode="General" sourceLinked="1"/>
        <c:majorTickMark val="out"/>
        <c:minorTickMark val="none"/>
        <c:tickLblPos val="nextTo"/>
        <c:crossAx val="207671428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125623448012"/>
          <c:y val="0.124497675742339"/>
          <c:w val="0.82825596792758804"/>
          <c:h val="0.76305071251664403"/>
        </c:manualLayout>
      </c:layout>
      <c:scatterChart>
        <c:scatterStyle val="lineMarker"/>
        <c:varyColors val="0"/>
        <c:ser>
          <c:idx val="0"/>
          <c:order val="0"/>
          <c:tx>
            <c:strRef>
              <c:f>'casa 23 oct 08 diss'!$K$50</c:f>
              <c:strCache>
                <c:ptCount val="1"/>
                <c:pt idx="0">
                  <c:v>prop with sacs</c:v>
                </c:pt>
              </c:strCache>
            </c:strRef>
          </c:tx>
          <c:spPr>
            <a:ln w="25400">
              <a:solidFill>
                <a:srgbClr val="666699"/>
              </a:solidFill>
              <a:prstDash val="solid"/>
            </a:ln>
          </c:spPr>
          <c:marker>
            <c:symbol val="diamond"/>
            <c:size val="6"/>
            <c:spPr>
              <a:solidFill>
                <a:srgbClr val="666699"/>
              </a:solidFill>
              <a:ln>
                <a:solidFill>
                  <a:srgbClr val="666699"/>
                </a:solidFill>
                <a:prstDash val="solid"/>
              </a:ln>
            </c:spPr>
          </c:marker>
          <c:trendline>
            <c:spPr>
              <a:ln w="3175">
                <a:solidFill>
                  <a:srgbClr val="000000"/>
                </a:solidFill>
                <a:prstDash val="solid"/>
              </a:ln>
            </c:spPr>
            <c:trendlineType val="power"/>
            <c:dispRSqr val="0"/>
            <c:dispEq val="0"/>
          </c:trendline>
          <c:xVal>
            <c:numRef>
              <c:f>'casa 23 oct 08 diss'!$A$51:$A$81</c:f>
              <c:numCache>
                <c:formatCode>d\-mmm;@</c:formatCode>
                <c:ptCount val="31"/>
                <c:pt idx="0">
                  <c:v>38244</c:v>
                </c:pt>
                <c:pt idx="1">
                  <c:v>38245</c:v>
                </c:pt>
                <c:pt idx="2">
                  <c:v>38246</c:v>
                </c:pt>
                <c:pt idx="3">
                  <c:v>38247</c:v>
                </c:pt>
                <c:pt idx="4">
                  <c:v>38248</c:v>
                </c:pt>
                <c:pt idx="5">
                  <c:v>38249</c:v>
                </c:pt>
                <c:pt idx="6">
                  <c:v>38250</c:v>
                </c:pt>
                <c:pt idx="7">
                  <c:v>38251</c:v>
                </c:pt>
                <c:pt idx="8">
                  <c:v>38252</c:v>
                </c:pt>
                <c:pt idx="9">
                  <c:v>38253</c:v>
                </c:pt>
                <c:pt idx="10">
                  <c:v>38254</c:v>
                </c:pt>
                <c:pt idx="11">
                  <c:v>38255</c:v>
                </c:pt>
                <c:pt idx="12">
                  <c:v>38256</c:v>
                </c:pt>
                <c:pt idx="13">
                  <c:v>38257</c:v>
                </c:pt>
                <c:pt idx="14">
                  <c:v>38258</c:v>
                </c:pt>
                <c:pt idx="15">
                  <c:v>38259</c:v>
                </c:pt>
                <c:pt idx="16">
                  <c:v>38260</c:v>
                </c:pt>
                <c:pt idx="17">
                  <c:v>38261</c:v>
                </c:pt>
                <c:pt idx="18">
                  <c:v>38262</c:v>
                </c:pt>
                <c:pt idx="19">
                  <c:v>38263</c:v>
                </c:pt>
                <c:pt idx="20">
                  <c:v>38264</c:v>
                </c:pt>
                <c:pt idx="21">
                  <c:v>38265</c:v>
                </c:pt>
                <c:pt idx="22">
                  <c:v>38266</c:v>
                </c:pt>
                <c:pt idx="23">
                  <c:v>38267</c:v>
                </c:pt>
                <c:pt idx="24">
                  <c:v>38268</c:v>
                </c:pt>
                <c:pt idx="25">
                  <c:v>38269</c:v>
                </c:pt>
                <c:pt idx="26">
                  <c:v>38270</c:v>
                </c:pt>
                <c:pt idx="27">
                  <c:v>38271</c:v>
                </c:pt>
                <c:pt idx="28">
                  <c:v>38272</c:v>
                </c:pt>
                <c:pt idx="29">
                  <c:v>38273</c:v>
                </c:pt>
                <c:pt idx="30">
                  <c:v>38274</c:v>
                </c:pt>
              </c:numCache>
            </c:numRef>
          </c:xVal>
          <c:yVal>
            <c:numRef>
              <c:f>'casa 23 oct 08 diss'!$K$51:$K$81</c:f>
              <c:numCache>
                <c:formatCode>General</c:formatCode>
                <c:ptCount val="31"/>
                <c:pt idx="0">
                  <c:v>0.72222222222222221</c:v>
                </c:pt>
                <c:pt idx="1">
                  <c:v>0.45833333333333331</c:v>
                </c:pt>
                <c:pt idx="2">
                  <c:v>0.4358974358974359</c:v>
                </c:pt>
                <c:pt idx="3">
                  <c:v>0.55555555555555558</c:v>
                </c:pt>
                <c:pt idx="4">
                  <c:v>0.79411764705882348</c:v>
                </c:pt>
                <c:pt idx="5">
                  <c:v>0.73333333333333328</c:v>
                </c:pt>
                <c:pt idx="6">
                  <c:v>0.70370370370370372</c:v>
                </c:pt>
                <c:pt idx="7">
                  <c:v>0.7931034482758621</c:v>
                </c:pt>
                <c:pt idx="8">
                  <c:v>0.54545454545454541</c:v>
                </c:pt>
                <c:pt idx="9">
                  <c:v>0.53333333333333333</c:v>
                </c:pt>
                <c:pt idx="10">
                  <c:v>0.36666666666666664</c:v>
                </c:pt>
                <c:pt idx="11">
                  <c:v>0.27272727272727271</c:v>
                </c:pt>
                <c:pt idx="16">
                  <c:v>0.66666666666666663</c:v>
                </c:pt>
                <c:pt idx="17">
                  <c:v>0.61971830985915488</c:v>
                </c:pt>
                <c:pt idx="18">
                  <c:v>0.45454545454545453</c:v>
                </c:pt>
                <c:pt idx="19">
                  <c:v>0.22222222222222221</c:v>
                </c:pt>
                <c:pt idx="20">
                  <c:v>0.5714285714285714</c:v>
                </c:pt>
                <c:pt idx="21">
                  <c:v>0.81818181818181823</c:v>
                </c:pt>
                <c:pt idx="22">
                  <c:v>0.60869565217391308</c:v>
                </c:pt>
                <c:pt idx="23">
                  <c:v>0.54545454545454541</c:v>
                </c:pt>
                <c:pt idx="24">
                  <c:v>0.83333333333333337</c:v>
                </c:pt>
                <c:pt idx="25">
                  <c:v>0.72222222222222221</c:v>
                </c:pt>
                <c:pt idx="26">
                  <c:v>0.33333333333333331</c:v>
                </c:pt>
                <c:pt idx="27">
                  <c:v>0.83333333333333337</c:v>
                </c:pt>
                <c:pt idx="28">
                  <c:v>0.66666666666666663</c:v>
                </c:pt>
                <c:pt idx="29">
                  <c:v>0.55555555555555558</c:v>
                </c:pt>
                <c:pt idx="30">
                  <c:v>0.6</c:v>
                </c:pt>
              </c:numCache>
            </c:numRef>
          </c:yVal>
          <c:smooth val="0"/>
          <c:extLst>
            <c:ext xmlns:c16="http://schemas.microsoft.com/office/drawing/2014/chart" uri="{C3380CC4-5D6E-409C-BE32-E72D297353CC}">
              <c16:uniqueId val="{00000001-2F84-A141-8B5D-D1540CCFB62A}"/>
            </c:ext>
          </c:extLst>
        </c:ser>
        <c:dLbls>
          <c:showLegendKey val="0"/>
          <c:showVal val="0"/>
          <c:showCatName val="0"/>
          <c:showSerName val="0"/>
          <c:showPercent val="0"/>
          <c:showBubbleSize val="0"/>
        </c:dLbls>
        <c:axId val="2077493352"/>
        <c:axId val="2077490168"/>
      </c:scatterChart>
      <c:valAx>
        <c:axId val="2077493352"/>
        <c:scaling>
          <c:orientation val="minMax"/>
        </c:scaling>
        <c:delete val="0"/>
        <c:axPos val="b"/>
        <c:numFmt formatCode="d\-mmm;@"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490168"/>
        <c:crosses val="autoZero"/>
        <c:crossBetween val="midCat"/>
      </c:valAx>
      <c:valAx>
        <c:axId val="2077490168"/>
        <c:scaling>
          <c:orientation val="minMax"/>
        </c:scaling>
        <c:delete val="0"/>
        <c:axPos val="l"/>
        <c:majorGridlines>
          <c:spPr>
            <a:ln w="3175">
              <a:solidFill>
                <a:srgbClr val="FFFFFF"/>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493352"/>
        <c:crosses val="autoZero"/>
        <c:crossBetween val="midCat"/>
      </c:valAx>
      <c:spPr>
        <a:solidFill>
          <a:srgbClr val="FFFFFF"/>
        </a:solidFill>
        <a:ln w="25400">
          <a:noFill/>
        </a:ln>
      </c:spPr>
    </c:plotArea>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propn with plug</a:t>
            </a:r>
          </a:p>
        </c:rich>
      </c:tx>
      <c:layout>
        <c:manualLayout>
          <c:xMode val="edge"/>
          <c:yMode val="edge"/>
          <c:x val="0.34643695950782599"/>
          <c:y val="3.6363636363636397E-2"/>
        </c:manualLayout>
      </c:layout>
      <c:overlay val="0"/>
      <c:spPr>
        <a:noFill/>
        <a:ln w="25400">
          <a:noFill/>
        </a:ln>
      </c:spPr>
    </c:title>
    <c:autoTitleDeleted val="0"/>
    <c:plotArea>
      <c:layout>
        <c:manualLayout>
          <c:layoutTarget val="inner"/>
          <c:xMode val="edge"/>
          <c:yMode val="edge"/>
          <c:x val="8.5995008618396193E-2"/>
          <c:y val="0.29090925232447001"/>
          <c:w val="0.59459405959005396"/>
          <c:h val="0.54090939104081104"/>
        </c:manualLayout>
      </c:layout>
      <c:scatterChart>
        <c:scatterStyle val="lineMarker"/>
        <c:varyColors val="0"/>
        <c:ser>
          <c:idx val="0"/>
          <c:order val="0"/>
          <c:tx>
            <c:strRef>
              <c:f>'casa 23 oct 08 diss'!$M$50</c:f>
              <c:strCache>
                <c:ptCount val="1"/>
                <c:pt idx="0">
                  <c:v>propn with plug</c:v>
                </c:pt>
              </c:strCache>
            </c:strRef>
          </c:tx>
          <c:spPr>
            <a:ln w="25400">
              <a:solidFill>
                <a:srgbClr val="666699"/>
              </a:solidFill>
              <a:prstDash val="solid"/>
            </a:ln>
          </c:spPr>
          <c:marker>
            <c:symbol val="diamond"/>
            <c:size val="6"/>
            <c:spPr>
              <a:solidFill>
                <a:srgbClr val="666699"/>
              </a:solidFill>
              <a:ln>
                <a:solidFill>
                  <a:srgbClr val="666699"/>
                </a:solidFill>
                <a:prstDash val="solid"/>
              </a:ln>
            </c:spPr>
          </c:marker>
          <c:xVal>
            <c:numRef>
              <c:f>'casa 23 oct 08 diss'!$A$51:$A$81</c:f>
              <c:numCache>
                <c:formatCode>d\-mmm;@</c:formatCode>
                <c:ptCount val="31"/>
                <c:pt idx="0">
                  <c:v>38244</c:v>
                </c:pt>
                <c:pt idx="1">
                  <c:v>38245</c:v>
                </c:pt>
                <c:pt idx="2">
                  <c:v>38246</c:v>
                </c:pt>
                <c:pt idx="3">
                  <c:v>38247</c:v>
                </c:pt>
                <c:pt idx="4">
                  <c:v>38248</c:v>
                </c:pt>
                <c:pt idx="5">
                  <c:v>38249</c:v>
                </c:pt>
                <c:pt idx="6">
                  <c:v>38250</c:v>
                </c:pt>
                <c:pt idx="7">
                  <c:v>38251</c:v>
                </c:pt>
                <c:pt idx="8">
                  <c:v>38252</c:v>
                </c:pt>
                <c:pt idx="9">
                  <c:v>38253</c:v>
                </c:pt>
                <c:pt idx="10">
                  <c:v>38254</c:v>
                </c:pt>
                <c:pt idx="11">
                  <c:v>38255</c:v>
                </c:pt>
                <c:pt idx="12">
                  <c:v>38256</c:v>
                </c:pt>
                <c:pt idx="13">
                  <c:v>38257</c:v>
                </c:pt>
                <c:pt idx="14">
                  <c:v>38258</c:v>
                </c:pt>
                <c:pt idx="15">
                  <c:v>38259</c:v>
                </c:pt>
                <c:pt idx="16">
                  <c:v>38260</c:v>
                </c:pt>
                <c:pt idx="17">
                  <c:v>38261</c:v>
                </c:pt>
                <c:pt idx="18">
                  <c:v>38262</c:v>
                </c:pt>
                <c:pt idx="19">
                  <c:v>38263</c:v>
                </c:pt>
                <c:pt idx="20">
                  <c:v>38264</c:v>
                </c:pt>
                <c:pt idx="21">
                  <c:v>38265</c:v>
                </c:pt>
                <c:pt idx="22">
                  <c:v>38266</c:v>
                </c:pt>
                <c:pt idx="23">
                  <c:v>38267</c:v>
                </c:pt>
                <c:pt idx="24">
                  <c:v>38268</c:v>
                </c:pt>
                <c:pt idx="25">
                  <c:v>38269</c:v>
                </c:pt>
                <c:pt idx="26">
                  <c:v>38270</c:v>
                </c:pt>
                <c:pt idx="27">
                  <c:v>38271</c:v>
                </c:pt>
                <c:pt idx="28">
                  <c:v>38272</c:v>
                </c:pt>
                <c:pt idx="29">
                  <c:v>38273</c:v>
                </c:pt>
                <c:pt idx="30">
                  <c:v>38274</c:v>
                </c:pt>
              </c:numCache>
            </c:numRef>
          </c:xVal>
          <c:yVal>
            <c:numRef>
              <c:f>'casa 23 oct 08 diss'!$M$51:$M$81</c:f>
              <c:numCache>
                <c:formatCode>General</c:formatCode>
                <c:ptCount val="31"/>
                <c:pt idx="0">
                  <c:v>0.35294117647058826</c:v>
                </c:pt>
                <c:pt idx="1">
                  <c:v>0.36842105263157893</c:v>
                </c:pt>
                <c:pt idx="2">
                  <c:v>0.64516129032258063</c:v>
                </c:pt>
                <c:pt idx="3">
                  <c:v>0.6</c:v>
                </c:pt>
                <c:pt idx="4">
                  <c:v>0.61538461538461542</c:v>
                </c:pt>
                <c:pt idx="5">
                  <c:v>0.70270270270270274</c:v>
                </c:pt>
                <c:pt idx="6">
                  <c:v>0.77272727272727271</c:v>
                </c:pt>
                <c:pt idx="7">
                  <c:v>0.47619047619047616</c:v>
                </c:pt>
                <c:pt idx="8">
                  <c:v>0.48</c:v>
                </c:pt>
                <c:pt idx="9">
                  <c:v>0.41666666666666669</c:v>
                </c:pt>
                <c:pt idx="10">
                  <c:v>0.56097560975609762</c:v>
                </c:pt>
                <c:pt idx="11">
                  <c:v>0.58974358974358976</c:v>
                </c:pt>
                <c:pt idx="12">
                  <c:v>0.51111111111111107</c:v>
                </c:pt>
                <c:pt idx="13">
                  <c:v>0.68181818181818177</c:v>
                </c:pt>
                <c:pt idx="16">
                  <c:v>0.54545454545454541</c:v>
                </c:pt>
                <c:pt idx="17">
                  <c:v>0.76190476190476186</c:v>
                </c:pt>
                <c:pt idx="18">
                  <c:v>0.66666666666666663</c:v>
                </c:pt>
                <c:pt idx="19">
                  <c:v>0.92307692307692313</c:v>
                </c:pt>
                <c:pt idx="20">
                  <c:v>0.82758620689655171</c:v>
                </c:pt>
                <c:pt idx="21">
                  <c:v>0.45833333333333331</c:v>
                </c:pt>
                <c:pt idx="22">
                  <c:v>0.7142857142857143</c:v>
                </c:pt>
                <c:pt idx="23">
                  <c:v>0.70588235294117652</c:v>
                </c:pt>
                <c:pt idx="24">
                  <c:v>0.56666666666666665</c:v>
                </c:pt>
                <c:pt idx="25">
                  <c:v>0.57894736842105265</c:v>
                </c:pt>
                <c:pt idx="26">
                  <c:v>0.33333333333333331</c:v>
                </c:pt>
                <c:pt idx="27">
                  <c:v>0.7142857142857143</c:v>
                </c:pt>
                <c:pt idx="28">
                  <c:v>0.47058823529411764</c:v>
                </c:pt>
                <c:pt idx="29">
                  <c:v>0.41860465116279072</c:v>
                </c:pt>
                <c:pt idx="30">
                  <c:v>0.5</c:v>
                </c:pt>
              </c:numCache>
            </c:numRef>
          </c:yVal>
          <c:smooth val="0"/>
          <c:extLst>
            <c:ext xmlns:c16="http://schemas.microsoft.com/office/drawing/2014/chart" uri="{C3380CC4-5D6E-409C-BE32-E72D297353CC}">
              <c16:uniqueId val="{00000000-3881-904E-A64B-720DD0478DEA}"/>
            </c:ext>
          </c:extLst>
        </c:ser>
        <c:dLbls>
          <c:showLegendKey val="0"/>
          <c:showVal val="0"/>
          <c:showCatName val="0"/>
          <c:showSerName val="0"/>
          <c:showPercent val="0"/>
          <c:showBubbleSize val="0"/>
        </c:dLbls>
        <c:axId val="2077457448"/>
        <c:axId val="2077454456"/>
      </c:scatterChart>
      <c:valAx>
        <c:axId val="2077457448"/>
        <c:scaling>
          <c:orientation val="minMax"/>
        </c:scaling>
        <c:delete val="0"/>
        <c:axPos val="b"/>
        <c:numFmt formatCode="d\-mmm;@"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454456"/>
        <c:crosses val="autoZero"/>
        <c:crossBetween val="midCat"/>
      </c:valAx>
      <c:valAx>
        <c:axId val="207745445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457448"/>
        <c:crosses val="autoZero"/>
        <c:crossBetween val="midCat"/>
      </c:valAx>
      <c:spPr>
        <a:solidFill>
          <a:srgbClr val="FFFFFF"/>
        </a:solidFill>
        <a:ln w="25400">
          <a:noFill/>
        </a:ln>
      </c:spPr>
    </c:plotArea>
    <c:legend>
      <c:legendPos val="r"/>
      <c:layout>
        <c:manualLayout>
          <c:xMode val="edge"/>
          <c:yMode val="edge"/>
          <c:x val="0.73955715916345799"/>
          <c:y val="0.52272763063707905"/>
          <c:w val="0.24570005223548499"/>
          <c:h val="8.1818181818181804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'casa 23 oct 08 diss'!$N$50</c:f>
              <c:strCache>
                <c:ptCount val="1"/>
                <c:pt idx="0">
                  <c:v>number collected</c:v>
                </c:pt>
              </c:strCache>
            </c:strRef>
          </c:tx>
          <c:xVal>
            <c:numRef>
              <c:f>'casa 23 oct 08 diss'!$A$51:$A$80</c:f>
              <c:numCache>
                <c:formatCode>d\-mmm;@</c:formatCode>
                <c:ptCount val="30"/>
                <c:pt idx="0">
                  <c:v>38244</c:v>
                </c:pt>
                <c:pt idx="1">
                  <c:v>38245</c:v>
                </c:pt>
                <c:pt idx="2">
                  <c:v>38246</c:v>
                </c:pt>
                <c:pt idx="3">
                  <c:v>38247</c:v>
                </c:pt>
                <c:pt idx="4">
                  <c:v>38248</c:v>
                </c:pt>
                <c:pt idx="5">
                  <c:v>38249</c:v>
                </c:pt>
                <c:pt idx="6">
                  <c:v>38250</c:v>
                </c:pt>
                <c:pt idx="7">
                  <c:v>38251</c:v>
                </c:pt>
                <c:pt idx="8">
                  <c:v>38252</c:v>
                </c:pt>
                <c:pt idx="9">
                  <c:v>38253</c:v>
                </c:pt>
                <c:pt idx="10">
                  <c:v>38254</c:v>
                </c:pt>
                <c:pt idx="11">
                  <c:v>38255</c:v>
                </c:pt>
                <c:pt idx="12">
                  <c:v>38256</c:v>
                </c:pt>
                <c:pt idx="13">
                  <c:v>38257</c:v>
                </c:pt>
                <c:pt idx="14">
                  <c:v>38258</c:v>
                </c:pt>
                <c:pt idx="15">
                  <c:v>38259</c:v>
                </c:pt>
                <c:pt idx="16">
                  <c:v>38260</c:v>
                </c:pt>
                <c:pt idx="17">
                  <c:v>38261</c:v>
                </c:pt>
                <c:pt idx="18">
                  <c:v>38262</c:v>
                </c:pt>
                <c:pt idx="19">
                  <c:v>38263</c:v>
                </c:pt>
                <c:pt idx="20">
                  <c:v>38264</c:v>
                </c:pt>
                <c:pt idx="21">
                  <c:v>38265</c:v>
                </c:pt>
                <c:pt idx="22">
                  <c:v>38266</c:v>
                </c:pt>
                <c:pt idx="23">
                  <c:v>38267</c:v>
                </c:pt>
                <c:pt idx="24">
                  <c:v>38268</c:v>
                </c:pt>
                <c:pt idx="25">
                  <c:v>38269</c:v>
                </c:pt>
                <c:pt idx="26">
                  <c:v>38270</c:v>
                </c:pt>
                <c:pt idx="27">
                  <c:v>38271</c:v>
                </c:pt>
                <c:pt idx="28">
                  <c:v>38272</c:v>
                </c:pt>
                <c:pt idx="29">
                  <c:v>38273</c:v>
                </c:pt>
              </c:numCache>
            </c:numRef>
          </c:xVal>
          <c:yVal>
            <c:numRef>
              <c:f>'casa 23 oct 08 diss'!$N$51:$N$80</c:f>
              <c:numCache>
                <c:formatCode>General</c:formatCode>
                <c:ptCount val="30"/>
                <c:pt idx="1">
                  <c:v>109</c:v>
                </c:pt>
                <c:pt idx="2">
                  <c:v>361</c:v>
                </c:pt>
                <c:pt idx="4">
                  <c:v>293</c:v>
                </c:pt>
                <c:pt idx="5">
                  <c:v>265</c:v>
                </c:pt>
                <c:pt idx="6">
                  <c:v>85</c:v>
                </c:pt>
                <c:pt idx="7">
                  <c:v>334</c:v>
                </c:pt>
                <c:pt idx="8">
                  <c:v>131</c:v>
                </c:pt>
                <c:pt idx="10">
                  <c:v>185</c:v>
                </c:pt>
                <c:pt idx="11">
                  <c:v>176</c:v>
                </c:pt>
                <c:pt idx="12">
                  <c:v>123</c:v>
                </c:pt>
                <c:pt idx="13">
                  <c:v>247</c:v>
                </c:pt>
                <c:pt idx="16">
                  <c:v>138</c:v>
                </c:pt>
                <c:pt idx="17">
                  <c:v>205</c:v>
                </c:pt>
                <c:pt idx="18">
                  <c:v>223</c:v>
                </c:pt>
                <c:pt idx="19">
                  <c:v>247</c:v>
                </c:pt>
                <c:pt idx="20">
                  <c:v>411</c:v>
                </c:pt>
                <c:pt idx="21">
                  <c:v>159</c:v>
                </c:pt>
                <c:pt idx="22">
                  <c:v>106</c:v>
                </c:pt>
                <c:pt idx="23">
                  <c:v>143</c:v>
                </c:pt>
                <c:pt idx="24">
                  <c:v>222</c:v>
                </c:pt>
                <c:pt idx="25">
                  <c:v>30</c:v>
                </c:pt>
                <c:pt idx="26">
                  <c:v>174</c:v>
                </c:pt>
                <c:pt idx="27">
                  <c:v>86</c:v>
                </c:pt>
                <c:pt idx="28">
                  <c:v>39</c:v>
                </c:pt>
                <c:pt idx="29">
                  <c:v>246</c:v>
                </c:pt>
              </c:numCache>
            </c:numRef>
          </c:yVal>
          <c:smooth val="0"/>
          <c:extLst>
            <c:ext xmlns:c16="http://schemas.microsoft.com/office/drawing/2014/chart" uri="{C3380CC4-5D6E-409C-BE32-E72D297353CC}">
              <c16:uniqueId val="{00000000-0F04-684C-A22F-0B0D0D03B998}"/>
            </c:ext>
          </c:extLst>
        </c:ser>
        <c:dLbls>
          <c:showLegendKey val="0"/>
          <c:showVal val="0"/>
          <c:showCatName val="0"/>
          <c:showSerName val="0"/>
          <c:showPercent val="0"/>
          <c:showBubbleSize val="0"/>
        </c:dLbls>
        <c:axId val="2077421448"/>
        <c:axId val="2077418440"/>
      </c:scatterChart>
      <c:scatterChart>
        <c:scatterStyle val="lineMarker"/>
        <c:varyColors val="0"/>
        <c:ser>
          <c:idx val="1"/>
          <c:order val="1"/>
          <c:tx>
            <c:strRef>
              <c:f>'casa 23 oct 08 diss'!$S$50</c:f>
              <c:strCache>
                <c:ptCount val="1"/>
                <c:pt idx="0">
                  <c:v>soil temp</c:v>
                </c:pt>
              </c:strCache>
            </c:strRef>
          </c:tx>
          <c:spPr>
            <a:ln w="28575">
              <a:noFill/>
            </a:ln>
          </c:spPr>
          <c:xVal>
            <c:numRef>
              <c:f>'casa 23 oct 08 diss'!$A$51:$A$80</c:f>
              <c:numCache>
                <c:formatCode>d\-mmm;@</c:formatCode>
                <c:ptCount val="30"/>
                <c:pt idx="0">
                  <c:v>38244</c:v>
                </c:pt>
                <c:pt idx="1">
                  <c:v>38245</c:v>
                </c:pt>
                <c:pt idx="2">
                  <c:v>38246</c:v>
                </c:pt>
                <c:pt idx="3">
                  <c:v>38247</c:v>
                </c:pt>
                <c:pt idx="4">
                  <c:v>38248</c:v>
                </c:pt>
                <c:pt idx="5">
                  <c:v>38249</c:v>
                </c:pt>
                <c:pt idx="6">
                  <c:v>38250</c:v>
                </c:pt>
                <c:pt idx="7">
                  <c:v>38251</c:v>
                </c:pt>
                <c:pt idx="8">
                  <c:v>38252</c:v>
                </c:pt>
                <c:pt idx="9">
                  <c:v>38253</c:v>
                </c:pt>
                <c:pt idx="10">
                  <c:v>38254</c:v>
                </c:pt>
                <c:pt idx="11">
                  <c:v>38255</c:v>
                </c:pt>
                <c:pt idx="12">
                  <c:v>38256</c:v>
                </c:pt>
                <c:pt idx="13">
                  <c:v>38257</c:v>
                </c:pt>
                <c:pt idx="14">
                  <c:v>38258</c:v>
                </c:pt>
                <c:pt idx="15">
                  <c:v>38259</c:v>
                </c:pt>
                <c:pt idx="16">
                  <c:v>38260</c:v>
                </c:pt>
                <c:pt idx="17">
                  <c:v>38261</c:v>
                </c:pt>
                <c:pt idx="18">
                  <c:v>38262</c:v>
                </c:pt>
                <c:pt idx="19">
                  <c:v>38263</c:v>
                </c:pt>
                <c:pt idx="20">
                  <c:v>38264</c:v>
                </c:pt>
                <c:pt idx="21">
                  <c:v>38265</c:v>
                </c:pt>
                <c:pt idx="22">
                  <c:v>38266</c:v>
                </c:pt>
                <c:pt idx="23">
                  <c:v>38267</c:v>
                </c:pt>
                <c:pt idx="24">
                  <c:v>38268</c:v>
                </c:pt>
                <c:pt idx="25">
                  <c:v>38269</c:v>
                </c:pt>
                <c:pt idx="26">
                  <c:v>38270</c:v>
                </c:pt>
                <c:pt idx="27">
                  <c:v>38271</c:v>
                </c:pt>
                <c:pt idx="28">
                  <c:v>38272</c:v>
                </c:pt>
                <c:pt idx="29">
                  <c:v>38273</c:v>
                </c:pt>
              </c:numCache>
            </c:numRef>
          </c:xVal>
          <c:yVal>
            <c:numRef>
              <c:f>'casa 23 oct 08 diss'!$S$51:$S$84</c:f>
              <c:numCache>
                <c:formatCode>General</c:formatCode>
                <c:ptCount val="34"/>
                <c:pt idx="0">
                  <c:v>24.509999999999994</c:v>
                </c:pt>
                <c:pt idx="1">
                  <c:v>25.256249999999994</c:v>
                </c:pt>
                <c:pt idx="2">
                  <c:v>26.235833333333332</c:v>
                </c:pt>
                <c:pt idx="3">
                  <c:v>28.140833333333333</c:v>
                </c:pt>
                <c:pt idx="4">
                  <c:v>28.189999999999994</c:v>
                </c:pt>
                <c:pt idx="5">
                  <c:v>27.830416666666675</c:v>
                </c:pt>
                <c:pt idx="6">
                  <c:v>27.812083333333337</c:v>
                </c:pt>
                <c:pt idx="7">
                  <c:v>26.725416666666664</c:v>
                </c:pt>
                <c:pt idx="8">
                  <c:v>26.139166666666672</c:v>
                </c:pt>
                <c:pt idx="9">
                  <c:v>27.020833333333332</c:v>
                </c:pt>
                <c:pt idx="10">
                  <c:v>28.521666666666665</c:v>
                </c:pt>
                <c:pt idx="11">
                  <c:v>29.695000000000004</c:v>
                </c:pt>
                <c:pt idx="12">
                  <c:v>30.339166666666671</c:v>
                </c:pt>
                <c:pt idx="13">
                  <c:v>28.979999999999993</c:v>
                </c:pt>
                <c:pt idx="14">
                  <c:v>26.384999999999991</c:v>
                </c:pt>
                <c:pt idx="15">
                  <c:v>26.308333333333337</c:v>
                </c:pt>
                <c:pt idx="16">
                  <c:v>28.683333333333326</c:v>
                </c:pt>
                <c:pt idx="17">
                  <c:v>30.104166666666668</c:v>
                </c:pt>
                <c:pt idx="18">
                  <c:v>31.708333333333329</c:v>
                </c:pt>
                <c:pt idx="19">
                  <c:v>31.248750000000005</c:v>
                </c:pt>
                <c:pt idx="20">
                  <c:v>32.057083333333338</c:v>
                </c:pt>
                <c:pt idx="21">
                  <c:v>31.349583333333332</c:v>
                </c:pt>
                <c:pt idx="22">
                  <c:v>29.080833333333349</c:v>
                </c:pt>
                <c:pt idx="23">
                  <c:v>27.607916666666657</c:v>
                </c:pt>
                <c:pt idx="24">
                  <c:v>28.369999999999994</c:v>
                </c:pt>
                <c:pt idx="25">
                  <c:v>30.995416666666671</c:v>
                </c:pt>
                <c:pt idx="26">
                  <c:v>32.252500000000005</c:v>
                </c:pt>
                <c:pt idx="27">
                  <c:v>28.137916666666658</c:v>
                </c:pt>
                <c:pt idx="28">
                  <c:v>29.032083333333343</c:v>
                </c:pt>
                <c:pt idx="29">
                  <c:v>30.492916666666662</c:v>
                </c:pt>
                <c:pt idx="30">
                  <c:v>34.390416666666674</c:v>
                </c:pt>
                <c:pt idx="31">
                  <c:v>34.992500000000007</c:v>
                </c:pt>
                <c:pt idx="32">
                  <c:v>29.494285714285716</c:v>
                </c:pt>
              </c:numCache>
            </c:numRef>
          </c:yVal>
          <c:smooth val="0"/>
          <c:extLst>
            <c:ext xmlns:c16="http://schemas.microsoft.com/office/drawing/2014/chart" uri="{C3380CC4-5D6E-409C-BE32-E72D297353CC}">
              <c16:uniqueId val="{00000001-0F04-684C-A22F-0B0D0D03B998}"/>
            </c:ext>
          </c:extLst>
        </c:ser>
        <c:dLbls>
          <c:showLegendKey val="0"/>
          <c:showVal val="0"/>
          <c:showCatName val="0"/>
          <c:showSerName val="0"/>
          <c:showPercent val="0"/>
          <c:showBubbleSize val="0"/>
        </c:dLbls>
        <c:axId val="2077412168"/>
        <c:axId val="2077415400"/>
      </c:scatterChart>
      <c:valAx>
        <c:axId val="2077421448"/>
        <c:scaling>
          <c:orientation val="minMax"/>
        </c:scaling>
        <c:delete val="0"/>
        <c:axPos val="b"/>
        <c:numFmt formatCode="d\-mmm;@" sourceLinked="1"/>
        <c:majorTickMark val="out"/>
        <c:minorTickMark val="none"/>
        <c:tickLblPos val="nextTo"/>
        <c:crossAx val="2077418440"/>
        <c:crosses val="autoZero"/>
        <c:crossBetween val="midCat"/>
      </c:valAx>
      <c:valAx>
        <c:axId val="2077418440"/>
        <c:scaling>
          <c:logBase val="10"/>
          <c:orientation val="minMax"/>
        </c:scaling>
        <c:delete val="0"/>
        <c:axPos val="l"/>
        <c:majorGridlines/>
        <c:numFmt formatCode="General" sourceLinked="1"/>
        <c:majorTickMark val="out"/>
        <c:minorTickMark val="none"/>
        <c:tickLblPos val="nextTo"/>
        <c:crossAx val="2077421448"/>
        <c:crosses val="autoZero"/>
        <c:crossBetween val="midCat"/>
      </c:valAx>
      <c:valAx>
        <c:axId val="2077415400"/>
        <c:scaling>
          <c:orientation val="minMax"/>
        </c:scaling>
        <c:delete val="0"/>
        <c:axPos val="r"/>
        <c:numFmt formatCode="General" sourceLinked="1"/>
        <c:majorTickMark val="out"/>
        <c:minorTickMark val="none"/>
        <c:tickLblPos val="nextTo"/>
        <c:crossAx val="2077412168"/>
        <c:crosses val="max"/>
        <c:crossBetween val="midCat"/>
      </c:valAx>
      <c:valAx>
        <c:axId val="2077412168"/>
        <c:scaling>
          <c:orientation val="minMax"/>
        </c:scaling>
        <c:delete val="1"/>
        <c:axPos val="b"/>
        <c:numFmt formatCode="d\-mmm;@" sourceLinked="1"/>
        <c:majorTickMark val="out"/>
        <c:minorTickMark val="none"/>
        <c:tickLblPos val="nextTo"/>
        <c:crossAx val="207741540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1"/>
          <c:tx>
            <c:strRef>
              <c:f>'casa 23 oct 08 diss'!$T$50</c:f>
              <c:strCache>
                <c:ptCount val="1"/>
                <c:pt idx="0">
                  <c:v>air temp</c:v>
                </c:pt>
              </c:strCache>
            </c:strRef>
          </c:tx>
          <c:invertIfNegative val="0"/>
          <c:val>
            <c:numRef>
              <c:f>'casa 23 oct 08 diss'!$T$51:$T$80</c:f>
              <c:numCache>
                <c:formatCode>General</c:formatCode>
                <c:ptCount val="30"/>
                <c:pt idx="0">
                  <c:v>16.741249999999997</c:v>
                </c:pt>
                <c:pt idx="1">
                  <c:v>17.423333333333336</c:v>
                </c:pt>
                <c:pt idx="2">
                  <c:v>18.986666666666668</c:v>
                </c:pt>
                <c:pt idx="3">
                  <c:v>21.443749999999998</c:v>
                </c:pt>
                <c:pt idx="4">
                  <c:v>19.772916666666664</c:v>
                </c:pt>
                <c:pt idx="5">
                  <c:v>19.832916666666666</c:v>
                </c:pt>
                <c:pt idx="6">
                  <c:v>19.554166666666667</c:v>
                </c:pt>
                <c:pt idx="7">
                  <c:v>18.944166666666668</c:v>
                </c:pt>
                <c:pt idx="8">
                  <c:v>17.213750000000001</c:v>
                </c:pt>
                <c:pt idx="9">
                  <c:v>19.080000000000002</c:v>
                </c:pt>
                <c:pt idx="10">
                  <c:v>21.724583333333332</c:v>
                </c:pt>
                <c:pt idx="11">
                  <c:v>23.283333333333335</c:v>
                </c:pt>
                <c:pt idx="12">
                  <c:v>23.424166666666668</c:v>
                </c:pt>
                <c:pt idx="13">
                  <c:v>21.94458333333333</c:v>
                </c:pt>
                <c:pt idx="14">
                  <c:v>18.797083333333337</c:v>
                </c:pt>
                <c:pt idx="15">
                  <c:v>20.576249999999998</c:v>
                </c:pt>
                <c:pt idx="16">
                  <c:v>22.122500000000002</c:v>
                </c:pt>
                <c:pt idx="17">
                  <c:v>22.440416666666664</c:v>
                </c:pt>
                <c:pt idx="18">
                  <c:v>24.150833333333335</c:v>
                </c:pt>
                <c:pt idx="19">
                  <c:v>23.681250000000002</c:v>
                </c:pt>
                <c:pt idx="20">
                  <c:v>23.075000000000003</c:v>
                </c:pt>
                <c:pt idx="21">
                  <c:v>23.007499999999997</c:v>
                </c:pt>
                <c:pt idx="22">
                  <c:v>20.735416666666662</c:v>
                </c:pt>
                <c:pt idx="23">
                  <c:v>18.618749999999999</c:v>
                </c:pt>
                <c:pt idx="24">
                  <c:v>19.141250000000003</c:v>
                </c:pt>
                <c:pt idx="25">
                  <c:v>24.582499999999996</c:v>
                </c:pt>
                <c:pt idx="26">
                  <c:v>26.392083333333328</c:v>
                </c:pt>
                <c:pt idx="27">
                  <c:v>22.710000000000004</c:v>
                </c:pt>
                <c:pt idx="28">
                  <c:v>21.210416666666667</c:v>
                </c:pt>
                <c:pt idx="29">
                  <c:v>22.460416666666664</c:v>
                </c:pt>
              </c:numCache>
            </c:numRef>
          </c:val>
          <c:extLst>
            <c:ext xmlns:c16="http://schemas.microsoft.com/office/drawing/2014/chart" uri="{C3380CC4-5D6E-409C-BE32-E72D297353CC}">
              <c16:uniqueId val="{00000000-9863-8F45-AE30-B80BA52DBD44}"/>
            </c:ext>
          </c:extLst>
        </c:ser>
        <c:dLbls>
          <c:showLegendKey val="0"/>
          <c:showVal val="0"/>
          <c:showCatName val="0"/>
          <c:showSerName val="0"/>
          <c:showPercent val="0"/>
          <c:showBubbleSize val="0"/>
        </c:dLbls>
        <c:gapWidth val="0"/>
        <c:overlap val="100"/>
        <c:axId val="2077383496"/>
        <c:axId val="2077380488"/>
      </c:barChart>
      <c:scatterChart>
        <c:scatterStyle val="smoothMarker"/>
        <c:varyColors val="0"/>
        <c:ser>
          <c:idx val="0"/>
          <c:order val="0"/>
          <c:tx>
            <c:strRef>
              <c:f>'casa 23 oct 08 diss'!$K$50</c:f>
              <c:strCache>
                <c:ptCount val="1"/>
                <c:pt idx="0">
                  <c:v>prop with sacs</c:v>
                </c:pt>
              </c:strCache>
            </c:strRef>
          </c:tx>
          <c:xVal>
            <c:numRef>
              <c:f>'casa 23 oct 08 diss'!$A$51:$A$80</c:f>
              <c:numCache>
                <c:formatCode>d\-mmm;@</c:formatCode>
                <c:ptCount val="30"/>
                <c:pt idx="0">
                  <c:v>38244</c:v>
                </c:pt>
                <c:pt idx="1">
                  <c:v>38245</c:v>
                </c:pt>
                <c:pt idx="2">
                  <c:v>38246</c:v>
                </c:pt>
                <c:pt idx="3">
                  <c:v>38247</c:v>
                </c:pt>
                <c:pt idx="4">
                  <c:v>38248</c:v>
                </c:pt>
                <c:pt idx="5">
                  <c:v>38249</c:v>
                </c:pt>
                <c:pt idx="6">
                  <c:v>38250</c:v>
                </c:pt>
                <c:pt idx="7">
                  <c:v>38251</c:v>
                </c:pt>
                <c:pt idx="8">
                  <c:v>38252</c:v>
                </c:pt>
                <c:pt idx="9">
                  <c:v>38253</c:v>
                </c:pt>
                <c:pt idx="10">
                  <c:v>38254</c:v>
                </c:pt>
                <c:pt idx="11">
                  <c:v>38255</c:v>
                </c:pt>
                <c:pt idx="12">
                  <c:v>38256</c:v>
                </c:pt>
                <c:pt idx="13">
                  <c:v>38257</c:v>
                </c:pt>
                <c:pt idx="14">
                  <c:v>38258</c:v>
                </c:pt>
                <c:pt idx="15">
                  <c:v>38259</c:v>
                </c:pt>
                <c:pt idx="16">
                  <c:v>38260</c:v>
                </c:pt>
                <c:pt idx="17">
                  <c:v>38261</c:v>
                </c:pt>
                <c:pt idx="18">
                  <c:v>38262</c:v>
                </c:pt>
                <c:pt idx="19">
                  <c:v>38263</c:v>
                </c:pt>
                <c:pt idx="20">
                  <c:v>38264</c:v>
                </c:pt>
                <c:pt idx="21">
                  <c:v>38265</c:v>
                </c:pt>
                <c:pt idx="22">
                  <c:v>38266</c:v>
                </c:pt>
                <c:pt idx="23">
                  <c:v>38267</c:v>
                </c:pt>
                <c:pt idx="24">
                  <c:v>38268</c:v>
                </c:pt>
                <c:pt idx="25">
                  <c:v>38269</c:v>
                </c:pt>
                <c:pt idx="26">
                  <c:v>38270</c:v>
                </c:pt>
                <c:pt idx="27">
                  <c:v>38271</c:v>
                </c:pt>
                <c:pt idx="28">
                  <c:v>38272</c:v>
                </c:pt>
                <c:pt idx="29">
                  <c:v>38273</c:v>
                </c:pt>
              </c:numCache>
            </c:numRef>
          </c:xVal>
          <c:yVal>
            <c:numRef>
              <c:f>'casa 23 oct 08 diss'!$K$51:$K$80</c:f>
              <c:numCache>
                <c:formatCode>General</c:formatCode>
                <c:ptCount val="30"/>
                <c:pt idx="0">
                  <c:v>0.72222222222222221</c:v>
                </c:pt>
                <c:pt idx="1">
                  <c:v>0.45833333333333331</c:v>
                </c:pt>
                <c:pt idx="2">
                  <c:v>0.4358974358974359</c:v>
                </c:pt>
                <c:pt idx="3">
                  <c:v>0.55555555555555558</c:v>
                </c:pt>
                <c:pt idx="4">
                  <c:v>0.79411764705882348</c:v>
                </c:pt>
                <c:pt idx="5">
                  <c:v>0.73333333333333328</c:v>
                </c:pt>
                <c:pt idx="6">
                  <c:v>0.70370370370370372</c:v>
                </c:pt>
                <c:pt idx="7">
                  <c:v>0.7931034482758621</c:v>
                </c:pt>
                <c:pt idx="8">
                  <c:v>0.54545454545454541</c:v>
                </c:pt>
                <c:pt idx="9">
                  <c:v>0.53333333333333333</c:v>
                </c:pt>
                <c:pt idx="10">
                  <c:v>0.36666666666666664</c:v>
                </c:pt>
                <c:pt idx="11">
                  <c:v>0.27272727272727271</c:v>
                </c:pt>
                <c:pt idx="16">
                  <c:v>0.66666666666666663</c:v>
                </c:pt>
                <c:pt idx="17">
                  <c:v>0.61971830985915488</c:v>
                </c:pt>
                <c:pt idx="18">
                  <c:v>0.45454545454545453</c:v>
                </c:pt>
                <c:pt idx="19">
                  <c:v>0.22222222222222221</c:v>
                </c:pt>
                <c:pt idx="20">
                  <c:v>0.5714285714285714</c:v>
                </c:pt>
                <c:pt idx="21">
                  <c:v>0.81818181818181823</c:v>
                </c:pt>
                <c:pt idx="22">
                  <c:v>0.60869565217391308</c:v>
                </c:pt>
                <c:pt idx="23">
                  <c:v>0.54545454545454541</c:v>
                </c:pt>
                <c:pt idx="24">
                  <c:v>0.83333333333333337</c:v>
                </c:pt>
                <c:pt idx="25">
                  <c:v>0.72222222222222221</c:v>
                </c:pt>
                <c:pt idx="26">
                  <c:v>0.33333333333333331</c:v>
                </c:pt>
                <c:pt idx="27">
                  <c:v>0.83333333333333337</c:v>
                </c:pt>
                <c:pt idx="28">
                  <c:v>0.66666666666666663</c:v>
                </c:pt>
                <c:pt idx="29">
                  <c:v>0.55555555555555558</c:v>
                </c:pt>
              </c:numCache>
            </c:numRef>
          </c:yVal>
          <c:smooth val="1"/>
          <c:extLst>
            <c:ext xmlns:c16="http://schemas.microsoft.com/office/drawing/2014/chart" uri="{C3380CC4-5D6E-409C-BE32-E72D297353CC}">
              <c16:uniqueId val="{00000001-9863-8F45-AE30-B80BA52DBD44}"/>
            </c:ext>
          </c:extLst>
        </c:ser>
        <c:dLbls>
          <c:showLegendKey val="0"/>
          <c:showVal val="0"/>
          <c:showCatName val="0"/>
          <c:showSerName val="0"/>
          <c:showPercent val="0"/>
          <c:showBubbleSize val="0"/>
        </c:dLbls>
        <c:axId val="2077374216"/>
        <c:axId val="2077377448"/>
      </c:scatterChart>
      <c:catAx>
        <c:axId val="2077383496"/>
        <c:scaling>
          <c:orientation val="minMax"/>
        </c:scaling>
        <c:delete val="0"/>
        <c:axPos val="b"/>
        <c:numFmt formatCode="d\-mmm;@" sourceLinked="1"/>
        <c:majorTickMark val="out"/>
        <c:minorTickMark val="none"/>
        <c:tickLblPos val="nextTo"/>
        <c:crossAx val="2077380488"/>
        <c:crosses val="autoZero"/>
        <c:auto val="1"/>
        <c:lblAlgn val="ctr"/>
        <c:lblOffset val="100"/>
        <c:noMultiLvlLbl val="0"/>
      </c:catAx>
      <c:valAx>
        <c:axId val="2077380488"/>
        <c:scaling>
          <c:orientation val="minMax"/>
          <c:min val="15"/>
        </c:scaling>
        <c:delete val="0"/>
        <c:axPos val="l"/>
        <c:numFmt formatCode="General" sourceLinked="1"/>
        <c:majorTickMark val="out"/>
        <c:minorTickMark val="none"/>
        <c:tickLblPos val="nextTo"/>
        <c:crossAx val="2077383496"/>
        <c:crosses val="autoZero"/>
        <c:crossBetween val="between"/>
      </c:valAx>
      <c:valAx>
        <c:axId val="2077377448"/>
        <c:scaling>
          <c:orientation val="minMax"/>
        </c:scaling>
        <c:delete val="0"/>
        <c:axPos val="r"/>
        <c:numFmt formatCode="General" sourceLinked="1"/>
        <c:majorTickMark val="out"/>
        <c:minorTickMark val="none"/>
        <c:tickLblPos val="nextTo"/>
        <c:crossAx val="2077374216"/>
        <c:crosses val="max"/>
        <c:crossBetween val="midCat"/>
      </c:valAx>
      <c:valAx>
        <c:axId val="2077374216"/>
        <c:scaling>
          <c:orientation val="minMax"/>
        </c:scaling>
        <c:delete val="1"/>
        <c:axPos val="b"/>
        <c:numFmt formatCode="d\-mmm;@" sourceLinked="1"/>
        <c:majorTickMark val="out"/>
        <c:minorTickMark val="none"/>
        <c:tickLblPos val="nextTo"/>
        <c:crossAx val="207737744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15813648294"/>
          <c:y val="5.5555555555555497E-2"/>
          <c:w val="0.59764020122484696"/>
          <c:h val="0.79964895013123405"/>
        </c:manualLayout>
      </c:layout>
      <c:barChart>
        <c:barDir val="col"/>
        <c:grouping val="clustered"/>
        <c:varyColors val="0"/>
        <c:ser>
          <c:idx val="1"/>
          <c:order val="0"/>
          <c:tx>
            <c:strRef>
              <c:f>'casa 23 oct 08 diss'!$K$50</c:f>
              <c:strCache>
                <c:ptCount val="1"/>
                <c:pt idx="0">
                  <c:v>prop with sacs</c:v>
                </c:pt>
              </c:strCache>
            </c:strRef>
          </c:tx>
          <c:spPr>
            <a:ln w="28575">
              <a:noFill/>
            </a:ln>
          </c:spPr>
          <c:invertIfNegative val="0"/>
          <c:val>
            <c:numRef>
              <c:f>'casa 23 oct 08 diss'!$K$51:$K$81</c:f>
              <c:numCache>
                <c:formatCode>General</c:formatCode>
                <c:ptCount val="31"/>
                <c:pt idx="0">
                  <c:v>0.72222222222222221</c:v>
                </c:pt>
                <c:pt idx="1">
                  <c:v>0.45833333333333331</c:v>
                </c:pt>
                <c:pt idx="2">
                  <c:v>0.4358974358974359</c:v>
                </c:pt>
                <c:pt idx="3">
                  <c:v>0.55555555555555558</c:v>
                </c:pt>
                <c:pt idx="4">
                  <c:v>0.79411764705882348</c:v>
                </c:pt>
                <c:pt idx="5">
                  <c:v>0.73333333333333328</c:v>
                </c:pt>
                <c:pt idx="6">
                  <c:v>0.70370370370370372</c:v>
                </c:pt>
                <c:pt idx="7">
                  <c:v>0.7931034482758621</c:v>
                </c:pt>
                <c:pt idx="8">
                  <c:v>0.54545454545454541</c:v>
                </c:pt>
                <c:pt idx="9">
                  <c:v>0.53333333333333333</c:v>
                </c:pt>
                <c:pt idx="10">
                  <c:v>0.36666666666666664</c:v>
                </c:pt>
                <c:pt idx="11">
                  <c:v>0.27272727272727271</c:v>
                </c:pt>
                <c:pt idx="16">
                  <c:v>0.66666666666666663</c:v>
                </c:pt>
                <c:pt idx="17">
                  <c:v>0.61971830985915488</c:v>
                </c:pt>
                <c:pt idx="18">
                  <c:v>0.45454545454545453</c:v>
                </c:pt>
                <c:pt idx="19">
                  <c:v>0.22222222222222221</c:v>
                </c:pt>
                <c:pt idx="20">
                  <c:v>0.5714285714285714</c:v>
                </c:pt>
                <c:pt idx="21">
                  <c:v>0.81818181818181823</c:v>
                </c:pt>
                <c:pt idx="22">
                  <c:v>0.60869565217391308</c:v>
                </c:pt>
                <c:pt idx="23">
                  <c:v>0.54545454545454541</c:v>
                </c:pt>
                <c:pt idx="24">
                  <c:v>0.83333333333333337</c:v>
                </c:pt>
                <c:pt idx="25">
                  <c:v>0.72222222222222221</c:v>
                </c:pt>
                <c:pt idx="26">
                  <c:v>0.33333333333333331</c:v>
                </c:pt>
                <c:pt idx="27">
                  <c:v>0.83333333333333337</c:v>
                </c:pt>
                <c:pt idx="28">
                  <c:v>0.66666666666666663</c:v>
                </c:pt>
                <c:pt idx="29">
                  <c:v>0.55555555555555558</c:v>
                </c:pt>
                <c:pt idx="30">
                  <c:v>0.6</c:v>
                </c:pt>
              </c:numCache>
            </c:numRef>
          </c:val>
          <c:extLst>
            <c:ext xmlns:c16="http://schemas.microsoft.com/office/drawing/2014/chart" uri="{C3380CC4-5D6E-409C-BE32-E72D297353CC}">
              <c16:uniqueId val="{00000000-8A85-794D-941E-B8E6333F0220}"/>
            </c:ext>
          </c:extLst>
        </c:ser>
        <c:dLbls>
          <c:showLegendKey val="0"/>
          <c:showVal val="0"/>
          <c:showCatName val="0"/>
          <c:showSerName val="0"/>
          <c:showPercent val="0"/>
          <c:showBubbleSize val="0"/>
        </c:dLbls>
        <c:gapWidth val="150"/>
        <c:axId val="2077346376"/>
        <c:axId val="2077343384"/>
      </c:barChart>
      <c:scatterChart>
        <c:scatterStyle val="lineMarker"/>
        <c:varyColors val="0"/>
        <c:ser>
          <c:idx val="2"/>
          <c:order val="1"/>
          <c:tx>
            <c:strRef>
              <c:f>'casa 23 oct 08 diss'!$S$50</c:f>
              <c:strCache>
                <c:ptCount val="1"/>
                <c:pt idx="0">
                  <c:v>soil temp</c:v>
                </c:pt>
              </c:strCache>
            </c:strRef>
          </c:tx>
          <c:spPr>
            <a:ln w="28575">
              <a:noFill/>
            </a:ln>
          </c:spPr>
          <c:yVal>
            <c:numRef>
              <c:f>'casa 23 oct 08 diss'!$S$51:$S$83</c:f>
              <c:numCache>
                <c:formatCode>General</c:formatCode>
                <c:ptCount val="33"/>
                <c:pt idx="0">
                  <c:v>24.509999999999994</c:v>
                </c:pt>
                <c:pt idx="1">
                  <c:v>25.256249999999994</c:v>
                </c:pt>
                <c:pt idx="2">
                  <c:v>26.235833333333332</c:v>
                </c:pt>
                <c:pt idx="3">
                  <c:v>28.140833333333333</c:v>
                </c:pt>
                <c:pt idx="4">
                  <c:v>28.189999999999994</c:v>
                </c:pt>
                <c:pt idx="5">
                  <c:v>27.830416666666675</c:v>
                </c:pt>
                <c:pt idx="6">
                  <c:v>27.812083333333337</c:v>
                </c:pt>
                <c:pt idx="7">
                  <c:v>26.725416666666664</c:v>
                </c:pt>
                <c:pt idx="8">
                  <c:v>26.139166666666672</c:v>
                </c:pt>
                <c:pt idx="9">
                  <c:v>27.020833333333332</c:v>
                </c:pt>
                <c:pt idx="10">
                  <c:v>28.521666666666665</c:v>
                </c:pt>
                <c:pt idx="11">
                  <c:v>29.695000000000004</c:v>
                </c:pt>
                <c:pt idx="12">
                  <c:v>30.339166666666671</c:v>
                </c:pt>
                <c:pt idx="13">
                  <c:v>28.979999999999993</c:v>
                </c:pt>
                <c:pt idx="14">
                  <c:v>26.384999999999991</c:v>
                </c:pt>
                <c:pt idx="15">
                  <c:v>26.308333333333337</c:v>
                </c:pt>
                <c:pt idx="16">
                  <c:v>28.683333333333326</c:v>
                </c:pt>
                <c:pt idx="17">
                  <c:v>30.104166666666668</c:v>
                </c:pt>
                <c:pt idx="18">
                  <c:v>31.708333333333329</c:v>
                </c:pt>
                <c:pt idx="19">
                  <c:v>31.248750000000005</c:v>
                </c:pt>
                <c:pt idx="20">
                  <c:v>32.057083333333338</c:v>
                </c:pt>
                <c:pt idx="21">
                  <c:v>31.349583333333332</c:v>
                </c:pt>
                <c:pt idx="22">
                  <c:v>29.080833333333349</c:v>
                </c:pt>
                <c:pt idx="23">
                  <c:v>27.607916666666657</c:v>
                </c:pt>
                <c:pt idx="24">
                  <c:v>28.369999999999994</c:v>
                </c:pt>
                <c:pt idx="25">
                  <c:v>30.995416666666671</c:v>
                </c:pt>
                <c:pt idx="26">
                  <c:v>32.252500000000005</c:v>
                </c:pt>
                <c:pt idx="27">
                  <c:v>28.137916666666658</c:v>
                </c:pt>
                <c:pt idx="28">
                  <c:v>29.032083333333343</c:v>
                </c:pt>
                <c:pt idx="29">
                  <c:v>30.492916666666662</c:v>
                </c:pt>
                <c:pt idx="30">
                  <c:v>34.390416666666674</c:v>
                </c:pt>
                <c:pt idx="31">
                  <c:v>34.992500000000007</c:v>
                </c:pt>
                <c:pt idx="32">
                  <c:v>29.494285714285716</c:v>
                </c:pt>
              </c:numCache>
            </c:numRef>
          </c:yVal>
          <c:smooth val="0"/>
          <c:extLst>
            <c:ext xmlns:c16="http://schemas.microsoft.com/office/drawing/2014/chart" uri="{C3380CC4-5D6E-409C-BE32-E72D297353CC}">
              <c16:uniqueId val="{00000001-8A85-794D-941E-B8E6333F0220}"/>
            </c:ext>
          </c:extLst>
        </c:ser>
        <c:dLbls>
          <c:showLegendKey val="0"/>
          <c:showVal val="0"/>
          <c:showCatName val="0"/>
          <c:showSerName val="0"/>
          <c:showPercent val="0"/>
          <c:showBubbleSize val="0"/>
        </c:dLbls>
        <c:axId val="2077337048"/>
        <c:axId val="2077340344"/>
      </c:scatterChart>
      <c:catAx>
        <c:axId val="2077346376"/>
        <c:scaling>
          <c:orientation val="minMax"/>
        </c:scaling>
        <c:delete val="0"/>
        <c:axPos val="b"/>
        <c:majorTickMark val="out"/>
        <c:minorTickMark val="none"/>
        <c:tickLblPos val="nextTo"/>
        <c:crossAx val="2077343384"/>
        <c:crosses val="autoZero"/>
        <c:auto val="1"/>
        <c:lblAlgn val="ctr"/>
        <c:lblOffset val="100"/>
        <c:noMultiLvlLbl val="0"/>
      </c:catAx>
      <c:valAx>
        <c:axId val="2077343384"/>
        <c:scaling>
          <c:orientation val="minMax"/>
        </c:scaling>
        <c:delete val="0"/>
        <c:axPos val="l"/>
        <c:majorGridlines/>
        <c:numFmt formatCode="General" sourceLinked="1"/>
        <c:majorTickMark val="out"/>
        <c:minorTickMark val="none"/>
        <c:tickLblPos val="nextTo"/>
        <c:crossAx val="2077346376"/>
        <c:crosses val="autoZero"/>
        <c:crossBetween val="between"/>
      </c:valAx>
      <c:valAx>
        <c:axId val="2077340344"/>
        <c:scaling>
          <c:orientation val="minMax"/>
        </c:scaling>
        <c:delete val="0"/>
        <c:axPos val="r"/>
        <c:numFmt formatCode="General" sourceLinked="1"/>
        <c:majorTickMark val="out"/>
        <c:minorTickMark val="none"/>
        <c:tickLblPos val="nextTo"/>
        <c:crossAx val="2077337048"/>
        <c:crosses val="max"/>
        <c:crossBetween val="midCat"/>
      </c:valAx>
      <c:valAx>
        <c:axId val="2077337048"/>
        <c:scaling>
          <c:orientation val="minMax"/>
        </c:scaling>
        <c:delete val="1"/>
        <c:axPos val="b"/>
        <c:majorTickMark val="out"/>
        <c:minorTickMark val="none"/>
        <c:tickLblPos val="nextTo"/>
        <c:crossAx val="207734034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1"/>
          <c:tx>
            <c:strRef>
              <c:f>'casa 23 oct 08 diss'!$N$50</c:f>
              <c:strCache>
                <c:ptCount val="1"/>
                <c:pt idx="0">
                  <c:v>number collected</c:v>
                </c:pt>
              </c:strCache>
            </c:strRef>
          </c:tx>
          <c:invertIfNegative val="0"/>
          <c:val>
            <c:numRef>
              <c:f>'casa 23 oct 08 diss'!$N$51:$N$81</c:f>
              <c:numCache>
                <c:formatCode>General</c:formatCode>
                <c:ptCount val="31"/>
                <c:pt idx="1">
                  <c:v>109</c:v>
                </c:pt>
                <c:pt idx="2">
                  <c:v>361</c:v>
                </c:pt>
                <c:pt idx="4">
                  <c:v>293</c:v>
                </c:pt>
                <c:pt idx="5">
                  <c:v>265</c:v>
                </c:pt>
                <c:pt idx="6">
                  <c:v>85</c:v>
                </c:pt>
                <c:pt idx="7">
                  <c:v>334</c:v>
                </c:pt>
                <c:pt idx="8">
                  <c:v>131</c:v>
                </c:pt>
                <c:pt idx="10">
                  <c:v>185</c:v>
                </c:pt>
                <c:pt idx="11">
                  <c:v>176</c:v>
                </c:pt>
                <c:pt idx="12">
                  <c:v>123</c:v>
                </c:pt>
                <c:pt idx="13">
                  <c:v>247</c:v>
                </c:pt>
                <c:pt idx="16">
                  <c:v>138</c:v>
                </c:pt>
                <c:pt idx="17">
                  <c:v>205</c:v>
                </c:pt>
                <c:pt idx="18">
                  <c:v>223</c:v>
                </c:pt>
                <c:pt idx="19">
                  <c:v>247</c:v>
                </c:pt>
                <c:pt idx="20">
                  <c:v>411</c:v>
                </c:pt>
                <c:pt idx="21">
                  <c:v>159</c:v>
                </c:pt>
                <c:pt idx="22">
                  <c:v>106</c:v>
                </c:pt>
                <c:pt idx="23">
                  <c:v>143</c:v>
                </c:pt>
                <c:pt idx="24">
                  <c:v>222</c:v>
                </c:pt>
                <c:pt idx="25">
                  <c:v>30</c:v>
                </c:pt>
                <c:pt idx="26">
                  <c:v>174</c:v>
                </c:pt>
                <c:pt idx="27">
                  <c:v>86</c:v>
                </c:pt>
                <c:pt idx="28">
                  <c:v>39</c:v>
                </c:pt>
                <c:pt idx="29">
                  <c:v>246</c:v>
                </c:pt>
              </c:numCache>
            </c:numRef>
          </c:val>
          <c:extLst>
            <c:ext xmlns:c16="http://schemas.microsoft.com/office/drawing/2014/chart" uri="{C3380CC4-5D6E-409C-BE32-E72D297353CC}">
              <c16:uniqueId val="{00000000-E493-3E47-BF93-2E6EDDB9C5FA}"/>
            </c:ext>
          </c:extLst>
        </c:ser>
        <c:dLbls>
          <c:showLegendKey val="0"/>
          <c:showVal val="0"/>
          <c:showCatName val="0"/>
          <c:showSerName val="0"/>
          <c:showPercent val="0"/>
          <c:showBubbleSize val="0"/>
        </c:dLbls>
        <c:gapWidth val="150"/>
        <c:axId val="2077296536"/>
        <c:axId val="2077293528"/>
      </c:barChart>
      <c:scatterChart>
        <c:scatterStyle val="smoothMarker"/>
        <c:varyColors val="0"/>
        <c:ser>
          <c:idx val="0"/>
          <c:order val="0"/>
          <c:tx>
            <c:strRef>
              <c:f>'casa 23 oct 08 diss'!$J$50</c:f>
              <c:strCache>
                <c:ptCount val="1"/>
                <c:pt idx="0">
                  <c:v>parous rate</c:v>
                </c:pt>
              </c:strCache>
            </c:strRef>
          </c:tx>
          <c:xVal>
            <c:numRef>
              <c:f>'casa 23 oct 08 diss'!$A$51:$A$81</c:f>
              <c:numCache>
                <c:formatCode>d\-mmm;@</c:formatCode>
                <c:ptCount val="31"/>
                <c:pt idx="0">
                  <c:v>38244</c:v>
                </c:pt>
                <c:pt idx="1">
                  <c:v>38245</c:v>
                </c:pt>
                <c:pt idx="2">
                  <c:v>38246</c:v>
                </c:pt>
                <c:pt idx="3">
                  <c:v>38247</c:v>
                </c:pt>
                <c:pt idx="4">
                  <c:v>38248</c:v>
                </c:pt>
                <c:pt idx="5">
                  <c:v>38249</c:v>
                </c:pt>
                <c:pt idx="6">
                  <c:v>38250</c:v>
                </c:pt>
                <c:pt idx="7">
                  <c:v>38251</c:v>
                </c:pt>
                <c:pt idx="8">
                  <c:v>38252</c:v>
                </c:pt>
                <c:pt idx="9">
                  <c:v>38253</c:v>
                </c:pt>
                <c:pt idx="10">
                  <c:v>38254</c:v>
                </c:pt>
                <c:pt idx="11">
                  <c:v>38255</c:v>
                </c:pt>
                <c:pt idx="12">
                  <c:v>38256</c:v>
                </c:pt>
                <c:pt idx="13">
                  <c:v>38257</c:v>
                </c:pt>
                <c:pt idx="14">
                  <c:v>38258</c:v>
                </c:pt>
                <c:pt idx="15">
                  <c:v>38259</c:v>
                </c:pt>
                <c:pt idx="16">
                  <c:v>38260</c:v>
                </c:pt>
                <c:pt idx="17">
                  <c:v>38261</c:v>
                </c:pt>
                <c:pt idx="18">
                  <c:v>38262</c:v>
                </c:pt>
                <c:pt idx="19">
                  <c:v>38263</c:v>
                </c:pt>
                <c:pt idx="20">
                  <c:v>38264</c:v>
                </c:pt>
                <c:pt idx="21">
                  <c:v>38265</c:v>
                </c:pt>
                <c:pt idx="22">
                  <c:v>38266</c:v>
                </c:pt>
                <c:pt idx="23">
                  <c:v>38267</c:v>
                </c:pt>
                <c:pt idx="24">
                  <c:v>38268</c:v>
                </c:pt>
                <c:pt idx="25">
                  <c:v>38269</c:v>
                </c:pt>
                <c:pt idx="26">
                  <c:v>38270</c:v>
                </c:pt>
                <c:pt idx="27">
                  <c:v>38271</c:v>
                </c:pt>
                <c:pt idx="28">
                  <c:v>38272</c:v>
                </c:pt>
                <c:pt idx="29">
                  <c:v>38273</c:v>
                </c:pt>
                <c:pt idx="30">
                  <c:v>38274</c:v>
                </c:pt>
              </c:numCache>
            </c:numRef>
          </c:xVal>
          <c:yVal>
            <c:numRef>
              <c:f>'casa 23 oct 08 diss'!$J$51:$J$81</c:f>
              <c:numCache>
                <c:formatCode>General</c:formatCode>
                <c:ptCount val="31"/>
                <c:pt idx="0">
                  <c:v>0.41860465116279072</c:v>
                </c:pt>
                <c:pt idx="1">
                  <c:v>0.47058823529411764</c:v>
                </c:pt>
                <c:pt idx="2">
                  <c:v>0.54929577464788737</c:v>
                </c:pt>
                <c:pt idx="3">
                  <c:v>0.375</c:v>
                </c:pt>
                <c:pt idx="4">
                  <c:v>0.45333333333333331</c:v>
                </c:pt>
                <c:pt idx="5">
                  <c:v>0.41666666666666669</c:v>
                </c:pt>
                <c:pt idx="6">
                  <c:v>0.55102040816326525</c:v>
                </c:pt>
                <c:pt idx="7">
                  <c:v>0.38666666666666666</c:v>
                </c:pt>
                <c:pt idx="8">
                  <c:v>0.52380952380952384</c:v>
                </c:pt>
                <c:pt idx="9">
                  <c:v>0.35714285714285715</c:v>
                </c:pt>
                <c:pt idx="10">
                  <c:v>0.40540540540540543</c:v>
                </c:pt>
                <c:pt idx="11">
                  <c:v>0.33846153846153848</c:v>
                </c:pt>
                <c:pt idx="12">
                  <c:v>0.25</c:v>
                </c:pt>
                <c:pt idx="13">
                  <c:v>0.23529411764705882</c:v>
                </c:pt>
                <c:pt idx="16">
                  <c:v>0.55555555555555558</c:v>
                </c:pt>
                <c:pt idx="17">
                  <c:v>0.62831858407079644</c:v>
                </c:pt>
                <c:pt idx="18">
                  <c:v>0.62857142857142856</c:v>
                </c:pt>
                <c:pt idx="19">
                  <c:v>0.52941176470588236</c:v>
                </c:pt>
                <c:pt idx="20">
                  <c:v>0.56000000000000005</c:v>
                </c:pt>
                <c:pt idx="21">
                  <c:v>0.28205128205128205</c:v>
                </c:pt>
                <c:pt idx="22">
                  <c:v>0.51111111111111107</c:v>
                </c:pt>
                <c:pt idx="23">
                  <c:v>0.46478873239436619</c:v>
                </c:pt>
                <c:pt idx="24">
                  <c:v>0.24489795918367346</c:v>
                </c:pt>
                <c:pt idx="25">
                  <c:v>0.46153846153846156</c:v>
                </c:pt>
                <c:pt idx="26">
                  <c:v>0.3</c:v>
                </c:pt>
                <c:pt idx="27">
                  <c:v>0.42857142857142855</c:v>
                </c:pt>
                <c:pt idx="28">
                  <c:v>0.51428571428571423</c:v>
                </c:pt>
                <c:pt idx="29">
                  <c:v>0.36486486486486486</c:v>
                </c:pt>
                <c:pt idx="30">
                  <c:v>0.625</c:v>
                </c:pt>
              </c:numCache>
            </c:numRef>
          </c:yVal>
          <c:smooth val="1"/>
          <c:extLst>
            <c:ext xmlns:c16="http://schemas.microsoft.com/office/drawing/2014/chart" uri="{C3380CC4-5D6E-409C-BE32-E72D297353CC}">
              <c16:uniqueId val="{00000001-E493-3E47-BF93-2E6EDDB9C5FA}"/>
            </c:ext>
          </c:extLst>
        </c:ser>
        <c:dLbls>
          <c:showLegendKey val="0"/>
          <c:showVal val="0"/>
          <c:showCatName val="0"/>
          <c:showSerName val="0"/>
          <c:showPercent val="0"/>
          <c:showBubbleSize val="0"/>
        </c:dLbls>
        <c:axId val="2077287256"/>
        <c:axId val="2077290488"/>
      </c:scatterChart>
      <c:catAx>
        <c:axId val="2077296536"/>
        <c:scaling>
          <c:orientation val="minMax"/>
        </c:scaling>
        <c:delete val="0"/>
        <c:axPos val="b"/>
        <c:numFmt formatCode="d\-mmm;@" sourceLinked="1"/>
        <c:majorTickMark val="out"/>
        <c:minorTickMark val="none"/>
        <c:tickLblPos val="nextTo"/>
        <c:crossAx val="2077293528"/>
        <c:crosses val="autoZero"/>
        <c:auto val="1"/>
        <c:lblAlgn val="ctr"/>
        <c:lblOffset val="100"/>
        <c:noMultiLvlLbl val="0"/>
      </c:catAx>
      <c:valAx>
        <c:axId val="2077293528"/>
        <c:scaling>
          <c:orientation val="minMax"/>
        </c:scaling>
        <c:delete val="0"/>
        <c:axPos val="l"/>
        <c:majorGridlines/>
        <c:numFmt formatCode="General" sourceLinked="1"/>
        <c:majorTickMark val="out"/>
        <c:minorTickMark val="none"/>
        <c:tickLblPos val="nextTo"/>
        <c:crossAx val="2077296536"/>
        <c:crosses val="autoZero"/>
        <c:crossBetween val="between"/>
      </c:valAx>
      <c:valAx>
        <c:axId val="2077290488"/>
        <c:scaling>
          <c:orientation val="minMax"/>
        </c:scaling>
        <c:delete val="0"/>
        <c:axPos val="r"/>
        <c:numFmt formatCode="General" sourceLinked="1"/>
        <c:majorTickMark val="out"/>
        <c:minorTickMark val="none"/>
        <c:tickLblPos val="nextTo"/>
        <c:crossAx val="2077287256"/>
        <c:crosses val="max"/>
        <c:crossBetween val="midCat"/>
      </c:valAx>
      <c:valAx>
        <c:axId val="2077287256"/>
        <c:scaling>
          <c:orientation val="minMax"/>
        </c:scaling>
        <c:delete val="1"/>
        <c:axPos val="b"/>
        <c:numFmt formatCode="d\-mmm;@" sourceLinked="1"/>
        <c:majorTickMark val="out"/>
        <c:minorTickMark val="none"/>
        <c:tickLblPos val="nextTo"/>
        <c:crossAx val="2077290488"/>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propn virgin</a:t>
            </a:r>
          </a:p>
        </c:rich>
      </c:tx>
      <c:layout>
        <c:manualLayout>
          <c:xMode val="edge"/>
          <c:yMode val="edge"/>
          <c:x val="0.38177378689732699"/>
          <c:y val="3.6363636363636397E-2"/>
        </c:manualLayout>
      </c:layout>
      <c:overlay val="0"/>
      <c:spPr>
        <a:noFill/>
        <a:ln w="25400">
          <a:noFill/>
        </a:ln>
      </c:spPr>
    </c:title>
    <c:autoTitleDeleted val="0"/>
    <c:plotArea>
      <c:layout>
        <c:manualLayout>
          <c:layoutTarget val="inner"/>
          <c:xMode val="edge"/>
          <c:yMode val="edge"/>
          <c:x val="8.6207090492998698E-2"/>
          <c:y val="0.29090909090909101"/>
          <c:w val="0.62069040165390399"/>
          <c:h val="0.54090939104081104"/>
        </c:manualLayout>
      </c:layout>
      <c:scatterChart>
        <c:scatterStyle val="lineMarker"/>
        <c:varyColors val="0"/>
        <c:ser>
          <c:idx val="0"/>
          <c:order val="0"/>
          <c:tx>
            <c:strRef>
              <c:f>'casa 23 oct 08 diss'!$L$50</c:f>
              <c:strCache>
                <c:ptCount val="1"/>
                <c:pt idx="0">
                  <c:v>propn virgin</c:v>
                </c:pt>
              </c:strCache>
            </c:strRef>
          </c:tx>
          <c:spPr>
            <a:ln w="25400">
              <a:solidFill>
                <a:srgbClr val="666699"/>
              </a:solidFill>
              <a:prstDash val="solid"/>
            </a:ln>
          </c:spPr>
          <c:marker>
            <c:symbol val="diamond"/>
            <c:size val="6"/>
            <c:spPr>
              <a:solidFill>
                <a:srgbClr val="666699"/>
              </a:solidFill>
              <a:ln>
                <a:solidFill>
                  <a:srgbClr val="666699"/>
                </a:solidFill>
                <a:prstDash val="solid"/>
              </a:ln>
            </c:spPr>
          </c:marker>
          <c:xVal>
            <c:numRef>
              <c:f>'casa 23 oct 08 diss'!$A$51:$A$81</c:f>
              <c:numCache>
                <c:formatCode>d\-mmm;@</c:formatCode>
                <c:ptCount val="31"/>
                <c:pt idx="0">
                  <c:v>38244</c:v>
                </c:pt>
                <c:pt idx="1">
                  <c:v>38245</c:v>
                </c:pt>
                <c:pt idx="2">
                  <c:v>38246</c:v>
                </c:pt>
                <c:pt idx="3">
                  <c:v>38247</c:v>
                </c:pt>
                <c:pt idx="4">
                  <c:v>38248</c:v>
                </c:pt>
                <c:pt idx="5">
                  <c:v>38249</c:v>
                </c:pt>
                <c:pt idx="6">
                  <c:v>38250</c:v>
                </c:pt>
                <c:pt idx="7">
                  <c:v>38251</c:v>
                </c:pt>
                <c:pt idx="8">
                  <c:v>38252</c:v>
                </c:pt>
                <c:pt idx="9">
                  <c:v>38253</c:v>
                </c:pt>
                <c:pt idx="10">
                  <c:v>38254</c:v>
                </c:pt>
                <c:pt idx="11">
                  <c:v>38255</c:v>
                </c:pt>
                <c:pt idx="12">
                  <c:v>38256</c:v>
                </c:pt>
                <c:pt idx="13">
                  <c:v>38257</c:v>
                </c:pt>
                <c:pt idx="14">
                  <c:v>38258</c:v>
                </c:pt>
                <c:pt idx="15">
                  <c:v>38259</c:v>
                </c:pt>
                <c:pt idx="16">
                  <c:v>38260</c:v>
                </c:pt>
                <c:pt idx="17">
                  <c:v>38261</c:v>
                </c:pt>
                <c:pt idx="18">
                  <c:v>38262</c:v>
                </c:pt>
                <c:pt idx="19">
                  <c:v>38263</c:v>
                </c:pt>
                <c:pt idx="20">
                  <c:v>38264</c:v>
                </c:pt>
                <c:pt idx="21">
                  <c:v>38265</c:v>
                </c:pt>
                <c:pt idx="22">
                  <c:v>38266</c:v>
                </c:pt>
                <c:pt idx="23">
                  <c:v>38267</c:v>
                </c:pt>
                <c:pt idx="24">
                  <c:v>38268</c:v>
                </c:pt>
                <c:pt idx="25">
                  <c:v>38269</c:v>
                </c:pt>
                <c:pt idx="26">
                  <c:v>38270</c:v>
                </c:pt>
                <c:pt idx="27">
                  <c:v>38271</c:v>
                </c:pt>
                <c:pt idx="28">
                  <c:v>38272</c:v>
                </c:pt>
                <c:pt idx="29">
                  <c:v>38273</c:v>
                </c:pt>
                <c:pt idx="30">
                  <c:v>38274</c:v>
                </c:pt>
              </c:numCache>
            </c:numRef>
          </c:xVal>
          <c:yVal>
            <c:numRef>
              <c:f>'casa 23 oct 08 diss'!$L$51:$L$81</c:f>
              <c:numCache>
                <c:formatCode>General</c:formatCode>
                <c:ptCount val="31"/>
                <c:pt idx="0">
                  <c:v>0.23529411764705882</c:v>
                </c:pt>
                <c:pt idx="1">
                  <c:v>0.26315789473684209</c:v>
                </c:pt>
                <c:pt idx="2">
                  <c:v>0.16129032258064516</c:v>
                </c:pt>
                <c:pt idx="3">
                  <c:v>0.15</c:v>
                </c:pt>
                <c:pt idx="4">
                  <c:v>7.6923076923076927E-2</c:v>
                </c:pt>
                <c:pt idx="5">
                  <c:v>0.13513513513513514</c:v>
                </c:pt>
                <c:pt idx="6">
                  <c:v>4.5454545454545456E-2</c:v>
                </c:pt>
                <c:pt idx="7">
                  <c:v>0.14285714285714285</c:v>
                </c:pt>
                <c:pt idx="8">
                  <c:v>0.16</c:v>
                </c:pt>
                <c:pt idx="9">
                  <c:v>0.25</c:v>
                </c:pt>
                <c:pt idx="10">
                  <c:v>0.1951219512195122</c:v>
                </c:pt>
                <c:pt idx="11">
                  <c:v>0.10256410256410256</c:v>
                </c:pt>
                <c:pt idx="12">
                  <c:v>8.8888888888888892E-2</c:v>
                </c:pt>
                <c:pt idx="13">
                  <c:v>0.13636363636363635</c:v>
                </c:pt>
                <c:pt idx="16">
                  <c:v>0.27272727272727271</c:v>
                </c:pt>
                <c:pt idx="17">
                  <c:v>0.16666666666666666</c:v>
                </c:pt>
                <c:pt idx="18">
                  <c:v>0.25</c:v>
                </c:pt>
                <c:pt idx="19">
                  <c:v>7.6923076923076927E-2</c:v>
                </c:pt>
                <c:pt idx="20">
                  <c:v>3.4482758620689655E-2</c:v>
                </c:pt>
                <c:pt idx="21">
                  <c:v>0.16666666666666666</c:v>
                </c:pt>
                <c:pt idx="22">
                  <c:v>0.14285714285714285</c:v>
                </c:pt>
                <c:pt idx="23">
                  <c:v>2.9411764705882353E-2</c:v>
                </c:pt>
                <c:pt idx="24">
                  <c:v>0.1</c:v>
                </c:pt>
                <c:pt idx="25">
                  <c:v>5.2631578947368418E-2</c:v>
                </c:pt>
                <c:pt idx="26">
                  <c:v>5.5555555555555552E-2</c:v>
                </c:pt>
                <c:pt idx="27">
                  <c:v>0</c:v>
                </c:pt>
                <c:pt idx="28">
                  <c:v>0.29411764705882354</c:v>
                </c:pt>
                <c:pt idx="29">
                  <c:v>0.18604651162790697</c:v>
                </c:pt>
                <c:pt idx="30">
                  <c:v>0.16666666666666666</c:v>
                </c:pt>
              </c:numCache>
            </c:numRef>
          </c:yVal>
          <c:smooth val="0"/>
          <c:extLst>
            <c:ext xmlns:c16="http://schemas.microsoft.com/office/drawing/2014/chart" uri="{C3380CC4-5D6E-409C-BE32-E72D297353CC}">
              <c16:uniqueId val="{00000000-F477-114E-B4EE-BB085051EFA7}"/>
            </c:ext>
          </c:extLst>
        </c:ser>
        <c:dLbls>
          <c:showLegendKey val="0"/>
          <c:showVal val="0"/>
          <c:showCatName val="0"/>
          <c:showSerName val="0"/>
          <c:showPercent val="0"/>
          <c:showBubbleSize val="0"/>
        </c:dLbls>
        <c:axId val="2077253832"/>
        <c:axId val="2077250840"/>
      </c:scatterChart>
      <c:valAx>
        <c:axId val="2077253832"/>
        <c:scaling>
          <c:orientation val="minMax"/>
        </c:scaling>
        <c:delete val="0"/>
        <c:axPos val="b"/>
        <c:numFmt formatCode="d\-mmm;@"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250840"/>
        <c:crosses val="autoZero"/>
        <c:crossBetween val="midCat"/>
      </c:valAx>
      <c:valAx>
        <c:axId val="2077250840"/>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2077253832"/>
        <c:crosses val="autoZero"/>
        <c:crossBetween val="midCat"/>
      </c:valAx>
      <c:spPr>
        <a:solidFill>
          <a:srgbClr val="FFFFFF"/>
        </a:solidFill>
        <a:ln w="25400">
          <a:noFill/>
        </a:ln>
      </c:spPr>
    </c:plotArea>
    <c:legend>
      <c:legendPos val="r"/>
      <c:layout>
        <c:manualLayout>
          <c:xMode val="edge"/>
          <c:yMode val="edge"/>
          <c:x val="0.77832609285908205"/>
          <c:y val="0.52272763063707905"/>
          <c:w val="0.206896745665412"/>
          <c:h val="8.1818181818181804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0"/>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Verdana"/>
          <a:ea typeface="Verdana"/>
          <a:cs typeface="Verdana"/>
        </a:defRPr>
      </a:pPr>
      <a:endParaRPr lang="en-US"/>
    </a:p>
  </c:txPr>
  <c:printSettings>
    <c:headerFooter/>
    <c:pageMargins b="1" l="0.75" r="0.75" t="1" header="0.51180555555555596" footer="0.51180555555555596"/>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Sheet5!$L$2:$L$10</c:f>
              <c:numCache>
                <c:formatCode>General</c:formatCode>
                <c:ptCount val="9"/>
                <c:pt idx="0">
                  <c:v>0.51282051282051277</c:v>
                </c:pt>
                <c:pt idx="1">
                  <c:v>0.57499999999999996</c:v>
                </c:pt>
                <c:pt idx="2">
                  <c:v>0.58018867924528306</c:v>
                </c:pt>
                <c:pt idx="3">
                  <c:v>0.5</c:v>
                </c:pt>
                <c:pt idx="4">
                  <c:v>0.61347826086956525</c:v>
                </c:pt>
                <c:pt idx="5">
                  <c:v>0.49175264463889251</c:v>
                </c:pt>
                <c:pt idx="6">
                  <c:v>0.50157563025210083</c:v>
                </c:pt>
                <c:pt idx="7">
                  <c:v>0.49786937185021996</c:v>
                </c:pt>
                <c:pt idx="8">
                  <c:v>0.4296717171717172</c:v>
                </c:pt>
              </c:numCache>
            </c:numRef>
          </c:xVal>
          <c:yVal>
            <c:numRef>
              <c:f>Sheet5!$M$2:$M$10</c:f>
              <c:numCache>
                <c:formatCode>General</c:formatCode>
                <c:ptCount val="9"/>
                <c:pt idx="0">
                  <c:v>0.6</c:v>
                </c:pt>
                <c:pt idx="1">
                  <c:v>0.47826086956521741</c:v>
                </c:pt>
                <c:pt idx="2">
                  <c:v>0.6075630252100841</c:v>
                </c:pt>
                <c:pt idx="3">
                  <c:v>0.73913043478260865</c:v>
                </c:pt>
                <c:pt idx="4">
                  <c:v>0.5219907407407407</c:v>
                </c:pt>
                <c:pt idx="5">
                  <c:v>0.66096813725490189</c:v>
                </c:pt>
                <c:pt idx="6">
                  <c:v>0.61458333333333326</c:v>
                </c:pt>
                <c:pt idx="7">
                  <c:v>0.65512820512820513</c:v>
                </c:pt>
                <c:pt idx="8">
                  <c:v>0.46922657952069713</c:v>
                </c:pt>
              </c:numCache>
            </c:numRef>
          </c:yVal>
          <c:smooth val="0"/>
          <c:extLst>
            <c:ext xmlns:c16="http://schemas.microsoft.com/office/drawing/2014/chart" uri="{C3380CC4-5D6E-409C-BE32-E72D297353CC}">
              <c16:uniqueId val="{00000000-3D50-3A47-8C66-3B6B9E256421}"/>
            </c:ext>
          </c:extLst>
        </c:ser>
        <c:dLbls>
          <c:showLegendKey val="0"/>
          <c:showVal val="0"/>
          <c:showCatName val="0"/>
          <c:showSerName val="0"/>
          <c:showPercent val="0"/>
          <c:showBubbleSize val="0"/>
        </c:dLbls>
        <c:axId val="2076742424"/>
        <c:axId val="2076745384"/>
      </c:scatterChart>
      <c:valAx>
        <c:axId val="2076742424"/>
        <c:scaling>
          <c:orientation val="minMax"/>
        </c:scaling>
        <c:delete val="0"/>
        <c:axPos val="b"/>
        <c:numFmt formatCode="General" sourceLinked="1"/>
        <c:majorTickMark val="out"/>
        <c:minorTickMark val="none"/>
        <c:tickLblPos val="nextTo"/>
        <c:crossAx val="2076745384"/>
        <c:crosses val="autoZero"/>
        <c:crossBetween val="midCat"/>
      </c:valAx>
      <c:valAx>
        <c:axId val="2076745384"/>
        <c:scaling>
          <c:orientation val="minMax"/>
        </c:scaling>
        <c:delete val="0"/>
        <c:axPos val="l"/>
        <c:majorGridlines/>
        <c:numFmt formatCode="General" sourceLinked="1"/>
        <c:majorTickMark val="out"/>
        <c:minorTickMark val="none"/>
        <c:tickLblPos val="nextTo"/>
        <c:crossAx val="2076742424"/>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37060323709536303"/>
                  <c:y val="-3.66827063283756E-2"/>
                </c:manualLayout>
              </c:layout>
              <c:numFmt formatCode="General" sourceLinked="0"/>
            </c:trendlineLbl>
          </c:trendline>
          <c:xVal>
            <c:numRef>
              <c:f>Sheet5!$L$11:$L$35</c:f>
              <c:numCache>
                <c:formatCode>General</c:formatCode>
                <c:ptCount val="25"/>
                <c:pt idx="0">
                  <c:v>0.52083333333333337</c:v>
                </c:pt>
                <c:pt idx="1">
                  <c:v>0.55102040816326525</c:v>
                </c:pt>
                <c:pt idx="2">
                  <c:v>0.55315789473684218</c:v>
                </c:pt>
                <c:pt idx="3">
                  <c:v>0.56116452991452981</c:v>
                </c:pt>
                <c:pt idx="4">
                  <c:v>0.62222222222222223</c:v>
                </c:pt>
                <c:pt idx="5">
                  <c:v>0.59143244289585761</c:v>
                </c:pt>
                <c:pt idx="6">
                  <c:v>0.29843364235378755</c:v>
                </c:pt>
                <c:pt idx="7">
                  <c:v>0.51911949685534586</c:v>
                </c:pt>
                <c:pt idx="8">
                  <c:v>0.63834422657952072</c:v>
                </c:pt>
                <c:pt idx="9">
                  <c:v>0.66756854256854259</c:v>
                </c:pt>
                <c:pt idx="10">
                  <c:v>0.31713554987212278</c:v>
                </c:pt>
                <c:pt idx="11">
                  <c:v>0.27659574468085107</c:v>
                </c:pt>
                <c:pt idx="12">
                  <c:v>0.5</c:v>
                </c:pt>
                <c:pt idx="13">
                  <c:v>0.39642857142857146</c:v>
                </c:pt>
                <c:pt idx="14">
                  <c:v>0.59090909090909094</c:v>
                </c:pt>
                <c:pt idx="15">
                  <c:v>0.33875598086124403</c:v>
                </c:pt>
                <c:pt idx="16">
                  <c:v>0.3502164502164502</c:v>
                </c:pt>
                <c:pt idx="17">
                  <c:v>0.21103084821225751</c:v>
                </c:pt>
                <c:pt idx="18">
                  <c:v>0.36553240041612134</c:v>
                </c:pt>
                <c:pt idx="19">
                  <c:v>0.61341991341991342</c:v>
                </c:pt>
                <c:pt idx="20">
                  <c:v>0.50842911877394636</c:v>
                </c:pt>
                <c:pt idx="21">
                  <c:v>0.4710119047619048</c:v>
                </c:pt>
                <c:pt idx="22">
                  <c:v>0.4710119047619048</c:v>
                </c:pt>
                <c:pt idx="23">
                  <c:v>0.46525600835945663</c:v>
                </c:pt>
                <c:pt idx="24">
                  <c:v>0.42486772486772484</c:v>
                </c:pt>
              </c:numCache>
            </c:numRef>
          </c:xVal>
          <c:yVal>
            <c:numRef>
              <c:f>Sheet5!$M$11:$M$35</c:f>
              <c:numCache>
                <c:formatCode>General</c:formatCode>
                <c:ptCount val="25"/>
                <c:pt idx="0">
                  <c:v>0.68835692171605478</c:v>
                </c:pt>
                <c:pt idx="1">
                  <c:v>0.70370370370370372</c:v>
                </c:pt>
                <c:pt idx="2">
                  <c:v>0.55753968253968256</c:v>
                </c:pt>
                <c:pt idx="3">
                  <c:v>0.58731489099136158</c:v>
                </c:pt>
                <c:pt idx="4">
                  <c:v>0.79166666666666674</c:v>
                </c:pt>
                <c:pt idx="5">
                  <c:v>0.56161754911754902</c:v>
                </c:pt>
                <c:pt idx="6">
                  <c:v>0.71572871572871577</c:v>
                </c:pt>
                <c:pt idx="7">
                  <c:v>0.65512333965844394</c:v>
                </c:pt>
                <c:pt idx="8">
                  <c:v>0.46390374331550799</c:v>
                </c:pt>
                <c:pt idx="9">
                  <c:v>0.60826210826210825</c:v>
                </c:pt>
                <c:pt idx="10">
                  <c:v>0.38461538461538464</c:v>
                </c:pt>
                <c:pt idx="11">
                  <c:v>0.76923076923076927</c:v>
                </c:pt>
                <c:pt idx="12">
                  <c:v>0.5</c:v>
                </c:pt>
                <c:pt idx="13">
                  <c:v>0.60984848484848486</c:v>
                </c:pt>
                <c:pt idx="14">
                  <c:v>0.76923076923076927</c:v>
                </c:pt>
                <c:pt idx="15">
                  <c:v>0.37815126050420167</c:v>
                </c:pt>
                <c:pt idx="16">
                  <c:v>0.37777777777777777</c:v>
                </c:pt>
                <c:pt idx="17">
                  <c:v>0.47222222222222215</c:v>
                </c:pt>
                <c:pt idx="18">
                  <c:v>0.50305250305250304</c:v>
                </c:pt>
                <c:pt idx="19">
                  <c:v>0.77321937321937317</c:v>
                </c:pt>
                <c:pt idx="20">
                  <c:v>0.70223978919631092</c:v>
                </c:pt>
                <c:pt idx="21">
                  <c:v>0.46153846153846151</c:v>
                </c:pt>
                <c:pt idx="22">
                  <c:v>0.46153846153846151</c:v>
                </c:pt>
                <c:pt idx="23">
                  <c:v>0.72375</c:v>
                </c:pt>
                <c:pt idx="24">
                  <c:v>0.78819444444444442</c:v>
                </c:pt>
              </c:numCache>
            </c:numRef>
          </c:yVal>
          <c:smooth val="0"/>
          <c:extLst>
            <c:ext xmlns:c16="http://schemas.microsoft.com/office/drawing/2014/chart" uri="{C3380CC4-5D6E-409C-BE32-E72D297353CC}">
              <c16:uniqueId val="{00000001-0CC5-7943-879D-852BCD3B44E0}"/>
            </c:ext>
          </c:extLst>
        </c:ser>
        <c:dLbls>
          <c:showLegendKey val="0"/>
          <c:showVal val="0"/>
          <c:showCatName val="0"/>
          <c:showSerName val="0"/>
          <c:showPercent val="0"/>
          <c:showBubbleSize val="0"/>
        </c:dLbls>
        <c:axId val="2076773720"/>
        <c:axId val="2076776616"/>
      </c:scatterChart>
      <c:valAx>
        <c:axId val="2076773720"/>
        <c:scaling>
          <c:orientation val="minMax"/>
        </c:scaling>
        <c:delete val="0"/>
        <c:axPos val="b"/>
        <c:numFmt formatCode="General" sourceLinked="1"/>
        <c:majorTickMark val="out"/>
        <c:minorTickMark val="none"/>
        <c:tickLblPos val="nextTo"/>
        <c:crossAx val="2076776616"/>
        <c:crosses val="autoZero"/>
        <c:crossBetween val="midCat"/>
      </c:valAx>
      <c:valAx>
        <c:axId val="2076776616"/>
        <c:scaling>
          <c:orientation val="minMax"/>
        </c:scaling>
        <c:delete val="0"/>
        <c:axPos val="l"/>
        <c:majorGridlines/>
        <c:numFmt formatCode="General" sourceLinked="1"/>
        <c:majorTickMark val="out"/>
        <c:minorTickMark val="none"/>
        <c:tickLblPos val="nextTo"/>
        <c:crossAx val="2076773720"/>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xVal>
            <c:numRef>
              <c:f>Sheet5!$L$36:$L$51</c:f>
              <c:numCache>
                <c:formatCode>General</c:formatCode>
                <c:ptCount val="16"/>
                <c:pt idx="0">
                  <c:v>0.67359751359751352</c:v>
                </c:pt>
                <c:pt idx="1">
                  <c:v>0.6642424242424243</c:v>
                </c:pt>
                <c:pt idx="2">
                  <c:v>0.57894736842105265</c:v>
                </c:pt>
                <c:pt idx="3">
                  <c:v>0.56410845588235292</c:v>
                </c:pt>
                <c:pt idx="4">
                  <c:v>0.5</c:v>
                </c:pt>
                <c:pt idx="5">
                  <c:v>0.4861111111111111</c:v>
                </c:pt>
                <c:pt idx="6">
                  <c:v>0.57250000000000001</c:v>
                </c:pt>
                <c:pt idx="7">
                  <c:v>0.4899173609699925</c:v>
                </c:pt>
                <c:pt idx="8">
                  <c:v>0.875</c:v>
                </c:pt>
                <c:pt idx="9">
                  <c:v>0.69230769230769229</c:v>
                </c:pt>
                <c:pt idx="10">
                  <c:v>0.47088532382650028</c:v>
                </c:pt>
                <c:pt idx="11">
                  <c:v>0.66791911045943297</c:v>
                </c:pt>
                <c:pt idx="12">
                  <c:v>0.8</c:v>
                </c:pt>
                <c:pt idx="13">
                  <c:v>0.4807033924680984</c:v>
                </c:pt>
                <c:pt idx="14">
                  <c:v>0.47368421052631576</c:v>
                </c:pt>
                <c:pt idx="15">
                  <c:v>0.57894736842105265</c:v>
                </c:pt>
              </c:numCache>
            </c:numRef>
          </c:xVal>
          <c:yVal>
            <c:numRef>
              <c:f>Sheet5!$M$36:$M$51</c:f>
              <c:numCache>
                <c:formatCode>General</c:formatCode>
                <c:ptCount val="16"/>
                <c:pt idx="0">
                  <c:v>0.7671957671957671</c:v>
                </c:pt>
                <c:pt idx="1">
                  <c:v>0.6785714285714286</c:v>
                </c:pt>
                <c:pt idx="2">
                  <c:v>0.36363636363636365</c:v>
                </c:pt>
                <c:pt idx="3">
                  <c:v>0.65202077334430264</c:v>
                </c:pt>
                <c:pt idx="4">
                  <c:v>0.5625</c:v>
                </c:pt>
                <c:pt idx="5">
                  <c:v>0.40909090909090912</c:v>
                </c:pt>
                <c:pt idx="6">
                  <c:v>0.73461538461538467</c:v>
                </c:pt>
                <c:pt idx="7">
                  <c:v>0.44474206349206347</c:v>
                </c:pt>
                <c:pt idx="8">
                  <c:v>0.88095238095238093</c:v>
                </c:pt>
                <c:pt idx="9">
                  <c:v>0.94444444444444442</c:v>
                </c:pt>
                <c:pt idx="10">
                  <c:v>0.72631766381766383</c:v>
                </c:pt>
                <c:pt idx="11">
                  <c:v>0.74831932773109244</c:v>
                </c:pt>
                <c:pt idx="12">
                  <c:v>0.5</c:v>
                </c:pt>
                <c:pt idx="13">
                  <c:v>0.67407407407407405</c:v>
                </c:pt>
                <c:pt idx="14">
                  <c:v>0.77777777777777779</c:v>
                </c:pt>
                <c:pt idx="15">
                  <c:v>0.72727272727272729</c:v>
                </c:pt>
              </c:numCache>
            </c:numRef>
          </c:yVal>
          <c:smooth val="0"/>
          <c:extLst>
            <c:ext xmlns:c16="http://schemas.microsoft.com/office/drawing/2014/chart" uri="{C3380CC4-5D6E-409C-BE32-E72D297353CC}">
              <c16:uniqueId val="{00000000-C8A4-034F-907E-6F981E62FD35}"/>
            </c:ext>
          </c:extLst>
        </c:ser>
        <c:dLbls>
          <c:showLegendKey val="0"/>
          <c:showVal val="0"/>
          <c:showCatName val="0"/>
          <c:showSerName val="0"/>
          <c:showPercent val="0"/>
          <c:showBubbleSize val="0"/>
        </c:dLbls>
        <c:axId val="2076800552"/>
        <c:axId val="2076803512"/>
      </c:scatterChart>
      <c:valAx>
        <c:axId val="2076800552"/>
        <c:scaling>
          <c:orientation val="minMax"/>
        </c:scaling>
        <c:delete val="0"/>
        <c:axPos val="b"/>
        <c:numFmt formatCode="General" sourceLinked="1"/>
        <c:majorTickMark val="out"/>
        <c:minorTickMark val="none"/>
        <c:tickLblPos val="nextTo"/>
        <c:crossAx val="2076803512"/>
        <c:crosses val="autoZero"/>
        <c:crossBetween val="midCat"/>
      </c:valAx>
      <c:valAx>
        <c:axId val="2076803512"/>
        <c:scaling>
          <c:orientation val="minMax"/>
        </c:scaling>
        <c:delete val="0"/>
        <c:axPos val="l"/>
        <c:majorGridlines/>
        <c:numFmt formatCode="General" sourceLinked="1"/>
        <c:majorTickMark val="out"/>
        <c:minorTickMark val="none"/>
        <c:tickLblPos val="nextTo"/>
        <c:crossAx val="207680055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chart" Target="../charts/chart60.xml"/><Relationship Id="rId1" Type="http://schemas.openxmlformats.org/officeDocument/2006/relationships/chart" Target="../charts/chart59.xml"/><Relationship Id="rId6" Type="http://schemas.openxmlformats.org/officeDocument/2006/relationships/chart" Target="../charts/chart64.xml"/><Relationship Id="rId5" Type="http://schemas.openxmlformats.org/officeDocument/2006/relationships/chart" Target="../charts/chart63.xml"/><Relationship Id="rId4" Type="http://schemas.openxmlformats.org/officeDocument/2006/relationships/chart" Target="../charts/chart62.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2.xml"/><Relationship Id="rId13" Type="http://schemas.openxmlformats.org/officeDocument/2006/relationships/chart" Target="../charts/chart37.xml"/><Relationship Id="rId18" Type="http://schemas.openxmlformats.org/officeDocument/2006/relationships/chart" Target="../charts/chart42.xml"/><Relationship Id="rId3" Type="http://schemas.openxmlformats.org/officeDocument/2006/relationships/chart" Target="../charts/chart27.xml"/><Relationship Id="rId21" Type="http://schemas.openxmlformats.org/officeDocument/2006/relationships/chart" Target="../charts/chart45.xml"/><Relationship Id="rId7" Type="http://schemas.openxmlformats.org/officeDocument/2006/relationships/chart" Target="../charts/chart31.xml"/><Relationship Id="rId12" Type="http://schemas.openxmlformats.org/officeDocument/2006/relationships/chart" Target="../charts/chart36.xml"/><Relationship Id="rId17" Type="http://schemas.openxmlformats.org/officeDocument/2006/relationships/chart" Target="../charts/chart41.xml"/><Relationship Id="rId25" Type="http://schemas.openxmlformats.org/officeDocument/2006/relationships/chart" Target="../charts/chart49.xml"/><Relationship Id="rId2" Type="http://schemas.openxmlformats.org/officeDocument/2006/relationships/chart" Target="../charts/chart26.xml"/><Relationship Id="rId16" Type="http://schemas.openxmlformats.org/officeDocument/2006/relationships/chart" Target="../charts/chart40.xml"/><Relationship Id="rId20" Type="http://schemas.openxmlformats.org/officeDocument/2006/relationships/chart" Target="../charts/chart44.xml"/><Relationship Id="rId1" Type="http://schemas.openxmlformats.org/officeDocument/2006/relationships/chart" Target="../charts/chart25.xml"/><Relationship Id="rId6" Type="http://schemas.openxmlformats.org/officeDocument/2006/relationships/chart" Target="../charts/chart30.xml"/><Relationship Id="rId11" Type="http://schemas.openxmlformats.org/officeDocument/2006/relationships/chart" Target="../charts/chart35.xml"/><Relationship Id="rId24" Type="http://schemas.openxmlformats.org/officeDocument/2006/relationships/chart" Target="../charts/chart48.xml"/><Relationship Id="rId5" Type="http://schemas.openxmlformats.org/officeDocument/2006/relationships/chart" Target="../charts/chart29.xml"/><Relationship Id="rId15" Type="http://schemas.openxmlformats.org/officeDocument/2006/relationships/chart" Target="../charts/chart39.xml"/><Relationship Id="rId23" Type="http://schemas.openxmlformats.org/officeDocument/2006/relationships/chart" Target="../charts/chart47.xml"/><Relationship Id="rId10" Type="http://schemas.openxmlformats.org/officeDocument/2006/relationships/chart" Target="../charts/chart34.xml"/><Relationship Id="rId19" Type="http://schemas.openxmlformats.org/officeDocument/2006/relationships/chart" Target="../charts/chart43.xml"/><Relationship Id="rId4" Type="http://schemas.openxmlformats.org/officeDocument/2006/relationships/chart" Target="../charts/chart28.xml"/><Relationship Id="rId9" Type="http://schemas.openxmlformats.org/officeDocument/2006/relationships/chart" Target="../charts/chart33.xml"/><Relationship Id="rId14" Type="http://schemas.openxmlformats.org/officeDocument/2006/relationships/chart" Target="../charts/chart38.xml"/><Relationship Id="rId22" Type="http://schemas.openxmlformats.org/officeDocument/2006/relationships/chart" Target="../charts/chart4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4" Type="http://schemas.openxmlformats.org/officeDocument/2006/relationships/chart" Target="../charts/chart5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 Id="rId4"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19</xdr:col>
      <xdr:colOff>152400</xdr:colOff>
      <xdr:row>215</xdr:row>
      <xdr:rowOff>12700</xdr:rowOff>
    </xdr:from>
    <xdr:to>
      <xdr:col>25</xdr:col>
      <xdr:colOff>38100</xdr:colOff>
      <xdr:row>231</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101600</xdr:colOff>
      <xdr:row>198</xdr:row>
      <xdr:rowOff>88900</xdr:rowOff>
    </xdr:from>
    <xdr:to>
      <xdr:col>25</xdr:col>
      <xdr:colOff>495300</xdr:colOff>
      <xdr:row>215</xdr:row>
      <xdr:rowOff>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266700</xdr:colOff>
      <xdr:row>159</xdr:row>
      <xdr:rowOff>0</xdr:rowOff>
    </xdr:from>
    <xdr:to>
      <xdr:col>21</xdr:col>
      <xdr:colOff>596900</xdr:colOff>
      <xdr:row>190</xdr:row>
      <xdr:rowOff>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330200</xdr:colOff>
      <xdr:row>134</xdr:row>
      <xdr:rowOff>0</xdr:rowOff>
    </xdr:from>
    <xdr:to>
      <xdr:col>21</xdr:col>
      <xdr:colOff>660400</xdr:colOff>
      <xdr:row>161</xdr:row>
      <xdr:rowOff>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444500</xdr:colOff>
      <xdr:row>156</xdr:row>
      <xdr:rowOff>0</xdr:rowOff>
    </xdr:from>
    <xdr:to>
      <xdr:col>12</xdr:col>
      <xdr:colOff>279400</xdr:colOff>
      <xdr:row>186</xdr:row>
      <xdr:rowOff>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177800</xdr:colOff>
      <xdr:row>92</xdr:row>
      <xdr:rowOff>76200</xdr:rowOff>
    </xdr:from>
    <xdr:to>
      <xdr:col>6</xdr:col>
      <xdr:colOff>698500</xdr:colOff>
      <xdr:row>109</xdr:row>
      <xdr:rowOff>76200</xdr:rowOff>
    </xdr:to>
    <xdr:graphicFrame macro="">
      <xdr:nvGraphicFramePr>
        <xdr:cNvPr id="7197" name="Chart 1">
          <a:extLst>
            <a:ext uri="{FF2B5EF4-FFF2-40B4-BE49-F238E27FC236}">
              <a16:creationId xmlns:a16="http://schemas.microsoft.com/office/drawing/2014/main" id="{00000000-0008-0000-0E00-00001D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762000</xdr:colOff>
      <xdr:row>91</xdr:row>
      <xdr:rowOff>114300</xdr:rowOff>
    </xdr:from>
    <xdr:to>
      <xdr:col>11</xdr:col>
      <xdr:colOff>698500</xdr:colOff>
      <xdr:row>110</xdr:row>
      <xdr:rowOff>139700</xdr:rowOff>
    </xdr:to>
    <xdr:graphicFrame macro="">
      <xdr:nvGraphicFramePr>
        <xdr:cNvPr id="7198" name="Chart 2">
          <a:extLst>
            <a:ext uri="{FF2B5EF4-FFF2-40B4-BE49-F238E27FC236}">
              <a16:creationId xmlns:a16="http://schemas.microsoft.com/office/drawing/2014/main" id="{00000000-0008-0000-0E00-00001E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228600</xdr:colOff>
      <xdr:row>3</xdr:row>
      <xdr:rowOff>101600</xdr:rowOff>
    </xdr:from>
    <xdr:to>
      <xdr:col>20</xdr:col>
      <xdr:colOff>749300</xdr:colOff>
      <xdr:row>20</xdr:row>
      <xdr:rowOff>88900</xdr:rowOff>
    </xdr:to>
    <xdr:graphicFrame macro="">
      <xdr:nvGraphicFramePr>
        <xdr:cNvPr id="7200" name="Chart 4">
          <a:extLst>
            <a:ext uri="{FF2B5EF4-FFF2-40B4-BE49-F238E27FC236}">
              <a16:creationId xmlns:a16="http://schemas.microsoft.com/office/drawing/2014/main" id="{00000000-0008-0000-0E00-000020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292100</xdr:colOff>
      <xdr:row>89</xdr:row>
      <xdr:rowOff>127000</xdr:rowOff>
    </xdr:from>
    <xdr:to>
      <xdr:col>17</xdr:col>
      <xdr:colOff>215900</xdr:colOff>
      <xdr:row>106</xdr:row>
      <xdr:rowOff>63500</xdr:rowOff>
    </xdr:to>
    <xdr:graphicFrame macro="">
      <xdr:nvGraphicFramePr>
        <xdr:cNvPr id="11" name="Chart 10">
          <a:extLst>
            <a:ext uri="{FF2B5EF4-FFF2-40B4-BE49-F238E27FC236}">
              <a16:creationId xmlns:a16="http://schemas.microsoft.com/office/drawing/2014/main" id="{00000000-0008-0000-0E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241300</xdr:colOff>
      <xdr:row>75</xdr:row>
      <xdr:rowOff>152400</xdr:rowOff>
    </xdr:from>
    <xdr:to>
      <xdr:col>9</xdr:col>
      <xdr:colOff>165100</xdr:colOff>
      <xdr:row>92</xdr:row>
      <xdr:rowOff>88900</xdr:rowOff>
    </xdr:to>
    <xdr:graphicFrame macro="">
      <xdr:nvGraphicFramePr>
        <xdr:cNvPr id="13" name="Chart 12">
          <a:extLst>
            <a:ext uri="{FF2B5EF4-FFF2-40B4-BE49-F238E27FC236}">
              <a16:creationId xmlns:a16="http://schemas.microsoft.com/office/drawing/2014/main" id="{00000000-0008-0000-0E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749300</xdr:colOff>
      <xdr:row>57</xdr:row>
      <xdr:rowOff>0</xdr:rowOff>
    </xdr:from>
    <xdr:to>
      <xdr:col>18</xdr:col>
      <xdr:colOff>673100</xdr:colOff>
      <xdr:row>73</xdr:row>
      <xdr:rowOff>101600</xdr:rowOff>
    </xdr:to>
    <xdr:graphicFrame macro="">
      <xdr:nvGraphicFramePr>
        <xdr:cNvPr id="16" name="Chart 15">
          <a:extLst>
            <a:ext uri="{FF2B5EF4-FFF2-40B4-BE49-F238E27FC236}">
              <a16:creationId xmlns:a16="http://schemas.microsoft.com/office/drawing/2014/main" id="{00000000-0008-0000-0E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762000</xdr:colOff>
      <xdr:row>16</xdr:row>
      <xdr:rowOff>101600</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0</xdr:rowOff>
    </xdr:from>
    <xdr:to>
      <xdr:col>5</xdr:col>
      <xdr:colOff>393700</xdr:colOff>
      <xdr:row>35</xdr:row>
      <xdr:rowOff>152400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711200</xdr:colOff>
      <xdr:row>94</xdr:row>
      <xdr:rowOff>12700</xdr:rowOff>
    </xdr:from>
    <xdr:to>
      <xdr:col>6</xdr:col>
      <xdr:colOff>520700</xdr:colOff>
      <xdr:row>110</xdr:row>
      <xdr:rowOff>114300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647700</xdr:colOff>
      <xdr:row>11</xdr:row>
      <xdr:rowOff>63500</xdr:rowOff>
    </xdr:from>
    <xdr:to>
      <xdr:col>19</xdr:col>
      <xdr:colOff>457200</xdr:colOff>
      <xdr:row>28</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647700</xdr:colOff>
      <xdr:row>11</xdr:row>
      <xdr:rowOff>63500</xdr:rowOff>
    </xdr:from>
    <xdr:to>
      <xdr:col>19</xdr:col>
      <xdr:colOff>457200</xdr:colOff>
      <xdr:row>28</xdr:row>
      <xdr:rowOff>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647700</xdr:colOff>
      <xdr:row>29</xdr:row>
      <xdr:rowOff>63500</xdr:rowOff>
    </xdr:from>
    <xdr:to>
      <xdr:col>19</xdr:col>
      <xdr:colOff>457200</xdr:colOff>
      <xdr:row>46</xdr:row>
      <xdr:rowOff>0</xdr:rowOff>
    </xdr:to>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xdr:colOff>
      <xdr:row>120</xdr:row>
      <xdr:rowOff>0</xdr:rowOff>
    </xdr:from>
    <xdr:to>
      <xdr:col>15</xdr:col>
      <xdr:colOff>406400</xdr:colOff>
      <xdr:row>136</xdr:row>
      <xdr:rowOff>101600</xdr:rowOff>
    </xdr:to>
    <xdr:graphicFrame macro="">
      <xdr:nvGraphicFramePr>
        <xdr:cNvPr id="9" name="Chart 8">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279400</xdr:colOff>
      <xdr:row>1</xdr:row>
      <xdr:rowOff>152400</xdr:rowOff>
    </xdr:from>
    <xdr:to>
      <xdr:col>24</xdr:col>
      <xdr:colOff>88900</xdr:colOff>
      <xdr:row>18</xdr:row>
      <xdr:rowOff>88900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939800</xdr:colOff>
      <xdr:row>27</xdr:row>
      <xdr:rowOff>139700</xdr:rowOff>
    </xdr:from>
    <xdr:to>
      <xdr:col>24</xdr:col>
      <xdr:colOff>749300</xdr:colOff>
      <xdr:row>44</xdr:row>
      <xdr:rowOff>76200</xdr:rowOff>
    </xdr:to>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368300</xdr:colOff>
      <xdr:row>97</xdr:row>
      <xdr:rowOff>127000</xdr:rowOff>
    </xdr:from>
    <xdr:to>
      <xdr:col>19</xdr:col>
      <xdr:colOff>177800</xdr:colOff>
      <xdr:row>118</xdr:row>
      <xdr:rowOff>114300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xdr:colOff>
      <xdr:row>59</xdr:row>
      <xdr:rowOff>12700</xdr:rowOff>
    </xdr:from>
    <xdr:to>
      <xdr:col>11</xdr:col>
      <xdr:colOff>800100</xdr:colOff>
      <xdr:row>75</xdr:row>
      <xdr:rowOff>114300</xdr:rowOff>
    </xdr:to>
    <xdr:graphicFrame macro="">
      <xdr:nvGraphicFramePr>
        <xdr:cNvPr id="16" name="Chart 15">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711200</xdr:colOff>
      <xdr:row>26</xdr:row>
      <xdr:rowOff>25400</xdr:rowOff>
    </xdr:from>
    <xdr:to>
      <xdr:col>12</xdr:col>
      <xdr:colOff>76200</xdr:colOff>
      <xdr:row>39</xdr:row>
      <xdr:rowOff>127000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42</xdr:row>
      <xdr:rowOff>25400</xdr:rowOff>
    </xdr:from>
    <xdr:to>
      <xdr:col>12</xdr:col>
      <xdr:colOff>889000</xdr:colOff>
      <xdr:row>58</xdr:row>
      <xdr:rowOff>127000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44</xdr:row>
      <xdr:rowOff>114300</xdr:rowOff>
    </xdr:from>
    <xdr:to>
      <xdr:col>10</xdr:col>
      <xdr:colOff>152400</xdr:colOff>
      <xdr:row>61</xdr:row>
      <xdr:rowOff>50800</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xdr:colOff>
      <xdr:row>26</xdr:row>
      <xdr:rowOff>88900</xdr:rowOff>
    </xdr:from>
    <xdr:to>
      <xdr:col>7</xdr:col>
      <xdr:colOff>838200</xdr:colOff>
      <xdr:row>43</xdr:row>
      <xdr:rowOff>25400</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342900</xdr:colOff>
      <xdr:row>22</xdr:row>
      <xdr:rowOff>63500</xdr:rowOff>
    </xdr:from>
    <xdr:to>
      <xdr:col>25</xdr:col>
      <xdr:colOff>152400</xdr:colOff>
      <xdr:row>39</xdr:row>
      <xdr:rowOff>0</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27</xdr:row>
      <xdr:rowOff>88900</xdr:rowOff>
    </xdr:from>
    <xdr:to>
      <xdr:col>19</xdr:col>
      <xdr:colOff>647700</xdr:colOff>
      <xdr:row>44</xdr:row>
      <xdr:rowOff>25400</xdr:rowOff>
    </xdr:to>
    <xdr:graphicFrame macro="">
      <xdr:nvGraphicFramePr>
        <xdr:cNvPr id="10" name="Chart 9">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939800</xdr:colOff>
      <xdr:row>87</xdr:row>
      <xdr:rowOff>127000</xdr:rowOff>
    </xdr:from>
    <xdr:to>
      <xdr:col>31</xdr:col>
      <xdr:colOff>12700</xdr:colOff>
      <xdr:row>104</xdr:row>
      <xdr:rowOff>63500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107</xdr:row>
      <xdr:rowOff>0</xdr:rowOff>
    </xdr:from>
    <xdr:to>
      <xdr:col>31</xdr:col>
      <xdr:colOff>482600</xdr:colOff>
      <xdr:row>123</xdr:row>
      <xdr:rowOff>101600</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330200</xdr:colOff>
      <xdr:row>10</xdr:row>
      <xdr:rowOff>0</xdr:rowOff>
    </xdr:from>
    <xdr:to>
      <xdr:col>29</xdr:col>
      <xdr:colOff>850900</xdr:colOff>
      <xdr:row>26</xdr:row>
      <xdr:rowOff>101600</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736600</xdr:colOff>
      <xdr:row>75</xdr:row>
      <xdr:rowOff>50800</xdr:rowOff>
    </xdr:from>
    <xdr:to>
      <xdr:col>28</xdr:col>
      <xdr:colOff>546100</xdr:colOff>
      <xdr:row>91</xdr:row>
      <xdr:rowOff>152400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21</xdr:col>
      <xdr:colOff>736600</xdr:colOff>
      <xdr:row>26</xdr:row>
      <xdr:rowOff>25400</xdr:rowOff>
    </xdr:from>
    <xdr:to>
      <xdr:col>26</xdr:col>
      <xdr:colOff>546100</xdr:colOff>
      <xdr:row>42</xdr:row>
      <xdr:rowOff>127000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342900</xdr:colOff>
      <xdr:row>2</xdr:row>
      <xdr:rowOff>63500</xdr:rowOff>
    </xdr:from>
    <xdr:to>
      <xdr:col>41</xdr:col>
      <xdr:colOff>152400</xdr:colOff>
      <xdr:row>19</xdr:row>
      <xdr:rowOff>0</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647700</xdr:colOff>
      <xdr:row>21</xdr:row>
      <xdr:rowOff>101600</xdr:rowOff>
    </xdr:from>
    <xdr:to>
      <xdr:col>18</xdr:col>
      <xdr:colOff>228600</xdr:colOff>
      <xdr:row>38</xdr:row>
      <xdr:rowOff>38100</xdr:rowOff>
    </xdr:to>
    <xdr:graphicFrame macro="">
      <xdr:nvGraphicFramePr>
        <xdr:cNvPr id="7" name="Chart 6">
          <a:extLst>
            <a:ext uri="{FF2B5EF4-FFF2-40B4-BE49-F238E27FC236}">
              <a16:creationId xmlns:a16="http://schemas.microsoft.com/office/drawing/2014/main" id="{00000000-0008-0000-09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203200</xdr:colOff>
      <xdr:row>33</xdr:row>
      <xdr:rowOff>63500</xdr:rowOff>
    </xdr:from>
    <xdr:to>
      <xdr:col>41</xdr:col>
      <xdr:colOff>12700</xdr:colOff>
      <xdr:row>50</xdr:row>
      <xdr:rowOff>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927100</xdr:colOff>
      <xdr:row>36</xdr:row>
      <xdr:rowOff>12700</xdr:rowOff>
    </xdr:from>
    <xdr:to>
      <xdr:col>22</xdr:col>
      <xdr:colOff>736600</xdr:colOff>
      <xdr:row>52</xdr:row>
      <xdr:rowOff>114300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825500</xdr:colOff>
      <xdr:row>30</xdr:row>
      <xdr:rowOff>114300</xdr:rowOff>
    </xdr:from>
    <xdr:to>
      <xdr:col>6</xdr:col>
      <xdr:colOff>0</xdr:colOff>
      <xdr:row>47</xdr:row>
      <xdr:rowOff>50800</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736600</xdr:colOff>
      <xdr:row>38</xdr:row>
      <xdr:rowOff>38100</xdr:rowOff>
    </xdr:from>
    <xdr:to>
      <xdr:col>15</xdr:col>
      <xdr:colOff>546100</xdr:colOff>
      <xdr:row>54</xdr:row>
      <xdr:rowOff>139700</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203200</xdr:colOff>
      <xdr:row>75</xdr:row>
      <xdr:rowOff>76200</xdr:rowOff>
    </xdr:from>
    <xdr:to>
      <xdr:col>22</xdr:col>
      <xdr:colOff>12700</xdr:colOff>
      <xdr:row>92</xdr:row>
      <xdr:rowOff>12700</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75</xdr:row>
      <xdr:rowOff>0</xdr:rowOff>
    </xdr:from>
    <xdr:to>
      <xdr:col>15</xdr:col>
      <xdr:colOff>762000</xdr:colOff>
      <xdr:row>91</xdr:row>
      <xdr:rowOff>101600</xdr:rowOff>
    </xdr:to>
    <xdr:graphicFrame macro="">
      <xdr:nvGraphicFramePr>
        <xdr:cNvPr id="17" name="Chart 16">
          <a:extLst>
            <a:ext uri="{FF2B5EF4-FFF2-40B4-BE49-F238E27FC236}">
              <a16:creationId xmlns:a16="http://schemas.microsoft.com/office/drawing/2014/main" id="{00000000-0008-0000-09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36</xdr:col>
      <xdr:colOff>317500</xdr:colOff>
      <xdr:row>17</xdr:row>
      <xdr:rowOff>152400</xdr:rowOff>
    </xdr:from>
    <xdr:to>
      <xdr:col>41</xdr:col>
      <xdr:colOff>127000</xdr:colOff>
      <xdr:row>34</xdr:row>
      <xdr:rowOff>88900</xdr:rowOff>
    </xdr:to>
    <xdr:graphicFrame macro="">
      <xdr:nvGraphicFramePr>
        <xdr:cNvPr id="19" name="Chart 18">
          <a:extLst>
            <a:ext uri="{FF2B5EF4-FFF2-40B4-BE49-F238E27FC236}">
              <a16:creationId xmlns:a16="http://schemas.microsoft.com/office/drawing/2014/main" id="{00000000-0008-0000-09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571500</xdr:colOff>
      <xdr:row>34</xdr:row>
      <xdr:rowOff>76200</xdr:rowOff>
    </xdr:from>
    <xdr:to>
      <xdr:col>36</xdr:col>
      <xdr:colOff>381000</xdr:colOff>
      <xdr:row>51</xdr:row>
      <xdr:rowOff>12700</xdr:rowOff>
    </xdr:to>
    <xdr:graphicFrame macro="">
      <xdr:nvGraphicFramePr>
        <xdr:cNvPr id="20" name="Chart 19">
          <a:extLst>
            <a:ext uri="{FF2B5EF4-FFF2-40B4-BE49-F238E27FC236}">
              <a16:creationId xmlns:a16="http://schemas.microsoft.com/office/drawing/2014/main" id="{00000000-0008-0000-09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762000</xdr:colOff>
      <xdr:row>8</xdr:row>
      <xdr:rowOff>152400</xdr:rowOff>
    </xdr:from>
    <xdr:to>
      <xdr:col>31</xdr:col>
      <xdr:colOff>571500</xdr:colOff>
      <xdr:row>25</xdr:row>
      <xdr:rowOff>88900</xdr:rowOff>
    </xdr:to>
    <xdr:graphicFrame macro="">
      <xdr:nvGraphicFramePr>
        <xdr:cNvPr id="26" name="Chart 25">
          <a:extLst>
            <a:ext uri="{FF2B5EF4-FFF2-40B4-BE49-F238E27FC236}">
              <a16:creationId xmlns:a16="http://schemas.microsoft.com/office/drawing/2014/main" id="{00000000-0008-0000-09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0</xdr:colOff>
      <xdr:row>76</xdr:row>
      <xdr:rowOff>0</xdr:rowOff>
    </xdr:from>
    <xdr:to>
      <xdr:col>27</xdr:col>
      <xdr:colOff>850900</xdr:colOff>
      <xdr:row>92</xdr:row>
      <xdr:rowOff>101600</xdr:rowOff>
    </xdr:to>
    <xdr:graphicFrame macro="">
      <xdr:nvGraphicFramePr>
        <xdr:cNvPr id="27" name="Chart 26">
          <a:extLst>
            <a:ext uri="{FF2B5EF4-FFF2-40B4-BE49-F238E27FC236}">
              <a16:creationId xmlns:a16="http://schemas.microsoft.com/office/drawing/2014/main" id="{00000000-0008-0000-09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42</xdr:col>
      <xdr:colOff>0</xdr:colOff>
      <xdr:row>3</xdr:row>
      <xdr:rowOff>0</xdr:rowOff>
    </xdr:from>
    <xdr:to>
      <xdr:col>46</xdr:col>
      <xdr:colOff>762000</xdr:colOff>
      <xdr:row>21</xdr:row>
      <xdr:rowOff>0</xdr:rowOff>
    </xdr:to>
    <xdr:graphicFrame macro="">
      <xdr:nvGraphicFramePr>
        <xdr:cNvPr id="29" name="Chart 28">
          <a:extLst>
            <a:ext uri="{FF2B5EF4-FFF2-40B4-BE49-F238E27FC236}">
              <a16:creationId xmlns:a16="http://schemas.microsoft.com/office/drawing/2014/main" id="{00000000-0008-0000-09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42</xdr:col>
      <xdr:colOff>0</xdr:colOff>
      <xdr:row>20</xdr:row>
      <xdr:rowOff>152400</xdr:rowOff>
    </xdr:from>
    <xdr:to>
      <xdr:col>46</xdr:col>
      <xdr:colOff>762000</xdr:colOff>
      <xdr:row>37</xdr:row>
      <xdr:rowOff>88900</xdr:rowOff>
    </xdr:to>
    <xdr:graphicFrame macro="">
      <xdr:nvGraphicFramePr>
        <xdr:cNvPr id="30" name="Chart 29">
          <a:extLst>
            <a:ext uri="{FF2B5EF4-FFF2-40B4-BE49-F238E27FC236}">
              <a16:creationId xmlns:a16="http://schemas.microsoft.com/office/drawing/2014/main" id="{00000000-0008-0000-09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42</xdr:col>
      <xdr:colOff>0</xdr:colOff>
      <xdr:row>41</xdr:row>
      <xdr:rowOff>0</xdr:rowOff>
    </xdr:from>
    <xdr:to>
      <xdr:col>46</xdr:col>
      <xdr:colOff>762000</xdr:colOff>
      <xdr:row>57</xdr:row>
      <xdr:rowOff>101600</xdr:rowOff>
    </xdr:to>
    <xdr:graphicFrame macro="">
      <xdr:nvGraphicFramePr>
        <xdr:cNvPr id="31" name="Chart 30">
          <a:extLst>
            <a:ext uri="{FF2B5EF4-FFF2-40B4-BE49-F238E27FC236}">
              <a16:creationId xmlns:a16="http://schemas.microsoft.com/office/drawing/2014/main" id="{00000000-0008-0000-09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98</xdr:row>
      <xdr:rowOff>0</xdr:rowOff>
    </xdr:from>
    <xdr:to>
      <xdr:col>16</xdr:col>
      <xdr:colOff>368300</xdr:colOff>
      <xdr:row>115</xdr:row>
      <xdr:rowOff>101600</xdr:rowOff>
    </xdr:to>
    <xdr:graphicFrame macro="">
      <xdr:nvGraphicFramePr>
        <xdr:cNvPr id="34" name="Chart 33">
          <a:extLst>
            <a:ext uri="{FF2B5EF4-FFF2-40B4-BE49-F238E27FC236}">
              <a16:creationId xmlns:a16="http://schemas.microsoft.com/office/drawing/2014/main" id="{00000000-0008-0000-09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98</xdr:row>
      <xdr:rowOff>0</xdr:rowOff>
    </xdr:from>
    <xdr:to>
      <xdr:col>21</xdr:col>
      <xdr:colOff>762000</xdr:colOff>
      <xdr:row>114</xdr:row>
      <xdr:rowOff>101600</xdr:rowOff>
    </xdr:to>
    <xdr:graphicFrame macro="">
      <xdr:nvGraphicFramePr>
        <xdr:cNvPr id="35" name="Chart 34">
          <a:extLst>
            <a:ext uri="{FF2B5EF4-FFF2-40B4-BE49-F238E27FC236}">
              <a16:creationId xmlns:a16="http://schemas.microsoft.com/office/drawing/2014/main" id="{00000000-0008-0000-09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711200</xdr:colOff>
      <xdr:row>33</xdr:row>
      <xdr:rowOff>152400</xdr:rowOff>
    </xdr:from>
    <xdr:to>
      <xdr:col>23</xdr:col>
      <xdr:colOff>520700</xdr:colOff>
      <xdr:row>50</xdr:row>
      <xdr:rowOff>88900</xdr:rowOff>
    </xdr:to>
    <xdr:graphicFrame macro="">
      <xdr:nvGraphicFramePr>
        <xdr:cNvPr id="22" name="Chart 21">
          <a:extLst>
            <a:ext uri="{FF2B5EF4-FFF2-40B4-BE49-F238E27FC236}">
              <a16:creationId xmlns:a16="http://schemas.microsoft.com/office/drawing/2014/main" id="{00000000-0008-0000-09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444500</xdr:colOff>
      <xdr:row>32</xdr:row>
      <xdr:rowOff>101600</xdr:rowOff>
    </xdr:from>
    <xdr:to>
      <xdr:col>20</xdr:col>
      <xdr:colOff>254000</xdr:colOff>
      <xdr:row>49</xdr:row>
      <xdr:rowOff>38100</xdr:rowOff>
    </xdr:to>
    <xdr:graphicFrame macro="">
      <xdr:nvGraphicFramePr>
        <xdr:cNvPr id="25" name="Chart 24">
          <a:extLst>
            <a:ext uri="{FF2B5EF4-FFF2-40B4-BE49-F238E27FC236}">
              <a16:creationId xmlns:a16="http://schemas.microsoft.com/office/drawing/2014/main" id="{00000000-0008-0000-09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30</xdr:col>
      <xdr:colOff>876300</xdr:colOff>
      <xdr:row>6</xdr:row>
      <xdr:rowOff>88900</xdr:rowOff>
    </xdr:from>
    <xdr:to>
      <xdr:col>35</xdr:col>
      <xdr:colOff>685800</xdr:colOff>
      <xdr:row>23</xdr:row>
      <xdr:rowOff>25400</xdr:rowOff>
    </xdr:to>
    <xdr:graphicFrame macro="">
      <xdr:nvGraphicFramePr>
        <xdr:cNvPr id="28" name="Chart 27">
          <a:extLst>
            <a:ext uri="{FF2B5EF4-FFF2-40B4-BE49-F238E27FC236}">
              <a16:creationId xmlns:a16="http://schemas.microsoft.com/office/drawing/2014/main" id="{00000000-0008-0000-09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26</xdr:col>
      <xdr:colOff>876300</xdr:colOff>
      <xdr:row>27</xdr:row>
      <xdr:rowOff>76200</xdr:rowOff>
    </xdr:from>
    <xdr:to>
      <xdr:col>31</xdr:col>
      <xdr:colOff>546100</xdr:colOff>
      <xdr:row>44</xdr:row>
      <xdr:rowOff>12700</xdr:rowOff>
    </xdr:to>
    <xdr:graphicFrame macro="">
      <xdr:nvGraphicFramePr>
        <xdr:cNvPr id="33" name="Chart 32">
          <a:extLst>
            <a:ext uri="{FF2B5EF4-FFF2-40B4-BE49-F238E27FC236}">
              <a16:creationId xmlns:a16="http://schemas.microsoft.com/office/drawing/2014/main" id="{00000000-0008-0000-09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190500</xdr:colOff>
      <xdr:row>30</xdr:row>
      <xdr:rowOff>101600</xdr:rowOff>
    </xdr:from>
    <xdr:to>
      <xdr:col>14</xdr:col>
      <xdr:colOff>660400</xdr:colOff>
      <xdr:row>47</xdr:row>
      <xdr:rowOff>38100</xdr:rowOff>
    </xdr:to>
    <xdr:graphicFrame macro="">
      <xdr:nvGraphicFramePr>
        <xdr:cNvPr id="36" name="Chart 35">
          <a:extLst>
            <a:ext uri="{FF2B5EF4-FFF2-40B4-BE49-F238E27FC236}">
              <a16:creationId xmlns:a16="http://schemas.microsoft.com/office/drawing/2014/main" id="{00000000-0008-0000-09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22</xdr:col>
      <xdr:colOff>0</xdr:colOff>
      <xdr:row>101</xdr:row>
      <xdr:rowOff>0</xdr:rowOff>
    </xdr:from>
    <xdr:to>
      <xdr:col>26</xdr:col>
      <xdr:colOff>901700</xdr:colOff>
      <xdr:row>117</xdr:row>
      <xdr:rowOff>101600</xdr:rowOff>
    </xdr:to>
    <xdr:graphicFrame macro="">
      <xdr:nvGraphicFramePr>
        <xdr:cNvPr id="37" name="Chart 36">
          <a:extLst>
            <a:ext uri="{FF2B5EF4-FFF2-40B4-BE49-F238E27FC236}">
              <a16:creationId xmlns:a16="http://schemas.microsoft.com/office/drawing/2014/main" id="{00000000-0008-0000-09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25</xdr:col>
      <xdr:colOff>114300</xdr:colOff>
      <xdr:row>15</xdr:row>
      <xdr:rowOff>63500</xdr:rowOff>
    </xdr:from>
    <xdr:to>
      <xdr:col>29</xdr:col>
      <xdr:colOff>736600</xdr:colOff>
      <xdr:row>32</xdr:row>
      <xdr:rowOff>0</xdr:rowOff>
    </xdr:to>
    <xdr:graphicFrame macro="">
      <xdr:nvGraphicFramePr>
        <xdr:cNvPr id="39" name="Chart 38">
          <a:extLst>
            <a:ext uri="{FF2B5EF4-FFF2-40B4-BE49-F238E27FC236}">
              <a16:creationId xmlns:a16="http://schemas.microsoft.com/office/drawing/2014/main" id="{00000000-0008-0000-09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228600</xdr:colOff>
      <xdr:row>36</xdr:row>
      <xdr:rowOff>101600</xdr:rowOff>
    </xdr:from>
    <xdr:to>
      <xdr:col>13</xdr:col>
      <xdr:colOff>647700</xdr:colOff>
      <xdr:row>53</xdr:row>
      <xdr:rowOff>101600</xdr:rowOff>
    </xdr:to>
    <xdr:graphicFrame macro="">
      <xdr:nvGraphicFramePr>
        <xdr:cNvPr id="4125" name="Chart 1">
          <a:extLst>
            <a:ext uri="{FF2B5EF4-FFF2-40B4-BE49-F238E27FC236}">
              <a16:creationId xmlns:a16="http://schemas.microsoft.com/office/drawing/2014/main" id="{00000000-0008-0000-0B00-00001D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685800</xdr:colOff>
      <xdr:row>43</xdr:row>
      <xdr:rowOff>50800</xdr:rowOff>
    </xdr:from>
    <xdr:to>
      <xdr:col>18</xdr:col>
      <xdr:colOff>584200</xdr:colOff>
      <xdr:row>56</xdr:row>
      <xdr:rowOff>76200</xdr:rowOff>
    </xdr:to>
    <xdr:graphicFrame macro="">
      <xdr:nvGraphicFramePr>
        <xdr:cNvPr id="4126" name="Chart 2">
          <a:extLst>
            <a:ext uri="{FF2B5EF4-FFF2-40B4-BE49-F238E27FC236}">
              <a16:creationId xmlns:a16="http://schemas.microsoft.com/office/drawing/2014/main" id="{00000000-0008-0000-0B00-00001E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25400</xdr:colOff>
      <xdr:row>49</xdr:row>
      <xdr:rowOff>139700</xdr:rowOff>
    </xdr:from>
    <xdr:to>
      <xdr:col>24</xdr:col>
      <xdr:colOff>330200</xdr:colOff>
      <xdr:row>66</xdr:row>
      <xdr:rowOff>0</xdr:rowOff>
    </xdr:to>
    <xdr:graphicFrame macro="">
      <xdr:nvGraphicFramePr>
        <xdr:cNvPr id="4127" name="Chart 3">
          <a:extLst>
            <a:ext uri="{FF2B5EF4-FFF2-40B4-BE49-F238E27FC236}">
              <a16:creationId xmlns:a16="http://schemas.microsoft.com/office/drawing/2014/main" id="{00000000-0008-0000-0B00-00001F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647700</xdr:colOff>
      <xdr:row>33</xdr:row>
      <xdr:rowOff>139700</xdr:rowOff>
    </xdr:from>
    <xdr:to>
      <xdr:col>24</xdr:col>
      <xdr:colOff>76200</xdr:colOff>
      <xdr:row>44</xdr:row>
      <xdr:rowOff>63500</xdr:rowOff>
    </xdr:to>
    <xdr:graphicFrame macro="">
      <xdr:nvGraphicFramePr>
        <xdr:cNvPr id="4128" name="Chart 4">
          <a:extLst>
            <a:ext uri="{FF2B5EF4-FFF2-40B4-BE49-F238E27FC236}">
              <a16:creationId xmlns:a16="http://schemas.microsoft.com/office/drawing/2014/main" id="{00000000-0008-0000-0B00-000020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317500</xdr:colOff>
      <xdr:row>16</xdr:row>
      <xdr:rowOff>127000</xdr:rowOff>
    </xdr:from>
    <xdr:to>
      <xdr:col>5</xdr:col>
      <xdr:colOff>317500</xdr:colOff>
      <xdr:row>26</xdr:row>
      <xdr:rowOff>88900</xdr:rowOff>
    </xdr:to>
    <xdr:graphicFrame macro="">
      <xdr:nvGraphicFramePr>
        <xdr:cNvPr id="5149" name="Chart 1">
          <a:extLst>
            <a:ext uri="{FF2B5EF4-FFF2-40B4-BE49-F238E27FC236}">
              <a16:creationId xmlns:a16="http://schemas.microsoft.com/office/drawing/2014/main" id="{00000000-0008-0000-0C00-00001D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15</xdr:row>
      <xdr:rowOff>50800</xdr:rowOff>
    </xdr:from>
    <xdr:to>
      <xdr:col>15</xdr:col>
      <xdr:colOff>622300</xdr:colOff>
      <xdr:row>27</xdr:row>
      <xdr:rowOff>0</xdr:rowOff>
    </xdr:to>
    <xdr:graphicFrame macro="">
      <xdr:nvGraphicFramePr>
        <xdr:cNvPr id="5150" name="Chart 2">
          <a:extLst>
            <a:ext uri="{FF2B5EF4-FFF2-40B4-BE49-F238E27FC236}">
              <a16:creationId xmlns:a16="http://schemas.microsoft.com/office/drawing/2014/main" id="{00000000-0008-0000-0C00-00001E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673100</xdr:colOff>
      <xdr:row>25</xdr:row>
      <xdr:rowOff>63500</xdr:rowOff>
    </xdr:from>
    <xdr:to>
      <xdr:col>11</xdr:col>
      <xdr:colOff>622300</xdr:colOff>
      <xdr:row>35</xdr:row>
      <xdr:rowOff>101600</xdr:rowOff>
    </xdr:to>
    <xdr:graphicFrame macro="">
      <xdr:nvGraphicFramePr>
        <xdr:cNvPr id="5151" name="Chart 3">
          <a:extLst>
            <a:ext uri="{FF2B5EF4-FFF2-40B4-BE49-F238E27FC236}">
              <a16:creationId xmlns:a16="http://schemas.microsoft.com/office/drawing/2014/main" id="{00000000-0008-0000-0C00-00001F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25400</xdr:colOff>
      <xdr:row>20</xdr:row>
      <xdr:rowOff>127000</xdr:rowOff>
    </xdr:from>
    <xdr:to>
      <xdr:col>12</xdr:col>
      <xdr:colOff>533400</xdr:colOff>
      <xdr:row>37</xdr:row>
      <xdr:rowOff>114300</xdr:rowOff>
    </xdr:to>
    <xdr:graphicFrame macro="">
      <xdr:nvGraphicFramePr>
        <xdr:cNvPr id="5152" name="Chart 4">
          <a:extLst>
            <a:ext uri="{FF2B5EF4-FFF2-40B4-BE49-F238E27FC236}">
              <a16:creationId xmlns:a16="http://schemas.microsoft.com/office/drawing/2014/main" id="{00000000-0008-0000-0C00-000020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24</xdr:col>
      <xdr:colOff>647700</xdr:colOff>
      <xdr:row>21</xdr:row>
      <xdr:rowOff>50800</xdr:rowOff>
    </xdr:from>
    <xdr:to>
      <xdr:col>30</xdr:col>
      <xdr:colOff>571500</xdr:colOff>
      <xdr:row>37</xdr:row>
      <xdr:rowOff>152400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election activeCell="A21" sqref="A21"/>
    </sheetView>
  </sheetViews>
  <sheetFormatPr defaultColWidth="9.625" defaultRowHeight="12.75" x14ac:dyDescent="0.2"/>
  <sheetData>
    <row r="1" spans="1:1" x14ac:dyDescent="0.2">
      <c r="A1" t="s">
        <v>27</v>
      </c>
    </row>
    <row r="2" spans="1:1" x14ac:dyDescent="0.2">
      <c r="A2" t="s">
        <v>28</v>
      </c>
    </row>
    <row r="3" spans="1:1" x14ac:dyDescent="0.2">
      <c r="A3" t="s">
        <v>29</v>
      </c>
    </row>
    <row r="4" spans="1:1" x14ac:dyDescent="0.2">
      <c r="A4" t="s">
        <v>30</v>
      </c>
    </row>
    <row r="5" spans="1:1" x14ac:dyDescent="0.2">
      <c r="A5" t="s">
        <v>31</v>
      </c>
    </row>
    <row r="6" spans="1:1" x14ac:dyDescent="0.2">
      <c r="A6" t="s">
        <v>32</v>
      </c>
    </row>
    <row r="7" spans="1:1" x14ac:dyDescent="0.2">
      <c r="A7" t="s">
        <v>191</v>
      </c>
    </row>
    <row r="8" spans="1:1" x14ac:dyDescent="0.2">
      <c r="A8" t="s">
        <v>217</v>
      </c>
    </row>
    <row r="9" spans="1:1" x14ac:dyDescent="0.2">
      <c r="A9" t="s">
        <v>218</v>
      </c>
    </row>
    <row r="11" spans="1:1" x14ac:dyDescent="0.2">
      <c r="A11" t="s">
        <v>219</v>
      </c>
    </row>
    <row r="12" spans="1:1" x14ac:dyDescent="0.2">
      <c r="A12" t="s">
        <v>369</v>
      </c>
    </row>
    <row r="13" spans="1:1" x14ac:dyDescent="0.2">
      <c r="A13" t="s">
        <v>370</v>
      </c>
    </row>
    <row r="15" spans="1:1" x14ac:dyDescent="0.2">
      <c r="A15" t="s">
        <v>371</v>
      </c>
    </row>
    <row r="16" spans="1:1" x14ac:dyDescent="0.2">
      <c r="A16" t="s">
        <v>227</v>
      </c>
    </row>
    <row r="18" spans="1:1" x14ac:dyDescent="0.2">
      <c r="A18" t="s">
        <v>228</v>
      </c>
    </row>
    <row r="19" spans="1:1" x14ac:dyDescent="0.2">
      <c r="A19" t="s">
        <v>0</v>
      </c>
    </row>
  </sheetData>
  <phoneticPr fontId="26" type="noConversion"/>
  <pageMargins left="0.78749999999999998" right="0.78749999999999998" top="1.0249999999999999" bottom="1.0249999999999999" header="0.78749999999999998" footer="0.78749999999999998"/>
  <headerFooter>
    <oddHeader>&amp;C&amp;"Arial,Regular"&amp;A</oddHeader>
    <oddFooter>&amp;C&amp;"Arial,Regular"Page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21"/>
  <sheetViews>
    <sheetView workbookViewId="0">
      <pane ySplit="1" topLeftCell="A2" activePane="bottomLeft" state="frozen"/>
      <selection pane="bottomLeft" activeCell="D30" sqref="D30"/>
    </sheetView>
  </sheetViews>
  <sheetFormatPr defaultColWidth="11" defaultRowHeight="12.75" x14ac:dyDescent="0.2"/>
  <cols>
    <col min="2" max="2" width="10.625" style="16"/>
    <col min="3" max="3" width="6.5" customWidth="1"/>
    <col min="4" max="4" width="6.875" customWidth="1"/>
    <col min="5" max="5" width="5.625" customWidth="1"/>
    <col min="6" max="6" width="4.5" customWidth="1"/>
    <col min="7" max="8" width="5" customWidth="1"/>
    <col min="9" max="9" width="5.625" customWidth="1"/>
    <col min="10" max="10" width="4.5" style="16" customWidth="1"/>
    <col min="11" max="11" width="7.125" style="16" customWidth="1"/>
    <col min="12" max="13" width="8.5" style="16" customWidth="1"/>
    <col min="14" max="14" width="15" style="33" customWidth="1"/>
    <col min="15" max="15" width="8.625" customWidth="1"/>
    <col min="22" max="22" width="10.625" style="16"/>
    <col min="28" max="28" width="12.375" customWidth="1"/>
  </cols>
  <sheetData>
    <row r="1" spans="1:33" x14ac:dyDescent="0.2">
      <c r="A1" s="22" t="s">
        <v>389</v>
      </c>
      <c r="B1" s="38"/>
      <c r="C1" s="16" t="s">
        <v>118</v>
      </c>
      <c r="D1" s="16" t="s">
        <v>119</v>
      </c>
      <c r="E1" s="16" t="s">
        <v>120</v>
      </c>
      <c r="F1" s="16" t="s">
        <v>121</v>
      </c>
      <c r="G1" s="16" t="s">
        <v>122</v>
      </c>
      <c r="H1" s="16" t="s">
        <v>123</v>
      </c>
      <c r="I1" s="16" t="s">
        <v>23</v>
      </c>
      <c r="J1" s="16" t="s">
        <v>283</v>
      </c>
      <c r="K1" s="16" t="s">
        <v>288</v>
      </c>
      <c r="L1" s="16" t="s">
        <v>287</v>
      </c>
      <c r="M1" s="16" t="s">
        <v>252</v>
      </c>
      <c r="N1" s="33" t="s">
        <v>410</v>
      </c>
      <c r="O1" s="16" t="s">
        <v>131</v>
      </c>
      <c r="P1" s="16" t="s">
        <v>406</v>
      </c>
      <c r="Q1" s="16" t="s">
        <v>407</v>
      </c>
      <c r="R1" s="16" t="s">
        <v>408</v>
      </c>
      <c r="S1" s="16" t="s">
        <v>100</v>
      </c>
      <c r="T1" s="16" t="s">
        <v>101</v>
      </c>
      <c r="U1" s="16" t="s">
        <v>409</v>
      </c>
      <c r="V1" s="16" t="s">
        <v>149</v>
      </c>
      <c r="X1" s="16" t="s">
        <v>411</v>
      </c>
      <c r="Y1" s="16" t="s">
        <v>412</v>
      </c>
      <c r="Z1" s="16" t="s">
        <v>413</v>
      </c>
      <c r="AA1" s="16" t="s">
        <v>19</v>
      </c>
      <c r="AB1" s="16" t="s">
        <v>286</v>
      </c>
      <c r="AD1" s="16" t="s">
        <v>20</v>
      </c>
      <c r="AE1" s="4" t="s">
        <v>18</v>
      </c>
      <c r="AF1" s="4" t="s">
        <v>164</v>
      </c>
      <c r="AG1" s="4" t="s">
        <v>165</v>
      </c>
    </row>
    <row r="2" spans="1:33" x14ac:dyDescent="0.2">
      <c r="A2" s="23" t="s">
        <v>95</v>
      </c>
      <c r="B2" s="23"/>
      <c r="C2" s="16">
        <v>85</v>
      </c>
      <c r="D2" s="16">
        <v>85</v>
      </c>
      <c r="E2" s="16">
        <v>172</v>
      </c>
      <c r="F2" s="16">
        <v>21</v>
      </c>
      <c r="G2" s="16">
        <v>72</v>
      </c>
      <c r="H2" s="16">
        <v>137</v>
      </c>
      <c r="I2" s="16">
        <v>109</v>
      </c>
      <c r="J2" s="16">
        <f>SUM(C2:I2)</f>
        <v>681</v>
      </c>
      <c r="K2" s="16">
        <f>+F2/(D2+E2+F2)</f>
        <v>7.5539568345323743E-2</v>
      </c>
      <c r="L2" s="39">
        <f>+(D2)/(+D2+E2+F2)</f>
        <v>0.30575539568345322</v>
      </c>
      <c r="M2" s="39">
        <v>0.46831955922865015</v>
      </c>
      <c r="N2" s="33">
        <f>+H2/(+H2+I2)</f>
        <v>0.55691056910569103</v>
      </c>
      <c r="O2" s="16">
        <v>2</v>
      </c>
      <c r="P2" s="16"/>
      <c r="Q2" s="16">
        <v>4</v>
      </c>
      <c r="R2" s="16">
        <v>11</v>
      </c>
      <c r="S2" s="16">
        <f t="shared" ref="S2:S6" si="0">+(+H2+I2)-(P2+Q2+R2)</f>
        <v>231</v>
      </c>
      <c r="T2" s="16">
        <v>7</v>
      </c>
      <c r="U2">
        <f>+(+H2+I2)/+(+C2+D2+E2+F2+G2+H2+I2)</f>
        <v>0.36123348017621143</v>
      </c>
      <c r="V2" s="16">
        <f>+(+H2+I2)/(+H2+I2+F2+G2)</f>
        <v>0.72566371681415931</v>
      </c>
      <c r="X2" s="16">
        <f t="shared" ref="X2:X6" si="1">+(P2+Q2+R2)/S2</f>
        <v>6.4935064935064929E-2</v>
      </c>
      <c r="Y2">
        <f>+E2/(+D2+E2)</f>
        <v>0.66926070038910501</v>
      </c>
      <c r="Z2">
        <f>+(F2+G2)/+(+C2+D2+E2+F2+G2+H2+I2)</f>
        <v>0.13656387665198239</v>
      </c>
      <c r="AA2">
        <f>+((H2*2)+(I2*3))/(H2+I2)</f>
        <v>2.4430894308943087</v>
      </c>
      <c r="AB2">
        <f>1/AA2</f>
        <v>0.40931780366056575</v>
      </c>
      <c r="AC2">
        <f>+(H2+I2)/AB2</f>
        <v>601</v>
      </c>
      <c r="AD2">
        <f>+AC2/(C2+D2+E2+F2+(G2*2)+AC2)</f>
        <v>0.54241877256317694</v>
      </c>
    </row>
    <row r="3" spans="1:33" x14ac:dyDescent="0.2">
      <c r="A3" s="23" t="s">
        <v>96</v>
      </c>
      <c r="B3" s="23"/>
      <c r="C3" s="16">
        <v>7</v>
      </c>
      <c r="D3" s="16">
        <v>185</v>
      </c>
      <c r="E3" s="16">
        <v>502</v>
      </c>
      <c r="F3" s="16">
        <v>105</v>
      </c>
      <c r="G3" s="16">
        <v>269</v>
      </c>
      <c r="H3" s="16">
        <v>747</v>
      </c>
      <c r="I3" s="16">
        <v>426</v>
      </c>
      <c r="J3" s="16">
        <f t="shared" ref="J3:J6" si="2">SUM(C3:I3)</f>
        <v>2241</v>
      </c>
      <c r="K3" s="16">
        <f t="shared" ref="K3:K6" si="3">+F3/(D3+E3+F3)</f>
        <v>0.13257575757575757</v>
      </c>
      <c r="L3" s="39">
        <f t="shared" ref="L3:L6" si="4">+(D3)/(+D3+E3+F3)</f>
        <v>0.23358585858585859</v>
      </c>
      <c r="M3" s="39">
        <v>0.24030037546933666</v>
      </c>
      <c r="N3" s="33">
        <f>+H3/(+H3+I3)</f>
        <v>0.63682864450127874</v>
      </c>
      <c r="O3" s="16">
        <v>21</v>
      </c>
      <c r="P3" s="16"/>
      <c r="Q3" s="16">
        <v>9</v>
      </c>
      <c r="R3" s="16">
        <v>13</v>
      </c>
      <c r="S3" s="16">
        <f t="shared" si="0"/>
        <v>1151</v>
      </c>
      <c r="T3" s="16">
        <v>31</v>
      </c>
      <c r="U3" s="16">
        <f t="shared" ref="U3:U5" si="5">+(+H3+I3)/+(+C3+D3+E3+F3+G3+H3+I3)</f>
        <v>0.52342704149933061</v>
      </c>
      <c r="V3" s="16">
        <f t="shared" ref="V3:V26" si="6">+(+H3+I3)/(+H3+I3+F3+G3)</f>
        <v>0.75824175824175821</v>
      </c>
      <c r="X3" s="16">
        <f t="shared" si="1"/>
        <v>1.9113814074717638E-2</v>
      </c>
      <c r="Y3" s="16">
        <f t="shared" ref="Y3:Y6" si="7">+E3/(+D3+E3)</f>
        <v>0.73071324599708876</v>
      </c>
      <c r="Z3" s="16">
        <f t="shared" ref="Z3:Z6" si="8">+(F3+G3)/+(+C3+D3+E3+F3+G3+H3+I3)</f>
        <v>0.16688978134761268</v>
      </c>
      <c r="AA3" s="16">
        <f t="shared" ref="AA3:AA6" si="9">+((H3*2)+(I3*3))/(H3+I3)</f>
        <v>2.363171355498721</v>
      </c>
      <c r="AB3" s="16">
        <f t="shared" ref="AB3:AB6" si="10">1/AA3</f>
        <v>0.42316017316017318</v>
      </c>
      <c r="AC3" s="16">
        <f t="shared" ref="AC3:AC6" si="11">+(H3+I3)/AB3</f>
        <v>2772</v>
      </c>
      <c r="AD3" s="16">
        <f t="shared" ref="AD3:AD6" si="12">+AC3/(C3+D3+E3+F3+(G3*2)+AC3)</f>
        <v>0.67461669505962518</v>
      </c>
    </row>
    <row r="4" spans="1:33" x14ac:dyDescent="0.2">
      <c r="A4" s="23" t="s">
        <v>97</v>
      </c>
      <c r="B4" s="23"/>
      <c r="C4" s="16">
        <v>7</v>
      </c>
      <c r="D4" s="16">
        <v>72</v>
      </c>
      <c r="E4" s="16">
        <v>246</v>
      </c>
      <c r="F4" s="16">
        <v>75</v>
      </c>
      <c r="G4" s="16">
        <v>81</v>
      </c>
      <c r="H4" s="16">
        <v>386</v>
      </c>
      <c r="I4" s="16">
        <v>222</v>
      </c>
      <c r="J4" s="16">
        <f t="shared" si="2"/>
        <v>1089</v>
      </c>
      <c r="K4" s="16">
        <f t="shared" si="3"/>
        <v>0.19083969465648856</v>
      </c>
      <c r="L4" s="39">
        <f t="shared" si="4"/>
        <v>0.18320610687022901</v>
      </c>
      <c r="M4" s="39">
        <v>0.19750000000000001</v>
      </c>
      <c r="N4" s="33">
        <f>+H4/(+H4+I4)</f>
        <v>0.63486842105263153</v>
      </c>
      <c r="O4" s="16">
        <v>11</v>
      </c>
      <c r="P4" s="16"/>
      <c r="Q4" s="16">
        <v>10</v>
      </c>
      <c r="R4" s="16">
        <v>9</v>
      </c>
      <c r="S4" s="16">
        <f t="shared" si="0"/>
        <v>589</v>
      </c>
      <c r="T4" s="16">
        <v>19</v>
      </c>
      <c r="U4" s="16">
        <f t="shared" si="5"/>
        <v>0.55831037649219473</v>
      </c>
      <c r="V4" s="16">
        <f t="shared" si="6"/>
        <v>0.79581151832460728</v>
      </c>
      <c r="X4" s="16">
        <f t="shared" si="1"/>
        <v>3.2258064516129031E-2</v>
      </c>
      <c r="Y4" s="16">
        <f t="shared" si="7"/>
        <v>0.77358490566037741</v>
      </c>
      <c r="Z4" s="16">
        <f t="shared" si="8"/>
        <v>0.14325068870523416</v>
      </c>
      <c r="AA4" s="16">
        <f t="shared" si="9"/>
        <v>2.3651315789473686</v>
      </c>
      <c r="AB4" s="16">
        <f t="shared" si="10"/>
        <v>0.42280945757997218</v>
      </c>
      <c r="AC4" s="16">
        <f t="shared" si="11"/>
        <v>1438</v>
      </c>
      <c r="AD4" s="16">
        <f t="shared" si="12"/>
        <v>0.71899999999999997</v>
      </c>
      <c r="AE4">
        <v>0.14248984375000001</v>
      </c>
      <c r="AF4">
        <v>30.125572916666663</v>
      </c>
      <c r="AG4">
        <v>24.084166666666665</v>
      </c>
    </row>
    <row r="5" spans="1:33" x14ac:dyDescent="0.2">
      <c r="A5" s="23" t="s">
        <v>98</v>
      </c>
      <c r="B5" s="23"/>
      <c r="C5" s="16">
        <v>0</v>
      </c>
      <c r="D5" s="16">
        <v>313</v>
      </c>
      <c r="E5" s="16">
        <v>825</v>
      </c>
      <c r="F5" s="16">
        <v>439</v>
      </c>
      <c r="G5" s="16">
        <v>184</v>
      </c>
      <c r="H5" s="16">
        <v>863</v>
      </c>
      <c r="I5" s="16">
        <v>663</v>
      </c>
      <c r="J5" s="16">
        <f t="shared" si="2"/>
        <v>3287</v>
      </c>
      <c r="K5" s="16">
        <f t="shared" si="3"/>
        <v>0.27837666455294863</v>
      </c>
      <c r="L5" s="39">
        <f t="shared" si="4"/>
        <v>0.19847812301838935</v>
      </c>
      <c r="M5" s="39">
        <v>0.19847812301838935</v>
      </c>
      <c r="N5" s="33">
        <f>+H5/(+H5+I5)</f>
        <v>0.56553079947575358</v>
      </c>
      <c r="O5" s="16">
        <v>14</v>
      </c>
      <c r="P5" s="16"/>
      <c r="Q5" s="16">
        <v>0</v>
      </c>
      <c r="R5" s="16">
        <v>2</v>
      </c>
      <c r="S5" s="16">
        <f t="shared" si="0"/>
        <v>1524</v>
      </c>
      <c r="T5" s="16">
        <v>3</v>
      </c>
      <c r="U5" s="16">
        <f t="shared" si="5"/>
        <v>0.46425311834499544</v>
      </c>
      <c r="V5" s="16">
        <f t="shared" si="6"/>
        <v>0.71009771986970682</v>
      </c>
      <c r="X5" s="16"/>
      <c r="Y5" s="16">
        <f t="shared" si="7"/>
        <v>0.72495606326889284</v>
      </c>
      <c r="Z5" s="16">
        <f t="shared" si="8"/>
        <v>0.18953452996653483</v>
      </c>
      <c r="AA5" s="16">
        <f t="shared" si="9"/>
        <v>2.4344692005242465</v>
      </c>
      <c r="AB5" s="16">
        <f t="shared" si="10"/>
        <v>0.41076716016150738</v>
      </c>
      <c r="AC5" s="16">
        <f t="shared" si="11"/>
        <v>3715</v>
      </c>
      <c r="AD5" s="16">
        <f t="shared" si="12"/>
        <v>0.65636042402826855</v>
      </c>
      <c r="AE5">
        <v>0.13101722972972971</v>
      </c>
      <c r="AF5">
        <v>28.512691441441447</v>
      </c>
      <c r="AG5">
        <v>21.165799549549554</v>
      </c>
    </row>
    <row r="6" spans="1:33" x14ac:dyDescent="0.2">
      <c r="A6" s="23" t="s">
        <v>99</v>
      </c>
      <c r="B6" s="23"/>
      <c r="C6" s="16">
        <v>99</v>
      </c>
      <c r="D6" s="16">
        <v>655</v>
      </c>
      <c r="E6" s="16">
        <v>1745</v>
      </c>
      <c r="F6" s="16">
        <v>640</v>
      </c>
      <c r="G6" s="16">
        <v>606</v>
      </c>
      <c r="H6" s="16">
        <v>2133</v>
      </c>
      <c r="I6" s="16">
        <v>1420</v>
      </c>
      <c r="J6" s="16">
        <f t="shared" si="2"/>
        <v>7298</v>
      </c>
      <c r="K6" s="16">
        <f t="shared" si="3"/>
        <v>0.21052631578947367</v>
      </c>
      <c r="L6" s="39">
        <f t="shared" si="4"/>
        <v>0.21546052631578946</v>
      </c>
      <c r="M6" s="39">
        <v>0.24020388658808539</v>
      </c>
      <c r="O6" s="16">
        <v>48</v>
      </c>
      <c r="P6" s="16"/>
      <c r="Q6" s="16">
        <v>21</v>
      </c>
      <c r="R6" s="16">
        <v>37</v>
      </c>
      <c r="S6" s="16">
        <f t="shared" si="0"/>
        <v>3495</v>
      </c>
      <c r="T6" s="16">
        <v>60</v>
      </c>
      <c r="U6" s="16"/>
      <c r="V6" s="16">
        <f t="shared" si="6"/>
        <v>0.74036257553657014</v>
      </c>
      <c r="X6" s="16">
        <f t="shared" si="1"/>
        <v>1.6595135908440629E-2</v>
      </c>
      <c r="Y6" s="16">
        <f t="shared" si="7"/>
        <v>0.7270833333333333</v>
      </c>
      <c r="Z6" s="16">
        <f t="shared" si="8"/>
        <v>0.17073170731707318</v>
      </c>
      <c r="AA6" s="16">
        <f t="shared" si="9"/>
        <v>2.3996622572473965</v>
      </c>
      <c r="AB6" s="16">
        <f t="shared" si="10"/>
        <v>0.41672531081398079</v>
      </c>
      <c r="AC6" s="16">
        <f t="shared" si="11"/>
        <v>8526</v>
      </c>
      <c r="AD6" s="16">
        <f t="shared" si="12"/>
        <v>0.662110740079211</v>
      </c>
    </row>
    <row r="7" spans="1:33" x14ac:dyDescent="0.2">
      <c r="L7" s="39"/>
      <c r="M7" s="39"/>
    </row>
    <row r="8" spans="1:33" x14ac:dyDescent="0.2">
      <c r="A8" s="16" t="s">
        <v>250</v>
      </c>
      <c r="B8" s="16" t="s">
        <v>10</v>
      </c>
      <c r="C8" s="16" t="s">
        <v>118</v>
      </c>
      <c r="D8" s="16" t="s">
        <v>119</v>
      </c>
      <c r="E8" s="16" t="s">
        <v>120</v>
      </c>
      <c r="F8" s="16" t="s">
        <v>121</v>
      </c>
      <c r="G8" s="16" t="s">
        <v>122</v>
      </c>
      <c r="H8" s="16" t="s">
        <v>123</v>
      </c>
      <c r="I8" s="16" t="s">
        <v>23</v>
      </c>
      <c r="L8" s="39"/>
      <c r="M8" s="39"/>
      <c r="O8" s="16" t="s">
        <v>131</v>
      </c>
      <c r="P8" s="16" t="s">
        <v>406</v>
      </c>
      <c r="Q8" s="16" t="s">
        <v>407</v>
      </c>
      <c r="R8" s="16" t="s">
        <v>408</v>
      </c>
      <c r="S8" s="16" t="s">
        <v>100</v>
      </c>
      <c r="T8" s="16" t="s">
        <v>101</v>
      </c>
      <c r="U8" s="16" t="s">
        <v>290</v>
      </c>
      <c r="X8" s="16" t="s">
        <v>345</v>
      </c>
      <c r="Y8" s="16"/>
      <c r="AA8" s="16"/>
    </row>
    <row r="9" spans="1:33" x14ac:dyDescent="0.2">
      <c r="A9" s="14" t="s">
        <v>417</v>
      </c>
      <c r="B9" s="14">
        <v>10</v>
      </c>
      <c r="C9" s="16">
        <v>60</v>
      </c>
      <c r="D9" s="16">
        <v>110</v>
      </c>
      <c r="E9" s="16">
        <v>285</v>
      </c>
      <c r="F9" s="16">
        <v>80</v>
      </c>
      <c r="G9" s="16">
        <v>107</v>
      </c>
      <c r="H9" s="16">
        <v>569</v>
      </c>
      <c r="I9" s="16">
        <v>290</v>
      </c>
      <c r="J9" s="16">
        <f t="shared" ref="J9:J17" si="13">SUM(C9:I9)</f>
        <v>1501</v>
      </c>
      <c r="K9" s="16">
        <f t="shared" ref="K9:K14" si="14">+F9/(D9+E9+F9)</f>
        <v>0.16842105263157894</v>
      </c>
      <c r="L9" s="39">
        <f t="shared" ref="L9:L17" si="15">+(D9)/(+D9+E9+F9)</f>
        <v>0.23157894736842105</v>
      </c>
      <c r="M9" s="39">
        <v>0.31775700934579437</v>
      </c>
      <c r="N9" s="33">
        <f t="shared" ref="N9:N14" si="16">+H9/(+H9+I9)</f>
        <v>0.66239813736903375</v>
      </c>
      <c r="O9" s="16">
        <v>24</v>
      </c>
      <c r="P9" s="16">
        <v>2</v>
      </c>
      <c r="Q9" s="16">
        <v>7</v>
      </c>
      <c r="R9" s="16">
        <v>7</v>
      </c>
      <c r="S9" s="16">
        <f t="shared" ref="S9:S14" si="17">+(+H9+I9)-(P9+Q9+R9)</f>
        <v>843</v>
      </c>
      <c r="T9" s="16">
        <v>15</v>
      </c>
      <c r="U9" s="16">
        <f t="shared" ref="U9:U14" si="18">+(+H9+I9)/+(+C9+D9+E9+F9+G9+H9+I9)</f>
        <v>0.57228514323784141</v>
      </c>
      <c r="V9" s="16">
        <f t="shared" ref="V9:V14" si="19">+(+H9+I9)/(+H9+I9+F9+G9)</f>
        <v>0.82122370936902489</v>
      </c>
      <c r="X9" s="16">
        <f t="shared" ref="X9:X14" si="20">+(P9+Q9+R9)/S9</f>
        <v>1.8979833926453145E-2</v>
      </c>
      <c r="Y9" s="16">
        <f t="shared" ref="Y9:Y14" si="21">+E9/(+D9+E9)</f>
        <v>0.72151898734177211</v>
      </c>
      <c r="Z9" s="16">
        <f t="shared" ref="Z9:Z14" si="22">+(F9+G9)/+(+C9+D9+E9+F9+G9+H9+I9)</f>
        <v>0.1245836109260493</v>
      </c>
      <c r="AA9">
        <f t="shared" ref="AA9:AA14" si="23">+((H9*2)+(I9*3))/+(H9+I9)</f>
        <v>2.337601862630966</v>
      </c>
      <c r="AB9">
        <f t="shared" ref="AB9:AB14" si="24">1/AA9</f>
        <v>0.42778884462151401</v>
      </c>
      <c r="AC9">
        <f t="shared" ref="AC9:AC14" si="25">+(H9+I9)/AB9</f>
        <v>2007.9999999999998</v>
      </c>
      <c r="AD9">
        <f>+AC9/(C9+D9+E9+F9+G9+AC9)</f>
        <v>0.75773584905660374</v>
      </c>
    </row>
    <row r="10" spans="1:33" x14ac:dyDescent="0.2">
      <c r="A10" s="14" t="s">
        <v>416</v>
      </c>
      <c r="B10" s="14">
        <v>10</v>
      </c>
      <c r="C10" s="16">
        <v>3</v>
      </c>
      <c r="D10" s="16">
        <v>60</v>
      </c>
      <c r="E10" s="16">
        <v>196</v>
      </c>
      <c r="F10" s="16">
        <v>88</v>
      </c>
      <c r="G10" s="16">
        <v>70</v>
      </c>
      <c r="H10" s="16">
        <v>198</v>
      </c>
      <c r="I10" s="16">
        <v>135</v>
      </c>
      <c r="J10" s="16">
        <f t="shared" si="13"/>
        <v>750</v>
      </c>
      <c r="K10" s="16">
        <f t="shared" si="14"/>
        <v>0.2558139534883721</v>
      </c>
      <c r="L10" s="39">
        <f t="shared" si="15"/>
        <v>0.1744186046511628</v>
      </c>
      <c r="M10" s="39">
        <v>0.18155619596541786</v>
      </c>
      <c r="N10" s="33">
        <f t="shared" si="16"/>
        <v>0.59459459459459463</v>
      </c>
      <c r="O10" s="16">
        <v>3</v>
      </c>
      <c r="P10" s="16">
        <v>0</v>
      </c>
      <c r="Q10" s="16">
        <v>2</v>
      </c>
      <c r="R10" s="16">
        <v>4</v>
      </c>
      <c r="S10" s="16">
        <f t="shared" si="17"/>
        <v>327</v>
      </c>
      <c r="T10" s="16">
        <v>9</v>
      </c>
      <c r="U10" s="16">
        <f t="shared" si="18"/>
        <v>0.44400000000000001</v>
      </c>
      <c r="V10" s="16">
        <f t="shared" si="19"/>
        <v>0.67820773930753564</v>
      </c>
      <c r="X10" s="16">
        <f t="shared" si="20"/>
        <v>1.834862385321101E-2</v>
      </c>
      <c r="Y10" s="16">
        <f t="shared" si="21"/>
        <v>0.765625</v>
      </c>
      <c r="Z10" s="16">
        <f t="shared" si="22"/>
        <v>0.21066666666666667</v>
      </c>
      <c r="AA10">
        <f t="shared" si="23"/>
        <v>2.4054054054054053</v>
      </c>
      <c r="AB10" s="16">
        <f t="shared" si="24"/>
        <v>0.4157303370786517</v>
      </c>
      <c r="AC10" s="16">
        <f t="shared" si="25"/>
        <v>801</v>
      </c>
      <c r="AD10" s="16">
        <f>+AC10/(C10+D10+E10+F10+G10+AC10)</f>
        <v>0.6576354679802956</v>
      </c>
    </row>
    <row r="11" spans="1:33" x14ac:dyDescent="0.2">
      <c r="A11" s="14" t="s">
        <v>422</v>
      </c>
      <c r="B11" s="14">
        <v>10</v>
      </c>
      <c r="C11" s="16">
        <v>5</v>
      </c>
      <c r="D11" s="16">
        <v>61</v>
      </c>
      <c r="E11" s="16">
        <v>238</v>
      </c>
      <c r="F11" s="16">
        <v>55</v>
      </c>
      <c r="G11" s="16">
        <v>96</v>
      </c>
      <c r="H11" s="16">
        <v>242</v>
      </c>
      <c r="I11" s="16">
        <v>165</v>
      </c>
      <c r="J11" s="16">
        <f t="shared" si="13"/>
        <v>862</v>
      </c>
      <c r="K11" s="16">
        <f t="shared" si="14"/>
        <v>0.15536723163841809</v>
      </c>
      <c r="L11" s="39">
        <f t="shared" si="15"/>
        <v>0.17231638418079095</v>
      </c>
      <c r="M11" s="39">
        <v>0.18384401114206128</v>
      </c>
      <c r="N11" s="33">
        <f t="shared" si="16"/>
        <v>0.59459459459459463</v>
      </c>
      <c r="O11" s="16">
        <v>0</v>
      </c>
      <c r="P11" s="16">
        <v>1</v>
      </c>
      <c r="Q11" s="16">
        <v>2</v>
      </c>
      <c r="R11" s="16">
        <v>3</v>
      </c>
      <c r="S11" s="16">
        <f t="shared" si="17"/>
        <v>401</v>
      </c>
      <c r="T11" s="16">
        <v>8</v>
      </c>
      <c r="U11" s="16">
        <f t="shared" si="18"/>
        <v>0.47215777262180975</v>
      </c>
      <c r="V11" s="16">
        <f t="shared" si="19"/>
        <v>0.72939068100358428</v>
      </c>
      <c r="X11" s="16">
        <f t="shared" si="20"/>
        <v>1.4962593516209476E-2</v>
      </c>
      <c r="Y11" s="16">
        <f t="shared" si="21"/>
        <v>0.79598662207357862</v>
      </c>
      <c r="Z11" s="16">
        <f t="shared" si="22"/>
        <v>0.1751740139211137</v>
      </c>
      <c r="AA11" s="16">
        <f t="shared" si="23"/>
        <v>2.4054054054054053</v>
      </c>
      <c r="AB11" s="16">
        <f t="shared" si="24"/>
        <v>0.4157303370786517</v>
      </c>
      <c r="AC11" s="16">
        <f t="shared" si="25"/>
        <v>979</v>
      </c>
      <c r="AD11" s="16">
        <f>+AC11/(C11+D11+E11+F11+G11+AC11)</f>
        <v>0.6827057182705718</v>
      </c>
    </row>
    <row r="12" spans="1:33" x14ac:dyDescent="0.2">
      <c r="A12" s="14" t="s">
        <v>415</v>
      </c>
      <c r="B12" s="14">
        <v>200</v>
      </c>
      <c r="C12" s="16">
        <v>27</v>
      </c>
      <c r="D12" s="16">
        <v>218</v>
      </c>
      <c r="E12" s="16">
        <v>736</v>
      </c>
      <c r="F12" s="16">
        <v>279</v>
      </c>
      <c r="G12" s="16">
        <v>204</v>
      </c>
      <c r="H12" s="16">
        <v>682</v>
      </c>
      <c r="I12" s="16">
        <v>493</v>
      </c>
      <c r="J12" s="16">
        <f t="shared" si="13"/>
        <v>2639</v>
      </c>
      <c r="K12" s="16">
        <f t="shared" si="14"/>
        <v>0.22627737226277372</v>
      </c>
      <c r="L12" s="39">
        <f t="shared" si="15"/>
        <v>0.17680454176804541</v>
      </c>
      <c r="M12" s="39">
        <v>0.19444444444444445</v>
      </c>
      <c r="N12" s="33">
        <f t="shared" si="16"/>
        <v>0.58042553191489366</v>
      </c>
      <c r="O12" s="16">
        <v>9</v>
      </c>
      <c r="P12" s="16">
        <v>1</v>
      </c>
      <c r="Q12" s="16">
        <v>4</v>
      </c>
      <c r="R12" s="16">
        <v>16</v>
      </c>
      <c r="S12" s="16">
        <f t="shared" si="17"/>
        <v>1154</v>
      </c>
      <c r="T12" s="16">
        <v>14</v>
      </c>
      <c r="U12" s="16">
        <f t="shared" si="18"/>
        <v>0.44524441076165217</v>
      </c>
      <c r="V12" s="16">
        <f t="shared" si="19"/>
        <v>0.70868516284680338</v>
      </c>
      <c r="X12" s="16">
        <f t="shared" si="20"/>
        <v>1.8197573656845753E-2</v>
      </c>
      <c r="Y12" s="16">
        <f t="shared" si="21"/>
        <v>0.77148846960167716</v>
      </c>
      <c r="Z12" s="16">
        <f t="shared" si="22"/>
        <v>0.1830238726790451</v>
      </c>
      <c r="AA12" s="16">
        <f t="shared" si="23"/>
        <v>2.4195744680851066</v>
      </c>
      <c r="AB12" s="16">
        <f t="shared" si="24"/>
        <v>0.4132958142806894</v>
      </c>
      <c r="AC12" s="16">
        <f t="shared" si="25"/>
        <v>2843</v>
      </c>
      <c r="AD12" s="16">
        <f>+AC12/(C12+D12+E12+F12+G12+AC12)</f>
        <v>0.66008822846528903</v>
      </c>
    </row>
    <row r="13" spans="1:33" x14ac:dyDescent="0.2">
      <c r="A13" s="14" t="s">
        <v>419</v>
      </c>
      <c r="B13" s="14">
        <v>400</v>
      </c>
      <c r="C13" s="16">
        <v>4</v>
      </c>
      <c r="D13" s="16">
        <v>21</v>
      </c>
      <c r="E13" s="16">
        <v>73</v>
      </c>
      <c r="F13" s="16">
        <v>23</v>
      </c>
      <c r="G13" s="16">
        <v>43</v>
      </c>
      <c r="H13" s="16">
        <v>140</v>
      </c>
      <c r="I13" s="16">
        <v>81</v>
      </c>
      <c r="J13" s="16">
        <f t="shared" si="13"/>
        <v>385</v>
      </c>
      <c r="K13" s="16">
        <f t="shared" si="14"/>
        <v>0.19658119658119658</v>
      </c>
      <c r="L13" s="39">
        <f t="shared" si="15"/>
        <v>0.17948717948717949</v>
      </c>
      <c r="M13" s="39">
        <v>0.20661157024793389</v>
      </c>
      <c r="N13" s="33">
        <f t="shared" si="16"/>
        <v>0.63348416289592757</v>
      </c>
      <c r="O13" s="16">
        <v>3</v>
      </c>
      <c r="P13" s="16">
        <v>0</v>
      </c>
      <c r="Q13" s="16">
        <v>4</v>
      </c>
      <c r="R13" s="16">
        <v>3</v>
      </c>
      <c r="S13" s="16">
        <f t="shared" si="17"/>
        <v>214</v>
      </c>
      <c r="T13" s="16">
        <v>12</v>
      </c>
      <c r="U13" s="16">
        <f t="shared" si="18"/>
        <v>0.574025974025974</v>
      </c>
      <c r="V13" s="16">
        <f t="shared" si="19"/>
        <v>0.77003484320557491</v>
      </c>
      <c r="X13" s="16">
        <f t="shared" si="20"/>
        <v>3.2710280373831772E-2</v>
      </c>
      <c r="Y13" s="16">
        <f t="shared" si="21"/>
        <v>0.77659574468085102</v>
      </c>
      <c r="Z13" s="16">
        <f t="shared" si="22"/>
        <v>0.17142857142857143</v>
      </c>
      <c r="AA13" s="16">
        <f t="shared" si="23"/>
        <v>2.3665158371040724</v>
      </c>
      <c r="AB13" s="16">
        <f t="shared" si="24"/>
        <v>0.42256214149139582</v>
      </c>
      <c r="AC13" s="16">
        <f t="shared" si="25"/>
        <v>523</v>
      </c>
      <c r="AD13" s="16"/>
    </row>
    <row r="14" spans="1:33" x14ac:dyDescent="0.2">
      <c r="A14" s="14" t="s">
        <v>420</v>
      </c>
      <c r="B14" s="14">
        <v>800</v>
      </c>
      <c r="C14" s="16">
        <v>0</v>
      </c>
      <c r="D14" s="16">
        <v>158</v>
      </c>
      <c r="E14" s="16">
        <v>194</v>
      </c>
      <c r="F14" s="16">
        <v>110</v>
      </c>
      <c r="G14" s="16">
        <v>53</v>
      </c>
      <c r="H14" s="16">
        <v>260</v>
      </c>
      <c r="I14" s="16">
        <v>205</v>
      </c>
      <c r="J14" s="16">
        <f t="shared" si="13"/>
        <v>980</v>
      </c>
      <c r="K14" s="16">
        <f t="shared" si="14"/>
        <v>0.23809523809523808</v>
      </c>
      <c r="L14" s="39">
        <f t="shared" si="15"/>
        <v>0.34199134199134201</v>
      </c>
      <c r="M14" s="39">
        <v>0.34199134199134201</v>
      </c>
      <c r="N14" s="33">
        <f t="shared" si="16"/>
        <v>0.55913978494623651</v>
      </c>
      <c r="O14" s="16">
        <v>9</v>
      </c>
      <c r="P14" s="16">
        <v>0</v>
      </c>
      <c r="Q14" s="16">
        <v>0</v>
      </c>
      <c r="R14" s="16">
        <v>1</v>
      </c>
      <c r="S14" s="16">
        <f t="shared" si="17"/>
        <v>464</v>
      </c>
      <c r="T14" s="16">
        <v>1</v>
      </c>
      <c r="U14" s="16">
        <f t="shared" si="18"/>
        <v>0.47448979591836737</v>
      </c>
      <c r="V14" s="16">
        <f t="shared" si="19"/>
        <v>0.74044585987261147</v>
      </c>
      <c r="X14" s="16">
        <f t="shared" si="20"/>
        <v>2.1551724137931034E-3</v>
      </c>
      <c r="Y14" s="16">
        <f t="shared" si="21"/>
        <v>0.55113636363636365</v>
      </c>
      <c r="Z14" s="16">
        <f t="shared" si="22"/>
        <v>0.16632653061224489</v>
      </c>
      <c r="AA14" s="16">
        <f t="shared" si="23"/>
        <v>2.4408602150537635</v>
      </c>
      <c r="AB14" s="16">
        <f t="shared" si="24"/>
        <v>0.4096916299559471</v>
      </c>
      <c r="AC14" s="16">
        <f t="shared" si="25"/>
        <v>1135</v>
      </c>
      <c r="AD14" s="16">
        <f>+AC14/(C14+D14+E14+F14+G14+AC14)</f>
        <v>0.68787878787878787</v>
      </c>
    </row>
    <row r="15" spans="1:33" x14ac:dyDescent="0.2">
      <c r="A15" s="14" t="s">
        <v>414</v>
      </c>
      <c r="B15" s="14"/>
      <c r="C15" s="16">
        <v>0</v>
      </c>
      <c r="D15" s="16">
        <v>12</v>
      </c>
      <c r="E15" s="16">
        <v>6</v>
      </c>
      <c r="F15" s="16">
        <v>0</v>
      </c>
      <c r="G15" s="16">
        <v>12</v>
      </c>
      <c r="H15" s="16">
        <v>10</v>
      </c>
      <c r="I15" s="16">
        <v>16</v>
      </c>
      <c r="J15" s="16">
        <f t="shared" si="13"/>
        <v>56</v>
      </c>
      <c r="L15" s="39">
        <f t="shared" si="15"/>
        <v>0.66666666666666663</v>
      </c>
      <c r="M15" s="39">
        <v>0.66666666666666663</v>
      </c>
      <c r="O15" s="16">
        <v>0</v>
      </c>
      <c r="P15" s="16">
        <v>0</v>
      </c>
      <c r="Q15" s="16">
        <v>0</v>
      </c>
      <c r="R15" s="16">
        <v>0</v>
      </c>
      <c r="S15" s="16"/>
      <c r="T15" s="16">
        <v>0</v>
      </c>
      <c r="U15" s="16"/>
      <c r="X15" s="16"/>
      <c r="Y15" s="16"/>
      <c r="Z15" s="16"/>
      <c r="AA15" s="16"/>
      <c r="AB15" s="16"/>
      <c r="AC15" s="16"/>
      <c r="AD15" s="16"/>
    </row>
    <row r="16" spans="1:33" x14ac:dyDescent="0.2">
      <c r="A16" s="14" t="s">
        <v>418</v>
      </c>
      <c r="B16" s="14"/>
      <c r="C16" s="16">
        <v>0</v>
      </c>
      <c r="D16" s="16">
        <v>5</v>
      </c>
      <c r="E16" s="16">
        <v>9</v>
      </c>
      <c r="F16" s="16">
        <v>5</v>
      </c>
      <c r="G16" s="16">
        <v>13</v>
      </c>
      <c r="H16" s="16">
        <v>24</v>
      </c>
      <c r="I16" s="16">
        <v>19</v>
      </c>
      <c r="J16" s="16">
        <f t="shared" si="13"/>
        <v>75</v>
      </c>
      <c r="L16" s="39">
        <f t="shared" si="15"/>
        <v>0.26315789473684209</v>
      </c>
      <c r="M16" s="39">
        <v>0.26315789473684209</v>
      </c>
      <c r="O16" s="16">
        <v>0</v>
      </c>
      <c r="P16" s="16">
        <v>0</v>
      </c>
      <c r="Q16" s="16">
        <v>0</v>
      </c>
      <c r="R16" s="16">
        <v>1</v>
      </c>
      <c r="S16" s="16">
        <f>+(+H16+I16)-(P16+Q16+R16)</f>
        <v>42</v>
      </c>
      <c r="T16" s="16">
        <v>1</v>
      </c>
      <c r="U16" s="16"/>
      <c r="X16" s="16"/>
      <c r="Y16" s="16"/>
      <c r="Z16" s="16"/>
      <c r="AA16" s="16"/>
      <c r="AB16" s="16"/>
      <c r="AC16" s="16"/>
      <c r="AD16" s="16"/>
    </row>
    <row r="17" spans="1:30" x14ac:dyDescent="0.2">
      <c r="A17" s="14" t="s">
        <v>421</v>
      </c>
      <c r="B17" s="14"/>
      <c r="C17" s="16">
        <v>0</v>
      </c>
      <c r="D17" s="16">
        <v>10</v>
      </c>
      <c r="E17" s="16">
        <v>8</v>
      </c>
      <c r="F17" s="16">
        <v>0</v>
      </c>
      <c r="G17" s="16">
        <v>8</v>
      </c>
      <c r="H17" s="16">
        <v>8</v>
      </c>
      <c r="I17" s="16">
        <v>16</v>
      </c>
      <c r="J17" s="16">
        <f t="shared" si="13"/>
        <v>50</v>
      </c>
      <c r="L17" s="39">
        <f t="shared" si="15"/>
        <v>0.55555555555555558</v>
      </c>
      <c r="M17" s="39">
        <v>0.55555555555555558</v>
      </c>
      <c r="O17" s="16">
        <v>0</v>
      </c>
      <c r="P17" s="16">
        <v>0</v>
      </c>
      <c r="Q17" s="16">
        <v>0</v>
      </c>
      <c r="R17" s="16">
        <v>0</v>
      </c>
      <c r="S17" s="16">
        <f>+(+H17+I17)-(P17+Q17+R17)</f>
        <v>24</v>
      </c>
      <c r="T17" s="16">
        <v>0</v>
      </c>
      <c r="U17" s="16"/>
      <c r="X17" s="16"/>
      <c r="Y17" s="16"/>
      <c r="Z17" s="16"/>
      <c r="AA17" s="16"/>
      <c r="AB17" s="16"/>
      <c r="AC17" s="16"/>
      <c r="AD17" s="16"/>
    </row>
    <row r="18" spans="1:30" x14ac:dyDescent="0.2">
      <c r="L18" s="39"/>
      <c r="M18" s="39"/>
      <c r="S18" s="16"/>
      <c r="AB18" s="16"/>
      <c r="AC18" s="16"/>
      <c r="AD18" s="16"/>
    </row>
    <row r="19" spans="1:30" x14ac:dyDescent="0.2">
      <c r="L19" s="39"/>
      <c r="M19" s="39"/>
      <c r="S19" s="16"/>
      <c r="AB19" s="16"/>
      <c r="AC19" s="16"/>
      <c r="AD19" s="16"/>
    </row>
    <row r="20" spans="1:30" x14ac:dyDescent="0.2">
      <c r="A20" s="15" t="s">
        <v>424</v>
      </c>
      <c r="B20" s="15"/>
      <c r="C20" s="16">
        <v>0</v>
      </c>
      <c r="D20" s="16">
        <v>84</v>
      </c>
      <c r="E20" s="16">
        <v>124</v>
      </c>
      <c r="F20" s="16">
        <v>42</v>
      </c>
      <c r="G20" s="16">
        <v>11</v>
      </c>
      <c r="H20" s="16">
        <v>194</v>
      </c>
      <c r="I20" s="16">
        <v>147</v>
      </c>
      <c r="J20" s="16">
        <f>SUM(C20:I20)</f>
        <v>602</v>
      </c>
      <c r="L20" s="39">
        <f t="shared" ref="L20:L22" si="26">+(C20+D20)/(+C20+D20+E20+F20)</f>
        <v>0.33600000000000002</v>
      </c>
      <c r="M20" s="39"/>
      <c r="N20" s="33">
        <f>+H20/(+H20+I20)</f>
        <v>0.56891495601173026</v>
      </c>
      <c r="O20" s="16">
        <v>4</v>
      </c>
      <c r="P20" s="16">
        <v>0</v>
      </c>
      <c r="Q20" s="16">
        <v>0</v>
      </c>
      <c r="R20" s="16">
        <v>0</v>
      </c>
      <c r="S20" s="16">
        <f>+(+H20+I20)-(P20+Q20+R20)</f>
        <v>341</v>
      </c>
      <c r="T20" s="16"/>
      <c r="U20" s="16">
        <f>+(+H20+I20)/+(+C20+D20+E20+F20+G20+H20+I20)</f>
        <v>0.56644518272425248</v>
      </c>
      <c r="V20" s="16">
        <f>+(+H20+I20)/(+H20+I20+F20+G20)</f>
        <v>0.86548223350253806</v>
      </c>
      <c r="X20" s="16"/>
      <c r="Y20" s="16">
        <f>+E20/(+D20+E20)</f>
        <v>0.59615384615384615</v>
      </c>
      <c r="Z20" s="16">
        <f>+(F20+G20)/+(+C20+D20+E20+F20+G20+H20+I20)</f>
        <v>8.8039867109634545E-2</v>
      </c>
      <c r="AB20" s="16"/>
      <c r="AC20" s="16"/>
      <c r="AD20" s="16"/>
    </row>
    <row r="21" spans="1:30" x14ac:dyDescent="0.2">
      <c r="A21" s="14" t="s">
        <v>257</v>
      </c>
      <c r="B21" s="14"/>
      <c r="C21" s="16">
        <v>0</v>
      </c>
      <c r="D21" s="16">
        <v>229</v>
      </c>
      <c r="E21" s="16">
        <v>701</v>
      </c>
      <c r="F21" s="16">
        <v>397</v>
      </c>
      <c r="G21" s="16">
        <v>173</v>
      </c>
      <c r="H21" s="16">
        <v>669</v>
      </c>
      <c r="I21" s="16">
        <v>516</v>
      </c>
      <c r="J21" s="16">
        <f>SUM(C21:I21)</f>
        <v>2685</v>
      </c>
      <c r="L21" s="39">
        <f t="shared" si="26"/>
        <v>0.17256970610399397</v>
      </c>
      <c r="M21" s="39"/>
      <c r="N21" s="33">
        <f>+H21/(+H21+I21)</f>
        <v>0.56455696202531647</v>
      </c>
      <c r="O21" s="16">
        <v>10</v>
      </c>
      <c r="P21" s="16">
        <v>0</v>
      </c>
      <c r="Q21" s="16">
        <v>0</v>
      </c>
      <c r="R21" s="16">
        <v>2</v>
      </c>
      <c r="S21" s="16">
        <f>+(+H21+I21)-(P21+Q21+R21)</f>
        <v>1183</v>
      </c>
      <c r="T21" s="16"/>
      <c r="U21" s="16">
        <f>+(+H21+I21)/+(+C21+D21+E21+F21+G21+H21+I21)</f>
        <v>0.44134078212290501</v>
      </c>
      <c r="V21" s="16">
        <f>+(+H21+I21)/(+H21+I21+F21+G21)</f>
        <v>0.67521367521367526</v>
      </c>
      <c r="X21" s="16"/>
      <c r="Y21" s="16">
        <f>+E21/(+D21+E21)</f>
        <v>0.75376344086021507</v>
      </c>
      <c r="Z21" s="16">
        <f>+(F21+G21)/+(+C21+D21+E21+F21+G21+H21+I21)</f>
        <v>0.21229050279329609</v>
      </c>
      <c r="AB21" s="16"/>
      <c r="AC21" s="16"/>
      <c r="AD21" s="16"/>
    </row>
    <row r="22" spans="1:30" x14ac:dyDescent="0.2">
      <c r="A22" s="14" t="s">
        <v>99</v>
      </c>
      <c r="B22" s="14"/>
      <c r="C22" s="16">
        <v>99</v>
      </c>
      <c r="D22" s="16">
        <v>655</v>
      </c>
      <c r="E22" s="16">
        <v>1745</v>
      </c>
      <c r="F22" s="16">
        <v>640</v>
      </c>
      <c r="G22" s="16">
        <v>606</v>
      </c>
      <c r="H22" s="16">
        <v>2133</v>
      </c>
      <c r="I22" s="16">
        <v>1420</v>
      </c>
      <c r="J22" s="16">
        <f>SUM(C22:I22)</f>
        <v>7298</v>
      </c>
      <c r="L22" s="39">
        <f t="shared" si="26"/>
        <v>0.24020388658808539</v>
      </c>
      <c r="M22" s="39"/>
      <c r="O22" s="16">
        <v>48</v>
      </c>
      <c r="P22" s="16">
        <v>4</v>
      </c>
      <c r="Q22" s="16">
        <v>19</v>
      </c>
      <c r="R22" s="16">
        <v>35</v>
      </c>
      <c r="S22" s="16">
        <f>+(+H22+I22)-(P22+Q22+R22)</f>
        <v>3495</v>
      </c>
      <c r="T22" s="16"/>
      <c r="V22" s="16">
        <f>+(+H22+I22)/(+H22+I22+F22+G22)</f>
        <v>0.74036257553657014</v>
      </c>
    </row>
    <row r="25" spans="1:30" x14ac:dyDescent="0.2">
      <c r="A25" s="26" t="s">
        <v>175</v>
      </c>
      <c r="B25" s="26"/>
      <c r="D25" s="16">
        <v>22</v>
      </c>
      <c r="E25" s="16">
        <v>95</v>
      </c>
      <c r="F25" s="16">
        <v>50</v>
      </c>
      <c r="G25" s="16">
        <v>18</v>
      </c>
      <c r="H25" s="16">
        <v>102</v>
      </c>
      <c r="I25" s="16">
        <v>70</v>
      </c>
      <c r="J25" s="16">
        <v>357</v>
      </c>
      <c r="P25">
        <f>+D25/357</f>
        <v>6.1624649859943981E-2</v>
      </c>
      <c r="Q25" s="16">
        <f t="shared" ref="Q25:U25" si="27">+E25/357</f>
        <v>0.26610644257703081</v>
      </c>
      <c r="R25" s="16">
        <f t="shared" si="27"/>
        <v>0.14005602240896359</v>
      </c>
      <c r="S25" s="16">
        <f t="shared" si="27"/>
        <v>5.0420168067226892E-2</v>
      </c>
      <c r="T25" s="16">
        <f t="shared" si="27"/>
        <v>0.2857142857142857</v>
      </c>
      <c r="U25" s="16">
        <f t="shared" si="27"/>
        <v>0.19607843137254902</v>
      </c>
      <c r="V25" s="16">
        <f t="shared" si="6"/>
        <v>0.71666666666666667</v>
      </c>
    </row>
    <row r="26" spans="1:30" x14ac:dyDescent="0.2">
      <c r="A26" s="26" t="s">
        <v>176</v>
      </c>
      <c r="B26" s="26"/>
      <c r="D26" s="16">
        <v>63</v>
      </c>
      <c r="E26" s="16">
        <v>307</v>
      </c>
      <c r="F26" s="16">
        <v>137</v>
      </c>
      <c r="G26" s="16">
        <v>52</v>
      </c>
      <c r="H26" s="16">
        <v>251</v>
      </c>
      <c r="I26" s="16">
        <v>186</v>
      </c>
      <c r="J26" s="16">
        <v>996</v>
      </c>
      <c r="P26">
        <f>+D26/996</f>
        <v>6.3253012048192767E-2</v>
      </c>
      <c r="Q26" s="16">
        <f t="shared" ref="Q26:U26" si="28">+E26/996</f>
        <v>0.30823293172690763</v>
      </c>
      <c r="R26" s="16">
        <f t="shared" si="28"/>
        <v>0.13755020080321284</v>
      </c>
      <c r="S26" s="16">
        <f t="shared" si="28"/>
        <v>5.2208835341365459E-2</v>
      </c>
      <c r="T26" s="16">
        <f t="shared" si="28"/>
        <v>0.25200803212851408</v>
      </c>
      <c r="U26" s="16">
        <f t="shared" si="28"/>
        <v>0.18674698795180722</v>
      </c>
      <c r="V26" s="16">
        <f t="shared" si="6"/>
        <v>0.69808306709265178</v>
      </c>
    </row>
    <row r="57" spans="1:19" x14ac:dyDescent="0.2">
      <c r="A57" s="36" t="s">
        <v>396</v>
      </c>
      <c r="B57" s="38"/>
      <c r="C57" s="35" t="s">
        <v>397</v>
      </c>
      <c r="D57" s="35" t="s">
        <v>398</v>
      </c>
      <c r="E57" s="35" t="s">
        <v>399</v>
      </c>
      <c r="F57" s="35" t="s">
        <v>400</v>
      </c>
      <c r="G57" s="35" t="s">
        <v>216</v>
      </c>
      <c r="H57" s="35" t="s">
        <v>395</v>
      </c>
      <c r="I57" s="38" t="s">
        <v>123</v>
      </c>
      <c r="J57" s="38" t="s">
        <v>23</v>
      </c>
      <c r="K57" s="38"/>
      <c r="L57" s="38"/>
      <c r="M57" s="38"/>
      <c r="N57" s="35" t="s">
        <v>284</v>
      </c>
      <c r="O57" s="35" t="s">
        <v>285</v>
      </c>
      <c r="Q57" s="34" t="s">
        <v>289</v>
      </c>
      <c r="R57" s="34"/>
    </row>
    <row r="58" spans="1:19" x14ac:dyDescent="0.2">
      <c r="A58" s="37">
        <v>23</v>
      </c>
      <c r="B58" s="37"/>
      <c r="C58" s="36">
        <v>1</v>
      </c>
      <c r="D58" s="36">
        <v>4</v>
      </c>
      <c r="E58" s="36">
        <v>8</v>
      </c>
      <c r="F58" s="36">
        <v>285</v>
      </c>
      <c r="G58" s="35">
        <v>2</v>
      </c>
      <c r="H58" s="35">
        <f>13/285</f>
        <v>4.5614035087719301E-2</v>
      </c>
      <c r="I58" s="38">
        <v>682</v>
      </c>
      <c r="J58" s="38">
        <v>493</v>
      </c>
      <c r="K58" s="38"/>
      <c r="L58" s="38"/>
      <c r="M58" s="38"/>
      <c r="N58" s="35">
        <f>+E58/(+D58+E58)</f>
        <v>0.66666666666666663</v>
      </c>
      <c r="O58" s="35">
        <f>+J58/(I58+J58)</f>
        <v>0.4195744680851064</v>
      </c>
      <c r="Q58" s="34">
        <f>+(+I58+J58)*N58</f>
        <v>783.33333333333326</v>
      </c>
      <c r="R58" s="34">
        <f>+F58*N58</f>
        <v>190</v>
      </c>
      <c r="S58" s="16"/>
    </row>
    <row r="59" spans="1:19" x14ac:dyDescent="0.2">
      <c r="A59" s="37">
        <v>24</v>
      </c>
      <c r="B59" s="37"/>
      <c r="C59" s="36">
        <v>0</v>
      </c>
      <c r="D59" s="36">
        <v>2</v>
      </c>
      <c r="E59" s="36">
        <v>4</v>
      </c>
      <c r="F59" s="36">
        <v>169</v>
      </c>
      <c r="G59" s="35">
        <v>3</v>
      </c>
      <c r="H59" s="35">
        <f t="shared" ref="H59:H62" si="29">+(C59+D59+E59)/F59</f>
        <v>3.5502958579881658E-2</v>
      </c>
      <c r="I59" s="38">
        <v>198</v>
      </c>
      <c r="J59" s="38">
        <v>135</v>
      </c>
      <c r="K59" s="38"/>
      <c r="L59" s="38"/>
      <c r="M59" s="38"/>
      <c r="N59" s="35">
        <f>+E59/(+D59+E59)</f>
        <v>0.66666666666666663</v>
      </c>
      <c r="O59" s="35">
        <f>+J59/(I59+J59)</f>
        <v>0.40540540540540543</v>
      </c>
      <c r="Q59" s="34">
        <f>+(+I59+J59)*N59</f>
        <v>222</v>
      </c>
      <c r="R59" s="34">
        <f>+F59*N59</f>
        <v>112.66666666666666</v>
      </c>
      <c r="S59" s="16"/>
    </row>
    <row r="60" spans="1:19" x14ac:dyDescent="0.2">
      <c r="A60" s="37">
        <v>222</v>
      </c>
      <c r="B60" s="37"/>
      <c r="C60" s="36">
        <v>2</v>
      </c>
      <c r="D60" s="36">
        <v>7</v>
      </c>
      <c r="E60" s="36">
        <v>7</v>
      </c>
      <c r="F60" s="36">
        <v>493</v>
      </c>
      <c r="G60" s="35">
        <v>2.5</v>
      </c>
      <c r="H60" s="35">
        <f t="shared" si="29"/>
        <v>3.2454361054766734E-2</v>
      </c>
      <c r="I60" s="38">
        <v>569</v>
      </c>
      <c r="J60" s="38">
        <v>290</v>
      </c>
      <c r="K60" s="38"/>
      <c r="L60" s="38"/>
      <c r="M60" s="38"/>
      <c r="N60" s="35">
        <f>+E60/(+D60+E60)</f>
        <v>0.5</v>
      </c>
      <c r="O60" s="35">
        <f>+J60/(I60+J60)</f>
        <v>0.33760186263096625</v>
      </c>
      <c r="Q60" s="34">
        <f>+(+I60+J60)*N60</f>
        <v>429.5</v>
      </c>
      <c r="R60" s="34">
        <f>+F60*N60</f>
        <v>246.5</v>
      </c>
      <c r="S60" s="16"/>
    </row>
    <row r="61" spans="1:19" x14ac:dyDescent="0.2">
      <c r="A61" s="37">
        <v>1630</v>
      </c>
      <c r="B61" s="37"/>
      <c r="C61" s="36">
        <v>0</v>
      </c>
      <c r="D61" s="36">
        <v>4</v>
      </c>
      <c r="E61" s="36">
        <v>3</v>
      </c>
      <c r="F61" s="36">
        <v>161</v>
      </c>
      <c r="G61" s="35">
        <v>1</v>
      </c>
      <c r="H61" s="35">
        <f t="shared" si="29"/>
        <v>4.3478260869565216E-2</v>
      </c>
      <c r="I61" s="38">
        <v>140</v>
      </c>
      <c r="J61" s="38">
        <v>81</v>
      </c>
      <c r="K61" s="38"/>
      <c r="L61" s="38"/>
      <c r="M61" s="38"/>
      <c r="N61" s="35">
        <f>+E61/(+D61+E61)</f>
        <v>0.42857142857142855</v>
      </c>
      <c r="O61" s="35">
        <f>+J61/(I61+J61)</f>
        <v>0.36651583710407237</v>
      </c>
      <c r="Q61" s="34">
        <f>+(+I61+J61)*N61</f>
        <v>94.714285714285708</v>
      </c>
      <c r="R61" s="34">
        <f>+F61*N61</f>
        <v>69</v>
      </c>
      <c r="S61" s="16"/>
    </row>
    <row r="62" spans="1:19" x14ac:dyDescent="0.2">
      <c r="A62" s="37">
        <v>3852</v>
      </c>
      <c r="B62" s="37"/>
      <c r="C62" s="36">
        <v>1</v>
      </c>
      <c r="D62" s="36">
        <v>2</v>
      </c>
      <c r="E62" s="36">
        <v>3</v>
      </c>
      <c r="F62" s="36">
        <v>169</v>
      </c>
      <c r="G62" s="35">
        <v>3</v>
      </c>
      <c r="H62" s="35">
        <f t="shared" si="29"/>
        <v>3.5502958579881658E-2</v>
      </c>
      <c r="I62" s="38">
        <v>242</v>
      </c>
      <c r="J62" s="38">
        <v>165</v>
      </c>
      <c r="K62" s="38"/>
      <c r="L62" s="38"/>
      <c r="M62" s="38"/>
      <c r="N62" s="35">
        <f>+E62/(+D62+E62)</f>
        <v>0.6</v>
      </c>
      <c r="O62" s="35">
        <f>+J62/(I62+J62)</f>
        <v>0.40540540540540543</v>
      </c>
      <c r="Q62" s="34">
        <f>+(+I62+J62)*N62</f>
        <v>244.2</v>
      </c>
      <c r="R62" s="34">
        <f>+F62*N62</f>
        <v>101.39999999999999</v>
      </c>
      <c r="S62" s="16"/>
    </row>
    <row r="65" spans="1:10" x14ac:dyDescent="0.2">
      <c r="J65"/>
    </row>
    <row r="66" spans="1:10" x14ac:dyDescent="0.2">
      <c r="J66"/>
    </row>
    <row r="67" spans="1:10" x14ac:dyDescent="0.2">
      <c r="J67"/>
    </row>
    <row r="68" spans="1:10" x14ac:dyDescent="0.2">
      <c r="J68"/>
    </row>
    <row r="69" spans="1:10" x14ac:dyDescent="0.2">
      <c r="J69"/>
    </row>
    <row r="70" spans="1:10" x14ac:dyDescent="0.2">
      <c r="J70"/>
    </row>
    <row r="73" spans="1:10" x14ac:dyDescent="0.2">
      <c r="A73" s="22" t="s">
        <v>389</v>
      </c>
      <c r="B73" s="38"/>
      <c r="C73" s="16" t="s">
        <v>123</v>
      </c>
      <c r="D73" s="16" t="s">
        <v>23</v>
      </c>
    </row>
    <row r="74" spans="1:10" x14ac:dyDescent="0.2">
      <c r="A74" s="28" t="s">
        <v>95</v>
      </c>
      <c r="B74" s="37"/>
      <c r="C74" s="16">
        <v>137</v>
      </c>
      <c r="D74" s="16">
        <v>109</v>
      </c>
    </row>
    <row r="75" spans="1:10" x14ac:dyDescent="0.2">
      <c r="A75" s="28" t="s">
        <v>96</v>
      </c>
      <c r="B75" s="37"/>
      <c r="C75" s="16">
        <v>747</v>
      </c>
      <c r="D75" s="16">
        <v>426</v>
      </c>
    </row>
    <row r="76" spans="1:10" x14ac:dyDescent="0.2">
      <c r="A76" s="28" t="s">
        <v>97</v>
      </c>
      <c r="B76" s="37"/>
      <c r="C76" s="16">
        <v>386</v>
      </c>
      <c r="D76" s="16">
        <v>222</v>
      </c>
    </row>
    <row r="77" spans="1:10" x14ac:dyDescent="0.2">
      <c r="A77" s="28" t="s">
        <v>98</v>
      </c>
      <c r="B77" s="37"/>
      <c r="C77" s="16">
        <v>863</v>
      </c>
      <c r="D77" s="16">
        <v>663</v>
      </c>
    </row>
    <row r="119" spans="3:9" x14ac:dyDescent="0.2">
      <c r="C119" s="4" t="s">
        <v>18</v>
      </c>
      <c r="D119" s="4" t="s">
        <v>164</v>
      </c>
      <c r="E119" s="4" t="s">
        <v>165</v>
      </c>
      <c r="F119" s="16" t="s">
        <v>409</v>
      </c>
      <c r="G119" s="16" t="s">
        <v>410</v>
      </c>
      <c r="H119" s="16" t="s">
        <v>412</v>
      </c>
      <c r="I119" s="16" t="s">
        <v>413</v>
      </c>
    </row>
    <row r="120" spans="3:9" x14ac:dyDescent="0.2">
      <c r="C120">
        <v>0.13917335324754901</v>
      </c>
      <c r="D120">
        <v>28.526046262254901</v>
      </c>
      <c r="E120">
        <v>21.84844362745098</v>
      </c>
      <c r="F120">
        <v>0.4814510319679029</v>
      </c>
      <c r="G120">
        <v>0.6229732921780623</v>
      </c>
      <c r="H120">
        <v>0.68808110444623605</v>
      </c>
      <c r="I120" s="16">
        <v>0.199458424507402</v>
      </c>
    </row>
    <row r="121" spans="3:9" x14ac:dyDescent="0.2">
      <c r="C121">
        <v>0.12690354166666667</v>
      </c>
      <c r="D121">
        <v>29.860937500000006</v>
      </c>
      <c r="E121">
        <v>22.485916666666665</v>
      </c>
      <c r="F121">
        <v>0.46310467745299394</v>
      </c>
      <c r="G121">
        <v>0.501953273411197</v>
      </c>
      <c r="H121">
        <v>0.70056132157043693</v>
      </c>
      <c r="I121" s="16">
        <v>0.19217403637386027</v>
      </c>
    </row>
  </sheetData>
  <sortState xmlns:xlrd2="http://schemas.microsoft.com/office/spreadsheetml/2017/richdata2" ref="A8:V17">
    <sortCondition ref="B9:B17"/>
  </sortState>
  <phoneticPr fontId="26" type="noConversion"/>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8"/>
  <sheetViews>
    <sheetView topLeftCell="A19" workbookViewId="0">
      <selection activeCell="G42" sqref="G42"/>
    </sheetView>
  </sheetViews>
  <sheetFormatPr defaultColWidth="11" defaultRowHeight="12.75" x14ac:dyDescent="0.2"/>
  <sheetData>
    <row r="1" spans="1:7" x14ac:dyDescent="0.2">
      <c r="A1" t="s">
        <v>249</v>
      </c>
      <c r="B1" t="s">
        <v>52</v>
      </c>
      <c r="C1" t="s">
        <v>53</v>
      </c>
      <c r="D1" t="s">
        <v>54</v>
      </c>
      <c r="E1" t="s">
        <v>55</v>
      </c>
      <c r="F1" t="s">
        <v>56</v>
      </c>
      <c r="G1" t="s">
        <v>57</v>
      </c>
    </row>
    <row r="2" spans="1:7" x14ac:dyDescent="0.2">
      <c r="A2" s="9">
        <v>38238</v>
      </c>
      <c r="B2" s="12">
        <v>0.72916666666666674</v>
      </c>
      <c r="C2" s="12">
        <v>0.23750000000000002</v>
      </c>
      <c r="D2" s="12">
        <v>0.50277777777777777</v>
      </c>
      <c r="E2" s="12">
        <v>5.9722222222222218E-2</v>
      </c>
      <c r="F2" t="s">
        <v>58</v>
      </c>
    </row>
    <row r="3" spans="1:7" x14ac:dyDescent="0.2">
      <c r="A3" s="9">
        <v>38239</v>
      </c>
    </row>
    <row r="4" spans="1:7" x14ac:dyDescent="0.2">
      <c r="A4" s="9">
        <v>38240</v>
      </c>
      <c r="B4" s="12">
        <v>0.72916666666666674</v>
      </c>
      <c r="C4" s="12">
        <v>0.2361111111111111</v>
      </c>
      <c r="D4" s="12">
        <v>0.58055555555555549</v>
      </c>
      <c r="E4" s="12">
        <v>0.12222222222222222</v>
      </c>
      <c r="F4" t="s">
        <v>59</v>
      </c>
    </row>
    <row r="5" spans="1:7" x14ac:dyDescent="0.2">
      <c r="A5" s="9">
        <v>38241</v>
      </c>
      <c r="B5" s="12">
        <v>0.72986111111111118</v>
      </c>
      <c r="C5" s="12">
        <v>0.23541666666666666</v>
      </c>
      <c r="D5" s="12">
        <v>0.62013888888888891</v>
      </c>
      <c r="E5" s="12">
        <v>0.15</v>
      </c>
    </row>
    <row r="6" spans="1:7" x14ac:dyDescent="0.2">
      <c r="A6" s="9">
        <v>38242</v>
      </c>
      <c r="B6" s="12">
        <v>0.72986111111111118</v>
      </c>
      <c r="C6" s="12">
        <v>0.23472222222222222</v>
      </c>
      <c r="D6" s="12">
        <v>0.65972222222222221</v>
      </c>
      <c r="E6" s="12">
        <v>0.17499999999999999</v>
      </c>
    </row>
    <row r="7" spans="1:7" x14ac:dyDescent="0.2">
      <c r="A7" s="9">
        <v>38243</v>
      </c>
      <c r="B7" s="12">
        <v>0.72986111111111118</v>
      </c>
      <c r="C7" s="12">
        <v>0.23402777777777778</v>
      </c>
      <c r="D7" s="12">
        <v>0.69930555555555551</v>
      </c>
      <c r="E7" s="12">
        <v>0.19930555555555554</v>
      </c>
    </row>
    <row r="8" spans="1:7" x14ac:dyDescent="0.2">
      <c r="A8" s="9">
        <v>38244</v>
      </c>
      <c r="B8" s="12">
        <v>0.73055555555555562</v>
      </c>
      <c r="C8" s="12">
        <v>0.23333333333333334</v>
      </c>
      <c r="D8" s="12">
        <v>0.73888888888888893</v>
      </c>
      <c r="E8" s="12">
        <v>0.22291666666666668</v>
      </c>
      <c r="F8" t="s">
        <v>60</v>
      </c>
      <c r="G8" t="s">
        <v>61</v>
      </c>
    </row>
    <row r="9" spans="1:7" x14ac:dyDescent="0.2">
      <c r="A9" s="9">
        <v>38245</v>
      </c>
      <c r="B9" s="12">
        <v>0.73055555555555562</v>
      </c>
      <c r="C9" s="12">
        <v>0.2326388888888889</v>
      </c>
      <c r="D9" s="12">
        <v>0.77986111111111112</v>
      </c>
      <c r="E9" s="12">
        <v>0.24722222222222223</v>
      </c>
      <c r="G9" t="s">
        <v>62</v>
      </c>
    </row>
    <row r="10" spans="1:7" x14ac:dyDescent="0.2">
      <c r="A10" s="9">
        <v>38246</v>
      </c>
      <c r="B10" s="12">
        <v>0.73055555555555562</v>
      </c>
      <c r="C10" s="12">
        <v>0.23194444444444445</v>
      </c>
      <c r="D10" s="12">
        <v>0.82291666666666663</v>
      </c>
      <c r="E10" s="12">
        <v>0.2722222222222222</v>
      </c>
    </row>
    <row r="11" spans="1:7" x14ac:dyDescent="0.2">
      <c r="A11" s="9">
        <v>38247</v>
      </c>
      <c r="B11" s="12">
        <v>0.73125000000000007</v>
      </c>
      <c r="C11" s="12">
        <v>0.23125000000000001</v>
      </c>
      <c r="D11" s="12">
        <v>0.86736111111111114</v>
      </c>
      <c r="E11" s="12">
        <v>0.30000000000000004</v>
      </c>
    </row>
    <row r="12" spans="1:7" x14ac:dyDescent="0.2">
      <c r="A12" s="9">
        <v>38248</v>
      </c>
      <c r="B12" s="12">
        <v>0.73125000000000007</v>
      </c>
      <c r="C12" s="12">
        <v>0.23055555555555557</v>
      </c>
      <c r="D12" s="12">
        <v>0.91319444444444442</v>
      </c>
      <c r="E12" s="12">
        <v>0.33125000000000004</v>
      </c>
    </row>
    <row r="13" spans="1:7" x14ac:dyDescent="0.2">
      <c r="A13" s="9">
        <v>38249</v>
      </c>
      <c r="B13" s="12">
        <v>0.73125000000000007</v>
      </c>
      <c r="C13" s="12">
        <v>0.22986111111111113</v>
      </c>
      <c r="D13" s="12">
        <v>0.95972222222222225</v>
      </c>
      <c r="E13" s="12">
        <v>0.36666666666666664</v>
      </c>
    </row>
    <row r="14" spans="1:7" x14ac:dyDescent="0.2">
      <c r="A14" s="9">
        <v>38250</v>
      </c>
      <c r="B14" s="12">
        <v>0.73194444444444451</v>
      </c>
      <c r="C14" s="12">
        <v>0.22916666666666669</v>
      </c>
      <c r="D14" s="12">
        <v>4.1666666666666666E-3</v>
      </c>
      <c r="E14" s="12">
        <v>0.40625</v>
      </c>
      <c r="F14" t="s">
        <v>63</v>
      </c>
    </row>
    <row r="15" spans="1:7" x14ac:dyDescent="0.2">
      <c r="A15" s="9">
        <v>38251</v>
      </c>
      <c r="B15" s="12">
        <v>0.73194444444444451</v>
      </c>
      <c r="C15" s="12">
        <v>0.2277777777777778</v>
      </c>
      <c r="D15" s="12">
        <v>4.5138888888888888E-2</v>
      </c>
      <c r="E15" s="12">
        <v>0.45</v>
      </c>
    </row>
    <row r="16" spans="1:7" x14ac:dyDescent="0.2">
      <c r="A16" s="9">
        <v>38252</v>
      </c>
      <c r="B16" s="12">
        <v>0.73194444444444451</v>
      </c>
      <c r="C16" s="12">
        <v>0.22708333333333333</v>
      </c>
      <c r="D16" s="12">
        <v>8.4027777777777771E-2</v>
      </c>
      <c r="E16" s="12">
        <v>0.54097222222222219</v>
      </c>
    </row>
    <row r="17" spans="1:7" x14ac:dyDescent="0.2">
      <c r="A17" s="9">
        <v>38253</v>
      </c>
      <c r="B17" s="12">
        <v>0.73263888888888895</v>
      </c>
      <c r="C17" s="12">
        <v>0.22638888888888889</v>
      </c>
      <c r="D17" s="12">
        <v>0.11319444444444444</v>
      </c>
      <c r="E17" s="12">
        <v>0.58472222222222225</v>
      </c>
    </row>
    <row r="18" spans="1:7" x14ac:dyDescent="0.2">
      <c r="A18" s="9">
        <v>38254</v>
      </c>
      <c r="B18" s="12">
        <v>0.73263888888888895</v>
      </c>
      <c r="C18" s="12">
        <v>0.22569444444444445</v>
      </c>
      <c r="D18" s="12">
        <v>0.14027777777777778</v>
      </c>
      <c r="E18" s="12">
        <v>0.62638888888888888</v>
      </c>
    </row>
    <row r="19" spans="1:7" x14ac:dyDescent="0.2">
      <c r="A19" s="9">
        <v>38255</v>
      </c>
      <c r="B19" s="12">
        <v>0.73263888888888895</v>
      </c>
      <c r="C19" s="12">
        <v>0.22569444444444445</v>
      </c>
      <c r="D19" s="12">
        <v>0.16597222222222222</v>
      </c>
      <c r="E19" s="12">
        <v>0.66666666666666663</v>
      </c>
      <c r="G19" t="s">
        <v>64</v>
      </c>
    </row>
    <row r="20" spans="1:7" x14ac:dyDescent="0.2">
      <c r="A20" s="9">
        <v>38256</v>
      </c>
      <c r="B20" s="12">
        <v>0.73333333333333339</v>
      </c>
      <c r="C20" s="12">
        <v>0.22500000000000001</v>
      </c>
      <c r="D20" s="12">
        <v>0.18888888888888888</v>
      </c>
      <c r="E20" s="12">
        <v>0.73333333333333339</v>
      </c>
      <c r="F20" t="s">
        <v>65</v>
      </c>
      <c r="G20" t="s">
        <v>66</v>
      </c>
    </row>
    <row r="21" spans="1:7" x14ac:dyDescent="0.2">
      <c r="A21" s="9">
        <v>38257</v>
      </c>
      <c r="B21" s="12">
        <v>0.73333333333333339</v>
      </c>
      <c r="C21" s="12">
        <v>0.22430555555555556</v>
      </c>
      <c r="D21" s="12">
        <v>0.21180555555555555</v>
      </c>
      <c r="E21" s="12">
        <v>0.74305555555555558</v>
      </c>
    </row>
    <row r="22" spans="1:7" x14ac:dyDescent="0.2">
      <c r="A22" s="9">
        <v>38258</v>
      </c>
      <c r="B22" s="12">
        <v>0.73333333333333339</v>
      </c>
      <c r="C22" s="12">
        <v>0.22361111111111112</v>
      </c>
      <c r="D22" s="12">
        <v>0.23472222222222222</v>
      </c>
      <c r="E22" s="12">
        <v>0.78125</v>
      </c>
    </row>
    <row r="23" spans="1:7" x14ac:dyDescent="0.2">
      <c r="A23" s="9">
        <v>38259</v>
      </c>
      <c r="B23" s="12">
        <v>0.73402777777777783</v>
      </c>
      <c r="C23" s="12">
        <v>0.2215277777777778</v>
      </c>
      <c r="D23" s="12">
        <v>0.2590277777777778</v>
      </c>
      <c r="E23" s="12">
        <v>0.82013888888888886</v>
      </c>
    </row>
    <row r="24" spans="1:7" x14ac:dyDescent="0.2">
      <c r="A24" s="9">
        <v>38260</v>
      </c>
      <c r="B24" s="12">
        <v>0.73402777777777783</v>
      </c>
      <c r="C24" s="12">
        <v>0.22083333333333335</v>
      </c>
      <c r="D24" s="12">
        <v>0.2590277777777778</v>
      </c>
      <c r="E24" s="12">
        <v>0.82013888888888886</v>
      </c>
      <c r="G24" t="s">
        <v>132</v>
      </c>
    </row>
    <row r="25" spans="1:7" x14ac:dyDescent="0.2">
      <c r="A25" s="9">
        <v>38261</v>
      </c>
      <c r="D25" s="12">
        <v>0.28472222222222221</v>
      </c>
      <c r="E25" s="12">
        <v>0.85833333333333339</v>
      </c>
      <c r="G25" t="s">
        <v>62</v>
      </c>
    </row>
    <row r="26" spans="1:7" x14ac:dyDescent="0.2">
      <c r="A26" s="13">
        <v>38262</v>
      </c>
      <c r="D26" s="12">
        <v>0.3125</v>
      </c>
      <c r="E26" s="12">
        <v>0.89652777777777781</v>
      </c>
      <c r="G26" t="s">
        <v>132</v>
      </c>
    </row>
    <row r="27" spans="1:7" x14ac:dyDescent="0.2">
      <c r="A27" s="13">
        <v>38263</v>
      </c>
      <c r="D27" s="12">
        <v>0.34375</v>
      </c>
      <c r="E27" s="12">
        <v>0.93402777777777779</v>
      </c>
      <c r="G27" t="s">
        <v>62</v>
      </c>
    </row>
    <row r="28" spans="1:7" x14ac:dyDescent="0.2">
      <c r="A28" s="13">
        <v>38264</v>
      </c>
      <c r="D28" s="12">
        <v>0.37708333333333333</v>
      </c>
      <c r="E28" s="12">
        <v>0.97013888888888888</v>
      </c>
      <c r="F28" t="s">
        <v>63</v>
      </c>
      <c r="G28" t="s">
        <v>64</v>
      </c>
    </row>
    <row r="29" spans="1:7" x14ac:dyDescent="0.2">
      <c r="A29" s="13">
        <v>38265</v>
      </c>
      <c r="D29" s="12">
        <v>0.41319444444444442</v>
      </c>
      <c r="E29" s="12">
        <v>3.472222222222222E-3</v>
      </c>
      <c r="G29" t="s">
        <v>133</v>
      </c>
    </row>
    <row r="30" spans="1:7" x14ac:dyDescent="0.2">
      <c r="A30" s="13">
        <v>38266</v>
      </c>
      <c r="D30" s="12">
        <v>0.45069444444444445</v>
      </c>
      <c r="E30" s="12">
        <v>0</v>
      </c>
      <c r="G30" t="s">
        <v>62</v>
      </c>
    </row>
    <row r="31" spans="1:7" x14ac:dyDescent="0.2">
      <c r="A31" s="13">
        <v>38267</v>
      </c>
      <c r="D31" s="12">
        <v>0.49236111111111108</v>
      </c>
      <c r="E31" s="12">
        <v>3.4722222222222224E-2</v>
      </c>
      <c r="G31" t="s">
        <v>62</v>
      </c>
    </row>
    <row r="32" spans="1:7" x14ac:dyDescent="0.2">
      <c r="A32" s="13">
        <v>38268</v>
      </c>
      <c r="D32" s="12">
        <v>0.52777777777777779</v>
      </c>
      <c r="E32" s="12">
        <v>6.25E-2</v>
      </c>
      <c r="G32" t="s">
        <v>62</v>
      </c>
    </row>
    <row r="33" spans="1:7" x14ac:dyDescent="0.2">
      <c r="A33" s="13">
        <v>38269</v>
      </c>
      <c r="D33" s="12">
        <v>0.56666666666666665</v>
      </c>
      <c r="E33" s="12">
        <v>8.8888888888888878E-2</v>
      </c>
      <c r="G33" t="s">
        <v>62</v>
      </c>
    </row>
    <row r="34" spans="1:7" x14ac:dyDescent="0.2">
      <c r="A34" s="13">
        <v>38270</v>
      </c>
      <c r="B34" s="12">
        <v>0.7368055555555556</v>
      </c>
      <c r="C34" s="12">
        <v>0.21458333333333335</v>
      </c>
      <c r="D34" s="12">
        <v>0.60555555555555562</v>
      </c>
      <c r="E34" s="12">
        <v>0.11319444444444444</v>
      </c>
      <c r="G34" t="s">
        <v>134</v>
      </c>
    </row>
    <row r="35" spans="1:7" x14ac:dyDescent="0.2">
      <c r="A35" s="13">
        <v>38271</v>
      </c>
      <c r="D35" s="12">
        <v>0.64513888888888893</v>
      </c>
      <c r="E35" s="12">
        <v>0.13680555555555557</v>
      </c>
      <c r="G35" t="s">
        <v>62</v>
      </c>
    </row>
    <row r="36" spans="1:7" x14ac:dyDescent="0.2">
      <c r="A36" s="13">
        <v>38272</v>
      </c>
      <c r="B36" s="12">
        <v>0.73750000000000004</v>
      </c>
      <c r="C36" s="12">
        <v>0.21388888888888891</v>
      </c>
      <c r="D36" s="12">
        <v>0.68680555555555556</v>
      </c>
      <c r="E36" s="12">
        <v>0.13680555555555557</v>
      </c>
      <c r="G36" t="s">
        <v>62</v>
      </c>
    </row>
    <row r="37" spans="1:7" x14ac:dyDescent="0.2">
      <c r="A37" s="13">
        <v>38273</v>
      </c>
      <c r="D37" s="12">
        <v>0.68541666666666667</v>
      </c>
      <c r="E37" s="12">
        <v>0.16041666666666665</v>
      </c>
      <c r="G37" t="s">
        <v>135</v>
      </c>
    </row>
    <row r="38" spans="1:7" x14ac:dyDescent="0.2">
      <c r="A38" s="13">
        <v>38274</v>
      </c>
      <c r="D38" s="12">
        <v>0.77361111111111114</v>
      </c>
      <c r="E38" s="12">
        <v>0.21250000000000002</v>
      </c>
      <c r="F38" t="s">
        <v>60</v>
      </c>
      <c r="G38" t="s">
        <v>62</v>
      </c>
    </row>
  </sheetData>
  <phoneticPr fontId="26" type="noConversion"/>
  <pageMargins left="0.74791666666666667" right="0.74791666666666667" top="0.98402777777777772" bottom="0.98402777777777772" header="0.51180555555555551" footer="0.5118055555555555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36"/>
  <sheetViews>
    <sheetView workbookViewId="0">
      <pane ySplit="1" topLeftCell="A2" activePane="bottomLeft" state="frozen"/>
      <selection activeCell="B1" sqref="B1"/>
      <selection pane="bottomLeft" activeCell="B17" sqref="B17"/>
    </sheetView>
  </sheetViews>
  <sheetFormatPr defaultColWidth="11" defaultRowHeight="12.75" x14ac:dyDescent="0.2"/>
  <sheetData>
    <row r="1" spans="1:19" x14ac:dyDescent="0.2">
      <c r="A1" t="s">
        <v>249</v>
      </c>
      <c r="B1" t="s">
        <v>250</v>
      </c>
      <c r="C1" t="s">
        <v>251</v>
      </c>
      <c r="D1" t="s">
        <v>136</v>
      </c>
      <c r="E1" t="s">
        <v>137</v>
      </c>
      <c r="F1" t="s">
        <v>138</v>
      </c>
      <c r="G1" t="s">
        <v>139</v>
      </c>
      <c r="H1" t="s">
        <v>140</v>
      </c>
      <c r="I1" t="s">
        <v>141</v>
      </c>
      <c r="J1" t="s">
        <v>142</v>
      </c>
      <c r="K1" t="s">
        <v>143</v>
      </c>
      <c r="L1" t="s">
        <v>144</v>
      </c>
      <c r="M1" t="s">
        <v>145</v>
      </c>
      <c r="N1" t="s">
        <v>156</v>
      </c>
      <c r="O1" t="s">
        <v>157</v>
      </c>
      <c r="P1" t="s">
        <v>158</v>
      </c>
      <c r="Q1" t="s">
        <v>159</v>
      </c>
      <c r="R1" t="s">
        <v>160</v>
      </c>
      <c r="S1" t="s">
        <v>167</v>
      </c>
    </row>
    <row r="2" spans="1:19" x14ac:dyDescent="0.2">
      <c r="A2" s="13">
        <v>38245</v>
      </c>
      <c r="B2">
        <v>23</v>
      </c>
      <c r="C2" t="s">
        <v>103</v>
      </c>
      <c r="E2">
        <v>0</v>
      </c>
      <c r="F2">
        <v>0</v>
      </c>
      <c r="G2">
        <v>109</v>
      </c>
      <c r="H2">
        <v>0</v>
      </c>
      <c r="I2">
        <v>1</v>
      </c>
      <c r="J2">
        <v>0</v>
      </c>
      <c r="K2">
        <v>12</v>
      </c>
      <c r="M2">
        <v>0</v>
      </c>
      <c r="O2">
        <v>0</v>
      </c>
      <c r="P2">
        <v>0</v>
      </c>
      <c r="Q2">
        <v>0</v>
      </c>
      <c r="R2">
        <v>0</v>
      </c>
      <c r="S2">
        <v>0</v>
      </c>
    </row>
    <row r="3" spans="1:19" x14ac:dyDescent="0.2">
      <c r="A3" s="13">
        <v>38246</v>
      </c>
      <c r="B3">
        <v>23</v>
      </c>
      <c r="C3" t="s">
        <v>103</v>
      </c>
      <c r="E3">
        <v>58</v>
      </c>
      <c r="F3">
        <v>303</v>
      </c>
      <c r="G3">
        <v>361</v>
      </c>
      <c r="H3">
        <v>0</v>
      </c>
      <c r="I3">
        <v>0</v>
      </c>
      <c r="J3">
        <v>0</v>
      </c>
      <c r="K3">
        <v>2</v>
      </c>
      <c r="M3">
        <v>14</v>
      </c>
      <c r="O3">
        <v>0</v>
      </c>
      <c r="P3">
        <v>3</v>
      </c>
      <c r="Q3">
        <v>2</v>
      </c>
      <c r="R3">
        <v>0</v>
      </c>
      <c r="S3">
        <v>0</v>
      </c>
    </row>
    <row r="4" spans="1:19" x14ac:dyDescent="0.2">
      <c r="A4" s="13">
        <v>38248</v>
      </c>
      <c r="B4">
        <v>23</v>
      </c>
      <c r="C4" t="s">
        <v>103</v>
      </c>
      <c r="E4">
        <v>96</v>
      </c>
      <c r="F4">
        <v>197</v>
      </c>
      <c r="G4">
        <v>293</v>
      </c>
      <c r="H4">
        <v>1</v>
      </c>
      <c r="I4">
        <v>1</v>
      </c>
      <c r="J4">
        <v>0</v>
      </c>
      <c r="K4">
        <v>1</v>
      </c>
      <c r="M4">
        <v>4</v>
      </c>
      <c r="O4">
        <v>0</v>
      </c>
      <c r="P4">
        <v>1</v>
      </c>
      <c r="Q4">
        <v>1</v>
      </c>
      <c r="R4">
        <v>0</v>
      </c>
      <c r="S4">
        <v>0</v>
      </c>
    </row>
    <row r="5" spans="1:19" x14ac:dyDescent="0.2">
      <c r="A5" s="13">
        <v>38249</v>
      </c>
      <c r="B5">
        <v>23</v>
      </c>
      <c r="C5" t="s">
        <v>103</v>
      </c>
      <c r="E5">
        <v>229</v>
      </c>
      <c r="F5">
        <v>36</v>
      </c>
      <c r="G5">
        <v>265</v>
      </c>
      <c r="H5">
        <v>4</v>
      </c>
      <c r="I5">
        <v>0</v>
      </c>
      <c r="J5">
        <v>0</v>
      </c>
      <c r="K5">
        <v>22</v>
      </c>
      <c r="M5">
        <v>3</v>
      </c>
      <c r="O5">
        <v>1</v>
      </c>
      <c r="P5">
        <v>1</v>
      </c>
      <c r="Q5">
        <v>0</v>
      </c>
      <c r="R5">
        <v>0</v>
      </c>
      <c r="S5">
        <v>0</v>
      </c>
    </row>
    <row r="6" spans="1:19" x14ac:dyDescent="0.2">
      <c r="A6" s="13">
        <v>38250</v>
      </c>
      <c r="B6">
        <v>23</v>
      </c>
      <c r="C6" t="s">
        <v>103</v>
      </c>
      <c r="E6">
        <v>31</v>
      </c>
      <c r="F6">
        <v>54</v>
      </c>
      <c r="G6">
        <v>85</v>
      </c>
      <c r="H6">
        <v>1</v>
      </c>
      <c r="I6">
        <v>0</v>
      </c>
      <c r="J6">
        <v>0</v>
      </c>
      <c r="K6">
        <v>6</v>
      </c>
      <c r="M6">
        <v>2</v>
      </c>
      <c r="O6">
        <v>0</v>
      </c>
      <c r="P6">
        <v>1</v>
      </c>
      <c r="Q6">
        <v>0</v>
      </c>
      <c r="R6">
        <v>0</v>
      </c>
      <c r="S6">
        <v>0</v>
      </c>
    </row>
    <row r="7" spans="1:19" x14ac:dyDescent="0.2">
      <c r="A7" s="13">
        <v>38251</v>
      </c>
      <c r="B7">
        <v>23</v>
      </c>
      <c r="C7" t="s">
        <v>103</v>
      </c>
      <c r="E7">
        <v>95</v>
      </c>
      <c r="F7">
        <v>239</v>
      </c>
      <c r="G7">
        <v>334</v>
      </c>
      <c r="H7">
        <v>0</v>
      </c>
      <c r="I7">
        <v>0</v>
      </c>
      <c r="J7">
        <v>0</v>
      </c>
      <c r="K7">
        <v>2</v>
      </c>
      <c r="M7">
        <v>0</v>
      </c>
      <c r="O7">
        <v>0</v>
      </c>
      <c r="P7">
        <v>6</v>
      </c>
      <c r="Q7">
        <v>0</v>
      </c>
      <c r="R7">
        <v>0</v>
      </c>
      <c r="S7">
        <v>0</v>
      </c>
    </row>
    <row r="8" spans="1:19" x14ac:dyDescent="0.2">
      <c r="A8" s="13">
        <v>38252</v>
      </c>
      <c r="B8">
        <v>23</v>
      </c>
      <c r="C8" t="s">
        <v>103</v>
      </c>
      <c r="E8">
        <v>0</v>
      </c>
      <c r="F8">
        <v>0</v>
      </c>
      <c r="G8">
        <v>131</v>
      </c>
      <c r="H8">
        <v>5</v>
      </c>
      <c r="I8">
        <v>0</v>
      </c>
      <c r="J8">
        <v>0</v>
      </c>
      <c r="K8">
        <v>9</v>
      </c>
      <c r="M8">
        <v>0</v>
      </c>
      <c r="O8">
        <v>0</v>
      </c>
      <c r="P8">
        <v>4</v>
      </c>
      <c r="Q8">
        <v>0</v>
      </c>
      <c r="R8">
        <v>1</v>
      </c>
      <c r="S8">
        <v>0</v>
      </c>
    </row>
    <row r="9" spans="1:19" x14ac:dyDescent="0.2">
      <c r="A9" s="13">
        <v>38253</v>
      </c>
      <c r="B9">
        <v>23</v>
      </c>
      <c r="C9" t="s">
        <v>103</v>
      </c>
      <c r="E9">
        <v>0</v>
      </c>
      <c r="F9">
        <v>0</v>
      </c>
      <c r="G9">
        <v>53</v>
      </c>
      <c r="H9">
        <v>1</v>
      </c>
      <c r="I9">
        <v>0</v>
      </c>
      <c r="J9">
        <v>0</v>
      </c>
      <c r="K9">
        <v>27</v>
      </c>
      <c r="M9">
        <v>9</v>
      </c>
      <c r="O9">
        <v>1</v>
      </c>
      <c r="P9">
        <v>5</v>
      </c>
      <c r="Q9">
        <v>0</v>
      </c>
      <c r="R9">
        <v>0</v>
      </c>
      <c r="S9">
        <v>0</v>
      </c>
    </row>
    <row r="10" spans="1:19" x14ac:dyDescent="0.2">
      <c r="A10" s="13">
        <v>38254</v>
      </c>
      <c r="B10">
        <v>23</v>
      </c>
      <c r="C10" t="s">
        <v>103</v>
      </c>
      <c r="E10">
        <v>92</v>
      </c>
      <c r="F10">
        <v>93</v>
      </c>
      <c r="G10">
        <v>185</v>
      </c>
      <c r="H10">
        <v>0</v>
      </c>
      <c r="I10">
        <v>4</v>
      </c>
      <c r="J10">
        <v>0</v>
      </c>
      <c r="K10">
        <v>35</v>
      </c>
      <c r="M10">
        <v>14</v>
      </c>
      <c r="O10">
        <v>2</v>
      </c>
      <c r="P10">
        <v>1</v>
      </c>
      <c r="Q10">
        <v>0</v>
      </c>
      <c r="R10">
        <v>0</v>
      </c>
      <c r="S10">
        <v>0</v>
      </c>
    </row>
    <row r="11" spans="1:19" x14ac:dyDescent="0.2">
      <c r="A11" s="13">
        <v>38255</v>
      </c>
      <c r="B11">
        <v>23</v>
      </c>
      <c r="C11" t="s">
        <v>103</v>
      </c>
      <c r="E11">
        <v>81</v>
      </c>
      <c r="F11">
        <v>95</v>
      </c>
      <c r="G11">
        <v>176</v>
      </c>
      <c r="H11">
        <v>26</v>
      </c>
      <c r="I11">
        <v>15</v>
      </c>
      <c r="J11">
        <v>0</v>
      </c>
      <c r="K11">
        <v>33</v>
      </c>
      <c r="M11">
        <v>4</v>
      </c>
      <c r="O11">
        <v>0</v>
      </c>
      <c r="P11">
        <v>5</v>
      </c>
      <c r="Q11">
        <v>0</v>
      </c>
      <c r="R11">
        <v>0</v>
      </c>
      <c r="S11">
        <v>1</v>
      </c>
    </row>
    <row r="12" spans="1:19" x14ac:dyDescent="0.2">
      <c r="A12" s="13">
        <v>38256</v>
      </c>
      <c r="B12">
        <v>23</v>
      </c>
      <c r="C12" t="s">
        <v>103</v>
      </c>
      <c r="E12">
        <v>59</v>
      </c>
      <c r="F12">
        <v>64</v>
      </c>
      <c r="G12">
        <v>123</v>
      </c>
      <c r="H12">
        <v>28</v>
      </c>
      <c r="I12">
        <v>2</v>
      </c>
      <c r="J12">
        <v>0</v>
      </c>
      <c r="K12">
        <v>7</v>
      </c>
      <c r="M12">
        <v>14</v>
      </c>
      <c r="O12">
        <v>0</v>
      </c>
      <c r="P12">
        <v>0</v>
      </c>
      <c r="Q12">
        <v>0</v>
      </c>
      <c r="R12">
        <v>0</v>
      </c>
      <c r="S12">
        <v>0</v>
      </c>
    </row>
    <row r="13" spans="1:19" ht="14.1" customHeight="1" x14ac:dyDescent="0.2">
      <c r="A13" s="13">
        <v>38257</v>
      </c>
      <c r="B13">
        <v>23</v>
      </c>
      <c r="C13" t="s">
        <v>103</v>
      </c>
      <c r="E13">
        <v>55</v>
      </c>
      <c r="F13">
        <v>192</v>
      </c>
      <c r="G13">
        <v>247</v>
      </c>
      <c r="H13">
        <v>27</v>
      </c>
      <c r="I13">
        <v>1</v>
      </c>
      <c r="J13">
        <v>0</v>
      </c>
      <c r="K13">
        <v>33</v>
      </c>
      <c r="M13">
        <v>0</v>
      </c>
      <c r="N13">
        <v>2</v>
      </c>
      <c r="O13">
        <v>0</v>
      </c>
      <c r="P13">
        <v>0</v>
      </c>
      <c r="Q13">
        <v>2</v>
      </c>
      <c r="R13">
        <v>0</v>
      </c>
      <c r="S13">
        <v>0</v>
      </c>
    </row>
    <row r="14" spans="1:19" ht="14.1" customHeight="1" x14ac:dyDescent="0.2">
      <c r="A14" s="13"/>
    </row>
    <row r="15" spans="1:19" ht="14.1" customHeight="1" x14ac:dyDescent="0.2">
      <c r="A15" s="13"/>
    </row>
    <row r="16" spans="1:19" ht="14.1" customHeight="1" x14ac:dyDescent="0.2">
      <c r="A16" s="13"/>
    </row>
    <row r="17" spans="1:10" ht="14.1" customHeight="1" x14ac:dyDescent="0.2">
      <c r="A17" s="13"/>
      <c r="B17" t="s">
        <v>250</v>
      </c>
      <c r="C17" t="s">
        <v>251</v>
      </c>
      <c r="D17" t="s">
        <v>291</v>
      </c>
      <c r="E17" t="s">
        <v>104</v>
      </c>
      <c r="F17" t="s">
        <v>140</v>
      </c>
      <c r="G17" t="s">
        <v>387</v>
      </c>
      <c r="H17" t="s">
        <v>292</v>
      </c>
      <c r="I17" t="s">
        <v>293</v>
      </c>
      <c r="J17" t="s">
        <v>294</v>
      </c>
    </row>
    <row r="18" spans="1:10" x14ac:dyDescent="0.2">
      <c r="A18" s="13"/>
      <c r="B18">
        <v>222</v>
      </c>
      <c r="C18" t="s">
        <v>103</v>
      </c>
      <c r="D18" s="14">
        <v>1</v>
      </c>
      <c r="E18">
        <v>18.615384615384599</v>
      </c>
      <c r="F18">
        <v>1.3846153846153799</v>
      </c>
      <c r="G18">
        <v>2.3076923076923102</v>
      </c>
      <c r="H18">
        <v>5.8461538461538503</v>
      </c>
      <c r="I18">
        <v>1.2307692307692299</v>
      </c>
      <c r="J18">
        <v>1.15384615384615</v>
      </c>
    </row>
    <row r="19" spans="1:10" x14ac:dyDescent="0.2">
      <c r="A19" s="13"/>
      <c r="B19">
        <v>3802</v>
      </c>
      <c r="C19" t="s">
        <v>103</v>
      </c>
      <c r="D19" s="14">
        <v>1</v>
      </c>
      <c r="E19">
        <v>44.928571428571402</v>
      </c>
      <c r="F19">
        <v>7.8571428571428603</v>
      </c>
      <c r="G19">
        <v>3.5</v>
      </c>
      <c r="H19">
        <v>4.6428571428571397</v>
      </c>
      <c r="I19">
        <v>0.42857142857142905</v>
      </c>
      <c r="J19">
        <v>2.0714285714285698</v>
      </c>
    </row>
    <row r="20" spans="1:10" x14ac:dyDescent="0.2">
      <c r="A20" s="13"/>
      <c r="B20">
        <v>222</v>
      </c>
      <c r="C20" t="s">
        <v>295</v>
      </c>
      <c r="D20" s="14">
        <v>2</v>
      </c>
      <c r="E20">
        <v>17.769230769230798</v>
      </c>
      <c r="F20">
        <v>0.30769230769230804</v>
      </c>
      <c r="G20">
        <v>16.923076923076898</v>
      </c>
      <c r="H20">
        <v>2.3076923076923102</v>
      </c>
      <c r="I20">
        <v>0.230769230769231</v>
      </c>
      <c r="J20">
        <v>1.3076923076923099</v>
      </c>
    </row>
    <row r="21" spans="1:10" x14ac:dyDescent="0.2">
      <c r="A21" s="13"/>
      <c r="B21">
        <v>3802</v>
      </c>
      <c r="C21" t="s">
        <v>295</v>
      </c>
      <c r="D21" s="14">
        <v>2</v>
      </c>
      <c r="E21">
        <v>31.117647058823501</v>
      </c>
      <c r="F21">
        <v>2.8823529411764701</v>
      </c>
      <c r="G21">
        <v>1.1176470588235299</v>
      </c>
      <c r="H21">
        <v>4.7647058823529402</v>
      </c>
      <c r="I21">
        <v>1.0588235294117601</v>
      </c>
      <c r="J21">
        <v>1.52941176470588</v>
      </c>
    </row>
    <row r="22" spans="1:10" x14ac:dyDescent="0.2">
      <c r="A22" s="13"/>
      <c r="B22">
        <v>222</v>
      </c>
      <c r="C22" t="s">
        <v>295</v>
      </c>
      <c r="D22" s="14">
        <v>3</v>
      </c>
      <c r="E22">
        <v>7.1</v>
      </c>
      <c r="F22">
        <v>0.30000000000000004</v>
      </c>
      <c r="G22">
        <v>0.30000000000000004</v>
      </c>
      <c r="H22">
        <v>2</v>
      </c>
      <c r="I22">
        <v>0.8</v>
      </c>
      <c r="J22">
        <v>0.2</v>
      </c>
    </row>
    <row r="23" spans="1:10" x14ac:dyDescent="0.2">
      <c r="A23" s="13"/>
      <c r="B23">
        <v>3802</v>
      </c>
      <c r="C23" t="s">
        <v>295</v>
      </c>
      <c r="D23" s="14">
        <v>3</v>
      </c>
      <c r="E23">
        <v>20.8333333333333</v>
      </c>
      <c r="F23">
        <v>2.4166666666666701</v>
      </c>
      <c r="G23">
        <v>0.5</v>
      </c>
      <c r="H23">
        <v>7.9166666666666696</v>
      </c>
      <c r="I23">
        <v>1.75</v>
      </c>
      <c r="J23">
        <v>1.5</v>
      </c>
    </row>
    <row r="24" spans="1:10" x14ac:dyDescent="0.2">
      <c r="A24" s="13"/>
      <c r="B24">
        <v>222</v>
      </c>
      <c r="C24" t="s">
        <v>386</v>
      </c>
      <c r="D24" s="14">
        <v>1</v>
      </c>
      <c r="E24">
        <v>3.5</v>
      </c>
      <c r="F24">
        <v>0</v>
      </c>
      <c r="G24">
        <v>1.0714285714285701</v>
      </c>
      <c r="H24">
        <v>23.3571428571429</v>
      </c>
      <c r="I24">
        <v>6</v>
      </c>
      <c r="J24">
        <v>1.4285714285714299</v>
      </c>
    </row>
    <row r="25" spans="1:10" x14ac:dyDescent="0.2">
      <c r="A25" s="13"/>
      <c r="B25">
        <v>3802</v>
      </c>
      <c r="C25" t="s">
        <v>386</v>
      </c>
      <c r="D25" s="14">
        <v>1</v>
      </c>
      <c r="E25">
        <v>15.615384615384601</v>
      </c>
      <c r="F25">
        <v>2.9230769230769198</v>
      </c>
      <c r="G25">
        <v>0.15384615384615402</v>
      </c>
      <c r="H25">
        <v>8.4615384615384599</v>
      </c>
      <c r="I25">
        <v>0.76923076923076905</v>
      </c>
      <c r="J25">
        <v>1.6923076923076898</v>
      </c>
    </row>
    <row r="26" spans="1:10" x14ac:dyDescent="0.2">
      <c r="A26" s="13"/>
      <c r="B26">
        <v>222</v>
      </c>
      <c r="C26" t="s">
        <v>296</v>
      </c>
      <c r="D26" s="14">
        <v>2</v>
      </c>
      <c r="E26">
        <v>7.3125</v>
      </c>
      <c r="F26">
        <v>0</v>
      </c>
      <c r="G26">
        <v>0.75</v>
      </c>
      <c r="H26">
        <v>21.5625</v>
      </c>
      <c r="I26">
        <v>7.4375</v>
      </c>
      <c r="J26">
        <v>1.0625</v>
      </c>
    </row>
    <row r="27" spans="1:10" x14ac:dyDescent="0.2">
      <c r="A27" s="13"/>
      <c r="B27">
        <v>3802</v>
      </c>
      <c r="C27" t="s">
        <v>296</v>
      </c>
      <c r="D27" s="14">
        <v>2</v>
      </c>
      <c r="E27">
        <v>13.8</v>
      </c>
      <c r="F27">
        <v>0.133333333333333</v>
      </c>
      <c r="G27">
        <v>0.53333333333333299</v>
      </c>
      <c r="H27">
        <v>17</v>
      </c>
      <c r="I27">
        <v>2.4</v>
      </c>
      <c r="J27">
        <v>1.4666666666666699</v>
      </c>
    </row>
    <row r="28" spans="1:10" x14ac:dyDescent="0.2">
      <c r="A28" s="13"/>
      <c r="B28">
        <v>222</v>
      </c>
      <c r="C28" t="s">
        <v>296</v>
      </c>
      <c r="D28" s="14">
        <v>3</v>
      </c>
      <c r="E28">
        <v>3.71428571428571</v>
      </c>
      <c r="F28">
        <v>0.14285714285714302</v>
      </c>
      <c r="G28">
        <v>0</v>
      </c>
      <c r="H28">
        <v>15.0714285714286</v>
      </c>
      <c r="I28">
        <v>7.71428571428571</v>
      </c>
      <c r="J28">
        <v>1.21428571428571</v>
      </c>
    </row>
    <row r="29" spans="1:10" x14ac:dyDescent="0.2">
      <c r="A29" s="13"/>
      <c r="B29">
        <v>3802</v>
      </c>
      <c r="C29" t="s">
        <v>296</v>
      </c>
      <c r="D29" s="14">
        <v>3</v>
      </c>
      <c r="E29">
        <v>10.9230769230769</v>
      </c>
      <c r="F29">
        <v>1.3076923076923099</v>
      </c>
      <c r="G29">
        <v>0.76923076923076905</v>
      </c>
      <c r="H29">
        <v>11.461538461538501</v>
      </c>
      <c r="I29">
        <v>6.2307692307692299</v>
      </c>
      <c r="J29">
        <v>0.92307692307692302</v>
      </c>
    </row>
    <row r="33" spans="3:18" x14ac:dyDescent="0.2">
      <c r="C33" t="s">
        <v>291</v>
      </c>
      <c r="D33" t="s">
        <v>251</v>
      </c>
      <c r="E33" t="s">
        <v>297</v>
      </c>
      <c r="F33" t="s">
        <v>140</v>
      </c>
      <c r="G33" t="s">
        <v>387</v>
      </c>
      <c r="H33" t="s">
        <v>298</v>
      </c>
      <c r="I33" t="s">
        <v>293</v>
      </c>
      <c r="J33" t="s">
        <v>299</v>
      </c>
      <c r="M33" t="s">
        <v>300</v>
      </c>
      <c r="P33" t="s">
        <v>150</v>
      </c>
      <c r="Q33" t="s">
        <v>151</v>
      </c>
      <c r="R33" t="s">
        <v>33</v>
      </c>
    </row>
    <row r="34" spans="3:18" x14ac:dyDescent="0.2">
      <c r="C34" s="15">
        <v>1</v>
      </c>
      <c r="D34" t="s">
        <v>295</v>
      </c>
      <c r="E34">
        <v>63.543956043956001</v>
      </c>
      <c r="F34">
        <v>9.2417582417582409</v>
      </c>
      <c r="G34">
        <v>5.8076923076923102</v>
      </c>
      <c r="H34">
        <v>10.489010989011</v>
      </c>
      <c r="I34">
        <v>1.6593406593406601</v>
      </c>
      <c r="J34">
        <v>3.2252747252747298</v>
      </c>
      <c r="K34" s="14">
        <v>1</v>
      </c>
      <c r="L34" t="s">
        <v>296</v>
      </c>
      <c r="M34">
        <v>19.115384615384599</v>
      </c>
      <c r="N34">
        <v>2.9230769230769198</v>
      </c>
      <c r="O34">
        <v>1.22527472527473</v>
      </c>
      <c r="P34">
        <v>31.8186813186813</v>
      </c>
      <c r="Q34">
        <v>6.7692307692307701</v>
      </c>
      <c r="R34">
        <v>3.12087912087912</v>
      </c>
    </row>
    <row r="35" spans="3:18" x14ac:dyDescent="0.2">
      <c r="C35" s="14">
        <v>2</v>
      </c>
      <c r="D35" t="s">
        <v>295</v>
      </c>
      <c r="E35">
        <v>48.886877828054303</v>
      </c>
      <c r="F35">
        <v>3.1900452488687798</v>
      </c>
      <c r="G35">
        <v>18.040723981900499</v>
      </c>
      <c r="H35">
        <v>7.0723981900452504</v>
      </c>
      <c r="I35">
        <v>1.289592760181</v>
      </c>
      <c r="J35">
        <v>2.8371040723981897</v>
      </c>
      <c r="K35" s="14">
        <v>2</v>
      </c>
      <c r="L35" t="s">
        <v>296</v>
      </c>
      <c r="M35">
        <v>21.112500000000001</v>
      </c>
      <c r="N35">
        <v>0.133333333333333</v>
      </c>
      <c r="O35">
        <v>1.2833333333333301</v>
      </c>
      <c r="P35">
        <v>38.5625</v>
      </c>
      <c r="Q35">
        <v>9.8375000000000004</v>
      </c>
      <c r="R35">
        <v>2.5291666666666699</v>
      </c>
    </row>
    <row r="36" spans="3:18" x14ac:dyDescent="0.2">
      <c r="C36" s="14">
        <v>3</v>
      </c>
      <c r="D36" t="s">
        <v>295</v>
      </c>
      <c r="E36">
        <v>27.933333333333302</v>
      </c>
      <c r="F36">
        <v>2.7166666666666699</v>
      </c>
      <c r="G36">
        <v>0.8</v>
      </c>
      <c r="H36">
        <v>9.9166666666666696</v>
      </c>
      <c r="I36">
        <v>2.5499999999999998</v>
      </c>
      <c r="J36">
        <v>1.7000000000000002</v>
      </c>
      <c r="K36" s="14">
        <v>3</v>
      </c>
      <c r="L36" t="s">
        <v>296</v>
      </c>
      <c r="M36">
        <v>14.6373626373626</v>
      </c>
      <c r="N36">
        <v>1.4505494505494501</v>
      </c>
      <c r="O36">
        <v>0.76923076923076905</v>
      </c>
      <c r="P36">
        <v>26.532967032967001</v>
      </c>
      <c r="Q36">
        <v>13.945054945054901</v>
      </c>
      <c r="R36">
        <v>2.13736263736264</v>
      </c>
    </row>
  </sheetData>
  <phoneticPr fontId="26" type="noConversion"/>
  <pageMargins left="0.74791666666666667" right="0.74791666666666667" top="0.98402777777777772" bottom="0.98402777777777772" header="0.51180555555555551" footer="0.51180555555555551"/>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Q13"/>
  <sheetViews>
    <sheetView workbookViewId="0">
      <selection activeCell="B41" sqref="B41"/>
    </sheetView>
  </sheetViews>
  <sheetFormatPr defaultColWidth="8.625" defaultRowHeight="12.75" x14ac:dyDescent="0.2"/>
  <sheetData>
    <row r="3" spans="2:17" x14ac:dyDescent="0.2">
      <c r="B3" t="s">
        <v>291</v>
      </c>
      <c r="C3" t="s">
        <v>251</v>
      </c>
      <c r="D3" t="s">
        <v>297</v>
      </c>
      <c r="E3" t="s">
        <v>140</v>
      </c>
      <c r="F3" t="s">
        <v>34</v>
      </c>
      <c r="G3" t="s">
        <v>298</v>
      </c>
      <c r="H3" t="s">
        <v>35</v>
      </c>
      <c r="I3" t="s">
        <v>299</v>
      </c>
      <c r="L3" t="s">
        <v>300</v>
      </c>
      <c r="M3" t="s">
        <v>1</v>
      </c>
      <c r="N3" t="s">
        <v>2</v>
      </c>
      <c r="O3" t="s">
        <v>150</v>
      </c>
      <c r="P3" t="s">
        <v>151</v>
      </c>
      <c r="Q3" t="s">
        <v>33</v>
      </c>
    </row>
    <row r="4" spans="2:17" x14ac:dyDescent="0.2">
      <c r="B4" s="15">
        <v>1</v>
      </c>
      <c r="C4" t="s">
        <v>295</v>
      </c>
      <c r="D4">
        <v>63.543956043956001</v>
      </c>
      <c r="E4">
        <v>9.2417582417582409</v>
      </c>
      <c r="F4">
        <v>5.8076923076923102</v>
      </c>
      <c r="G4">
        <v>10.489010989011</v>
      </c>
      <c r="H4">
        <v>1.6593406593406601</v>
      </c>
      <c r="I4">
        <v>3.2252747252747298</v>
      </c>
      <c r="J4" s="14">
        <v>1</v>
      </c>
      <c r="K4" t="s">
        <v>296</v>
      </c>
      <c r="L4">
        <v>19.115384615384599</v>
      </c>
      <c r="M4">
        <v>2.9230769230769198</v>
      </c>
      <c r="N4">
        <v>1.22527472527473</v>
      </c>
      <c r="O4">
        <v>31.8186813186813</v>
      </c>
      <c r="P4">
        <v>6.7692307692307701</v>
      </c>
      <c r="Q4">
        <v>3.12087912087912</v>
      </c>
    </row>
    <row r="5" spans="2:17" x14ac:dyDescent="0.2">
      <c r="B5" s="14">
        <v>2</v>
      </c>
      <c r="C5" t="s">
        <v>295</v>
      </c>
      <c r="D5">
        <v>48.886877828054303</v>
      </c>
      <c r="E5">
        <v>3.1900452488687798</v>
      </c>
      <c r="F5">
        <v>18.040723981900499</v>
      </c>
      <c r="G5">
        <v>7.0723981900452504</v>
      </c>
      <c r="H5">
        <v>1.289592760181</v>
      </c>
      <c r="I5">
        <v>2.8371040723981897</v>
      </c>
      <c r="J5" s="14">
        <v>2</v>
      </c>
      <c r="K5" t="s">
        <v>296</v>
      </c>
      <c r="L5">
        <v>21.112500000000001</v>
      </c>
      <c r="M5">
        <v>0.133333333333333</v>
      </c>
      <c r="N5">
        <v>1.2833333333333301</v>
      </c>
      <c r="O5">
        <v>38.5625</v>
      </c>
      <c r="P5">
        <v>9.8375000000000004</v>
      </c>
      <c r="Q5">
        <v>2.5291666666666699</v>
      </c>
    </row>
    <row r="6" spans="2:17" x14ac:dyDescent="0.2">
      <c r="B6" s="14">
        <v>3</v>
      </c>
      <c r="C6" t="s">
        <v>295</v>
      </c>
      <c r="D6">
        <v>27.933333333333302</v>
      </c>
      <c r="E6">
        <v>2.7166666666666699</v>
      </c>
      <c r="F6">
        <v>0.8</v>
      </c>
      <c r="G6">
        <v>9.9166666666666696</v>
      </c>
      <c r="H6">
        <v>2.5499999999999998</v>
      </c>
      <c r="I6">
        <v>1.7000000000000002</v>
      </c>
      <c r="J6" s="14">
        <v>3</v>
      </c>
      <c r="K6" t="s">
        <v>296</v>
      </c>
      <c r="L6">
        <v>14.6373626373626</v>
      </c>
      <c r="M6">
        <v>1.4505494505494501</v>
      </c>
      <c r="N6">
        <v>0.76923076923076905</v>
      </c>
      <c r="O6">
        <v>26.532967032967001</v>
      </c>
      <c r="P6">
        <v>13.945054945054901</v>
      </c>
      <c r="Q6">
        <v>2.13736263736264</v>
      </c>
    </row>
    <row r="9" spans="2:17" x14ac:dyDescent="0.2">
      <c r="B9" t="s">
        <v>291</v>
      </c>
      <c r="C9" t="s">
        <v>251</v>
      </c>
      <c r="D9" t="s">
        <v>297</v>
      </c>
      <c r="E9" t="s">
        <v>140</v>
      </c>
      <c r="F9" t="s">
        <v>387</v>
      </c>
      <c r="G9" t="s">
        <v>298</v>
      </c>
      <c r="H9" t="s">
        <v>293</v>
      </c>
      <c r="I9" t="s">
        <v>299</v>
      </c>
      <c r="J9" t="s">
        <v>300</v>
      </c>
      <c r="K9" t="s">
        <v>1</v>
      </c>
      <c r="L9" t="s">
        <v>2</v>
      </c>
      <c r="M9" t="s">
        <v>150</v>
      </c>
      <c r="N9" t="s">
        <v>151</v>
      </c>
      <c r="O9" t="s">
        <v>33</v>
      </c>
    </row>
    <row r="10" spans="2:17" x14ac:dyDescent="0.2">
      <c r="B10" s="15">
        <v>1</v>
      </c>
      <c r="C10" t="s">
        <v>295</v>
      </c>
      <c r="D10" s="16">
        <f t="shared" ref="D10:I10" si="0">+D4/(+D4+D5+D6)</f>
        <v>0.45270781930402038</v>
      </c>
      <c r="E10" s="16">
        <f t="shared" si="0"/>
        <v>0.61007865122990756</v>
      </c>
      <c r="F10" s="16">
        <f t="shared" si="0"/>
        <v>0.23562131698272501</v>
      </c>
      <c r="G10" s="16">
        <f t="shared" si="0"/>
        <v>0.38172290694232358</v>
      </c>
      <c r="H10" s="16">
        <f t="shared" si="0"/>
        <v>0.30175681950428168</v>
      </c>
      <c r="I10" s="16">
        <f t="shared" si="0"/>
        <v>0.41550081609540024</v>
      </c>
      <c r="J10" s="16">
        <f t="shared" ref="J10:O10" si="1">+L4/(+L4+L5+L6)</f>
        <v>0.34840605980186229</v>
      </c>
      <c r="K10" s="16">
        <f t="shared" si="1"/>
        <v>0.64856957087126132</v>
      </c>
      <c r="L10" s="16">
        <f t="shared" si="1"/>
        <v>0.37380566575403823</v>
      </c>
      <c r="M10" s="16">
        <f t="shared" si="1"/>
        <v>0.32831822659400312</v>
      </c>
      <c r="N10" s="16">
        <f t="shared" si="1"/>
        <v>0.22156579757842285</v>
      </c>
      <c r="O10" s="16">
        <f t="shared" si="1"/>
        <v>0.40075965592055329</v>
      </c>
    </row>
    <row r="11" spans="2:17" x14ac:dyDescent="0.2">
      <c r="B11" s="14">
        <v>2</v>
      </c>
      <c r="C11" t="s">
        <v>295</v>
      </c>
      <c r="D11" s="16">
        <f t="shared" ref="D11:I11" si="2">+D5/(+D5+D6+D4)</f>
        <v>0.34828602485516114</v>
      </c>
      <c r="E11" s="16">
        <f t="shared" si="2"/>
        <v>0.210585307674309</v>
      </c>
      <c r="F11" s="16">
        <f t="shared" si="2"/>
        <v>0.7319222367044228</v>
      </c>
      <c r="G11" s="16">
        <f t="shared" si="2"/>
        <v>0.25738331278192828</v>
      </c>
      <c r="H11" s="16">
        <f t="shared" si="2"/>
        <v>0.2345168893303638</v>
      </c>
      <c r="I11" s="16">
        <f t="shared" si="2"/>
        <v>0.36549415409213526</v>
      </c>
      <c r="J11" s="16">
        <f t="shared" ref="J11:O11" si="3">+L5/(+L5+L6+L4)</f>
        <v>0.38480643134152398</v>
      </c>
      <c r="K11" s="16">
        <f t="shared" si="3"/>
        <v>2.9583875162548713E-2</v>
      </c>
      <c r="L11" s="16">
        <f t="shared" si="3"/>
        <v>0.39151813153042292</v>
      </c>
      <c r="M11" s="16">
        <f t="shared" si="3"/>
        <v>0.39790371845478983</v>
      </c>
      <c r="N11" s="16">
        <f t="shared" si="3"/>
        <v>0.32199427202057446</v>
      </c>
      <c r="O11" s="16">
        <f t="shared" si="3"/>
        <v>0.32477642479582802</v>
      </c>
    </row>
    <row r="12" spans="2:17" x14ac:dyDescent="0.2">
      <c r="B12" s="14">
        <v>3</v>
      </c>
      <c r="C12" t="s">
        <v>295</v>
      </c>
      <c r="D12" s="16">
        <f t="shared" ref="D12:I12" si="4">+D6/(+D6+D5+D4)</f>
        <v>0.19900615584081838</v>
      </c>
      <c r="E12" s="16">
        <f t="shared" si="4"/>
        <v>0.17933604109578341</v>
      </c>
      <c r="F12" s="16">
        <f t="shared" si="4"/>
        <v>3.2456446312852175E-2</v>
      </c>
      <c r="G12" s="16">
        <f t="shared" si="4"/>
        <v>0.36089378027574814</v>
      </c>
      <c r="H12" s="16">
        <f t="shared" si="4"/>
        <v>0.46372629116535458</v>
      </c>
      <c r="I12" s="16">
        <f t="shared" si="4"/>
        <v>0.2190050298124645</v>
      </c>
      <c r="J12" s="16">
        <f t="shared" ref="J12:O12" si="5">+L6/(+L6+L5+L4)</f>
        <v>0.26678750885661384</v>
      </c>
      <c r="K12" s="16">
        <f t="shared" si="5"/>
        <v>0.32184655396619</v>
      </c>
      <c r="L12" s="16">
        <f t="shared" si="5"/>
        <v>0.23467620271553874</v>
      </c>
      <c r="M12" s="16">
        <f t="shared" si="5"/>
        <v>0.27377805495120705</v>
      </c>
      <c r="N12" s="16">
        <f t="shared" si="5"/>
        <v>0.45643993040100272</v>
      </c>
      <c r="O12" s="16">
        <f t="shared" si="5"/>
        <v>0.2744639192836188</v>
      </c>
    </row>
    <row r="13" spans="2:17" x14ac:dyDescent="0.2">
      <c r="D13" s="16">
        <f t="shared" ref="D13:O13" si="6">SUM(D10:D12)</f>
        <v>0.99999999999999989</v>
      </c>
      <c r="E13" s="16">
        <f t="shared" si="6"/>
        <v>1</v>
      </c>
      <c r="F13" s="16">
        <f t="shared" si="6"/>
        <v>1</v>
      </c>
      <c r="G13" s="16">
        <f t="shared" si="6"/>
        <v>1</v>
      </c>
      <c r="H13" s="16">
        <f t="shared" si="6"/>
        <v>1</v>
      </c>
      <c r="I13" s="16">
        <f t="shared" si="6"/>
        <v>1</v>
      </c>
      <c r="J13" s="16">
        <f t="shared" si="6"/>
        <v>1</v>
      </c>
      <c r="K13" s="16">
        <f t="shared" si="6"/>
        <v>1</v>
      </c>
      <c r="L13" s="16">
        <f t="shared" si="6"/>
        <v>0.99999999999999978</v>
      </c>
      <c r="M13" s="16">
        <f t="shared" si="6"/>
        <v>1</v>
      </c>
      <c r="N13" s="16">
        <f t="shared" si="6"/>
        <v>1</v>
      </c>
      <c r="O13" s="16">
        <f t="shared" si="6"/>
        <v>1</v>
      </c>
    </row>
  </sheetData>
  <phoneticPr fontId="26" type="noConversion"/>
  <pageMargins left="0.7" right="0.7" top="0.75" bottom="0.75" header="0.51180555555555551" footer="0.51180555555555551"/>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484"/>
  <sheetViews>
    <sheetView workbookViewId="0">
      <pane ySplit="1" topLeftCell="A2" activePane="bottomLeft" state="frozen"/>
      <selection pane="bottomLeft" activeCell="B6" sqref="B6"/>
    </sheetView>
  </sheetViews>
  <sheetFormatPr defaultColWidth="8.625" defaultRowHeight="12.75" x14ac:dyDescent="0.2"/>
  <cols>
    <col min="1" max="1" width="10.5" customWidth="1"/>
    <col min="2" max="2" width="9.5" customWidth="1"/>
    <col min="3" max="3" width="6" customWidth="1"/>
    <col min="4" max="4" width="4.5" customWidth="1"/>
    <col min="5" max="5" width="7" customWidth="1"/>
    <col min="6" max="6" width="8.5" customWidth="1"/>
    <col min="8" max="8" width="6.875" customWidth="1"/>
    <col min="9" max="9" width="5.875" customWidth="1"/>
    <col min="10" max="10" width="8.5" customWidth="1"/>
    <col min="11" max="11" width="9.5" customWidth="1"/>
    <col min="12" max="12" width="7.625" customWidth="1"/>
    <col min="13" max="13" width="7.375" customWidth="1"/>
    <col min="14" max="15" width="7.5" customWidth="1"/>
    <col min="16" max="16" width="6.375" customWidth="1"/>
    <col min="17" max="17" width="6.5" customWidth="1"/>
    <col min="18" max="18" width="4.875" customWidth="1"/>
    <col min="19" max="19" width="7.625" customWidth="1"/>
    <col min="20" max="20" width="12" customWidth="1"/>
    <col min="21" max="21" width="9.875" customWidth="1"/>
    <col min="22" max="22" width="11" customWidth="1"/>
    <col min="24" max="24" width="11.5" customWidth="1"/>
  </cols>
  <sheetData>
    <row r="1" spans="1:23" x14ac:dyDescent="0.2">
      <c r="A1" t="s">
        <v>249</v>
      </c>
      <c r="B1" t="s">
        <v>250</v>
      </c>
      <c r="C1" t="s">
        <v>251</v>
      </c>
      <c r="D1" t="s">
        <v>136</v>
      </c>
      <c r="E1" t="s">
        <v>137</v>
      </c>
      <c r="F1" t="s">
        <v>138</v>
      </c>
      <c r="G1" t="s">
        <v>139</v>
      </c>
      <c r="H1" t="s">
        <v>140</v>
      </c>
      <c r="I1" t="s">
        <v>141</v>
      </c>
      <c r="J1" t="s">
        <v>142</v>
      </c>
      <c r="K1" t="s">
        <v>143</v>
      </c>
      <c r="L1" t="s">
        <v>144</v>
      </c>
      <c r="M1" t="s">
        <v>145</v>
      </c>
      <c r="N1" t="s">
        <v>156</v>
      </c>
      <c r="O1" t="s">
        <v>157</v>
      </c>
      <c r="P1" t="s">
        <v>158</v>
      </c>
      <c r="Q1" t="s">
        <v>159</v>
      </c>
      <c r="R1" t="s">
        <v>160</v>
      </c>
      <c r="S1" t="s">
        <v>167</v>
      </c>
      <c r="T1" t="s">
        <v>387</v>
      </c>
      <c r="U1" t="s">
        <v>3</v>
      </c>
      <c r="V1" t="s">
        <v>4</v>
      </c>
      <c r="W1" t="s">
        <v>5</v>
      </c>
    </row>
    <row r="2" spans="1:23" x14ac:dyDescent="0.2">
      <c r="A2" s="13">
        <v>38245</v>
      </c>
      <c r="B2">
        <v>23</v>
      </c>
      <c r="C2" t="s">
        <v>103</v>
      </c>
      <c r="E2">
        <v>0</v>
      </c>
      <c r="F2">
        <v>0</v>
      </c>
      <c r="G2">
        <v>109</v>
      </c>
      <c r="H2">
        <v>0</v>
      </c>
      <c r="I2" s="16">
        <v>1</v>
      </c>
      <c r="J2" s="16">
        <v>0</v>
      </c>
      <c r="K2" s="16">
        <v>12</v>
      </c>
      <c r="L2" s="8">
        <v>0</v>
      </c>
      <c r="M2" s="16">
        <v>0</v>
      </c>
      <c r="N2" s="8">
        <v>0</v>
      </c>
      <c r="O2" s="16">
        <v>0</v>
      </c>
      <c r="P2" s="16">
        <v>0</v>
      </c>
      <c r="Q2" s="16">
        <v>0</v>
      </c>
      <c r="R2" s="16">
        <v>0</v>
      </c>
      <c r="S2" s="16">
        <v>0</v>
      </c>
      <c r="T2" s="8">
        <v>0</v>
      </c>
      <c r="U2">
        <v>0</v>
      </c>
    </row>
    <row r="3" spans="1:23" x14ac:dyDescent="0.2">
      <c r="A3" s="13">
        <v>38246</v>
      </c>
      <c r="B3">
        <v>23</v>
      </c>
      <c r="C3" t="s">
        <v>103</v>
      </c>
      <c r="E3">
        <v>58</v>
      </c>
      <c r="F3">
        <v>303</v>
      </c>
      <c r="G3">
        <v>361</v>
      </c>
      <c r="H3">
        <v>0</v>
      </c>
      <c r="I3" s="16">
        <v>0</v>
      </c>
      <c r="J3" s="16">
        <v>0</v>
      </c>
      <c r="K3" s="16">
        <v>2</v>
      </c>
      <c r="L3" s="8">
        <v>0</v>
      </c>
      <c r="M3" s="16">
        <v>14</v>
      </c>
      <c r="N3" s="16">
        <v>0</v>
      </c>
      <c r="O3" s="16">
        <v>0</v>
      </c>
      <c r="P3" s="16">
        <v>3</v>
      </c>
      <c r="Q3" s="16">
        <v>2</v>
      </c>
      <c r="R3" s="16">
        <v>0</v>
      </c>
      <c r="S3" s="16">
        <v>0</v>
      </c>
      <c r="T3" s="8">
        <v>0</v>
      </c>
      <c r="U3">
        <v>0</v>
      </c>
    </row>
    <row r="4" spans="1:23" x14ac:dyDescent="0.2">
      <c r="A4" s="13">
        <v>38248</v>
      </c>
      <c r="B4">
        <v>23</v>
      </c>
      <c r="C4" t="s">
        <v>103</v>
      </c>
      <c r="E4">
        <v>96</v>
      </c>
      <c r="F4">
        <v>197</v>
      </c>
      <c r="G4">
        <v>293</v>
      </c>
      <c r="H4">
        <v>1</v>
      </c>
      <c r="I4" s="16">
        <v>1</v>
      </c>
      <c r="J4" s="16">
        <v>0</v>
      </c>
      <c r="K4" s="16">
        <v>1</v>
      </c>
      <c r="L4" s="8">
        <v>0</v>
      </c>
      <c r="M4" s="16">
        <v>4</v>
      </c>
      <c r="N4" s="16">
        <v>0</v>
      </c>
      <c r="O4" s="16">
        <v>0</v>
      </c>
      <c r="P4" s="16">
        <v>1</v>
      </c>
      <c r="Q4" s="16">
        <v>1</v>
      </c>
      <c r="R4" s="16">
        <v>0</v>
      </c>
      <c r="S4" s="16">
        <v>0</v>
      </c>
      <c r="T4" s="8">
        <v>0</v>
      </c>
      <c r="U4">
        <v>0</v>
      </c>
    </row>
    <row r="5" spans="1:23" x14ac:dyDescent="0.2">
      <c r="A5" s="13">
        <v>38249</v>
      </c>
      <c r="B5" s="16">
        <v>23</v>
      </c>
      <c r="C5" s="16" t="s">
        <v>103</v>
      </c>
      <c r="D5" s="16"/>
      <c r="E5" s="16">
        <v>229</v>
      </c>
      <c r="F5" s="16">
        <v>36</v>
      </c>
      <c r="G5" s="16">
        <v>265</v>
      </c>
      <c r="H5" s="16">
        <v>4</v>
      </c>
      <c r="I5" s="16">
        <v>0</v>
      </c>
      <c r="J5" s="16">
        <v>0</v>
      </c>
      <c r="K5" s="16">
        <v>22</v>
      </c>
      <c r="L5" s="8">
        <v>0</v>
      </c>
      <c r="M5" s="16">
        <v>3</v>
      </c>
      <c r="N5" s="16">
        <v>0</v>
      </c>
      <c r="O5" s="16">
        <v>1</v>
      </c>
      <c r="P5" s="16">
        <v>1</v>
      </c>
      <c r="Q5" s="16">
        <v>0</v>
      </c>
      <c r="R5" s="16">
        <v>0</v>
      </c>
      <c r="S5" s="16">
        <v>0</v>
      </c>
      <c r="T5" s="8">
        <v>0</v>
      </c>
      <c r="U5" s="16">
        <v>0</v>
      </c>
      <c r="V5" s="16"/>
      <c r="W5" s="16"/>
    </row>
    <row r="6" spans="1:23" x14ac:dyDescent="0.2">
      <c r="A6" s="13">
        <v>38250</v>
      </c>
      <c r="B6" s="16">
        <v>23</v>
      </c>
      <c r="C6" s="16" t="s">
        <v>103</v>
      </c>
      <c r="D6" s="16"/>
      <c r="E6" s="16">
        <v>31</v>
      </c>
      <c r="F6" s="16">
        <v>54</v>
      </c>
      <c r="G6" s="16">
        <v>85</v>
      </c>
      <c r="H6" s="16">
        <v>1</v>
      </c>
      <c r="I6" s="16">
        <v>0</v>
      </c>
      <c r="J6" s="16">
        <v>0</v>
      </c>
      <c r="K6" s="16">
        <v>6</v>
      </c>
      <c r="L6" s="16">
        <v>0</v>
      </c>
      <c r="M6" s="16">
        <v>2</v>
      </c>
      <c r="N6" s="16">
        <v>0</v>
      </c>
      <c r="O6" s="16">
        <v>0</v>
      </c>
      <c r="P6" s="16">
        <v>1</v>
      </c>
      <c r="Q6" s="16">
        <v>0</v>
      </c>
      <c r="R6" s="16">
        <v>0</v>
      </c>
      <c r="S6" s="16">
        <v>0</v>
      </c>
      <c r="T6" s="8">
        <v>0</v>
      </c>
      <c r="U6" s="16">
        <v>0</v>
      </c>
      <c r="V6" s="16"/>
      <c r="W6" s="16"/>
    </row>
    <row r="7" spans="1:23" x14ac:dyDescent="0.2">
      <c r="A7" s="13">
        <v>38251</v>
      </c>
      <c r="B7">
        <v>23</v>
      </c>
      <c r="C7" t="s">
        <v>103</v>
      </c>
      <c r="E7">
        <v>95</v>
      </c>
      <c r="F7">
        <v>239</v>
      </c>
      <c r="G7">
        <v>334</v>
      </c>
      <c r="H7">
        <v>0</v>
      </c>
      <c r="I7" s="16">
        <v>0</v>
      </c>
      <c r="J7" s="16">
        <v>0</v>
      </c>
      <c r="K7" s="16">
        <v>2</v>
      </c>
      <c r="L7" s="16">
        <v>0</v>
      </c>
      <c r="M7" s="16">
        <v>0</v>
      </c>
      <c r="N7" s="16">
        <v>0</v>
      </c>
      <c r="O7" s="16">
        <v>0</v>
      </c>
      <c r="P7" s="16">
        <v>6</v>
      </c>
      <c r="Q7" s="16">
        <v>0</v>
      </c>
      <c r="R7" s="16">
        <v>0</v>
      </c>
      <c r="S7" s="16">
        <v>0</v>
      </c>
      <c r="T7" s="8">
        <v>0</v>
      </c>
      <c r="U7">
        <v>0</v>
      </c>
    </row>
    <row r="8" spans="1:23" x14ac:dyDescent="0.2">
      <c r="A8" s="13">
        <v>38252</v>
      </c>
      <c r="B8">
        <v>23</v>
      </c>
      <c r="C8" t="s">
        <v>103</v>
      </c>
      <c r="D8" s="16"/>
      <c r="E8">
        <v>0</v>
      </c>
      <c r="F8">
        <v>0</v>
      </c>
      <c r="G8">
        <v>131</v>
      </c>
      <c r="H8">
        <v>5</v>
      </c>
      <c r="I8" s="16">
        <v>0</v>
      </c>
      <c r="J8" s="16">
        <v>0</v>
      </c>
      <c r="K8" s="16">
        <v>9</v>
      </c>
      <c r="L8" s="16">
        <v>0</v>
      </c>
      <c r="M8" s="16">
        <v>0</v>
      </c>
      <c r="N8" s="16">
        <v>0</v>
      </c>
      <c r="O8" s="16">
        <v>0</v>
      </c>
      <c r="P8" s="16">
        <v>4</v>
      </c>
      <c r="Q8" s="16">
        <v>0</v>
      </c>
      <c r="R8" s="16">
        <v>1</v>
      </c>
      <c r="S8" s="16">
        <v>0</v>
      </c>
      <c r="T8" s="8">
        <v>0</v>
      </c>
      <c r="U8">
        <v>0</v>
      </c>
      <c r="W8" s="16"/>
    </row>
    <row r="9" spans="1:23" x14ac:dyDescent="0.2">
      <c r="A9" s="13">
        <v>38254</v>
      </c>
      <c r="B9">
        <v>23</v>
      </c>
      <c r="C9" t="s">
        <v>103</v>
      </c>
      <c r="E9">
        <v>92</v>
      </c>
      <c r="F9">
        <v>93</v>
      </c>
      <c r="G9">
        <f>92+93</f>
        <v>185</v>
      </c>
      <c r="H9">
        <v>0</v>
      </c>
      <c r="I9" s="16">
        <v>4</v>
      </c>
      <c r="J9" s="16">
        <v>0</v>
      </c>
      <c r="K9" s="16">
        <v>35</v>
      </c>
      <c r="L9" s="8">
        <v>0</v>
      </c>
      <c r="M9" s="16">
        <v>14</v>
      </c>
      <c r="N9" s="8">
        <v>0</v>
      </c>
      <c r="O9" s="16">
        <v>2</v>
      </c>
      <c r="P9" s="16">
        <v>1</v>
      </c>
      <c r="Q9" s="16">
        <v>0</v>
      </c>
      <c r="R9" s="16">
        <v>0</v>
      </c>
      <c r="S9" s="16">
        <v>0</v>
      </c>
      <c r="T9" s="8">
        <v>0</v>
      </c>
      <c r="U9">
        <v>0</v>
      </c>
    </row>
    <row r="10" spans="1:23" x14ac:dyDescent="0.2">
      <c r="A10" s="13">
        <v>38255</v>
      </c>
      <c r="B10">
        <v>23</v>
      </c>
      <c r="C10" t="s">
        <v>103</v>
      </c>
      <c r="E10">
        <v>81</v>
      </c>
      <c r="F10">
        <v>95</v>
      </c>
      <c r="G10">
        <v>176</v>
      </c>
      <c r="H10">
        <v>26</v>
      </c>
      <c r="I10" s="16">
        <v>15</v>
      </c>
      <c r="J10" s="16">
        <v>0</v>
      </c>
      <c r="K10" s="16">
        <v>33</v>
      </c>
      <c r="L10" s="8">
        <v>0</v>
      </c>
      <c r="M10" s="16">
        <v>4</v>
      </c>
      <c r="N10" s="8">
        <v>0</v>
      </c>
      <c r="O10" s="16">
        <v>0</v>
      </c>
      <c r="P10" s="16">
        <v>5</v>
      </c>
      <c r="Q10" s="16">
        <v>0</v>
      </c>
      <c r="R10" s="16">
        <v>0</v>
      </c>
      <c r="S10" s="16">
        <v>1</v>
      </c>
      <c r="T10" s="8">
        <v>0</v>
      </c>
      <c r="U10">
        <v>0</v>
      </c>
    </row>
    <row r="11" spans="1:23" x14ac:dyDescent="0.2">
      <c r="A11" s="13">
        <v>38256</v>
      </c>
      <c r="B11">
        <v>23</v>
      </c>
      <c r="C11" t="s">
        <v>103</v>
      </c>
      <c r="E11">
        <v>59</v>
      </c>
      <c r="F11">
        <v>64</v>
      </c>
      <c r="G11">
        <v>123</v>
      </c>
      <c r="H11">
        <v>28</v>
      </c>
      <c r="I11" s="16">
        <v>2</v>
      </c>
      <c r="J11" s="16">
        <v>0</v>
      </c>
      <c r="K11" s="16">
        <v>7</v>
      </c>
      <c r="L11" s="8">
        <v>0</v>
      </c>
      <c r="M11" s="16">
        <v>14</v>
      </c>
      <c r="N11" s="16">
        <v>0</v>
      </c>
      <c r="O11" s="16">
        <v>0</v>
      </c>
      <c r="P11" s="16">
        <v>0</v>
      </c>
      <c r="Q11" s="16">
        <v>0</v>
      </c>
      <c r="R11" s="16">
        <v>0</v>
      </c>
      <c r="S11" s="16">
        <v>0</v>
      </c>
      <c r="T11" s="16">
        <v>0</v>
      </c>
      <c r="U11">
        <v>0</v>
      </c>
    </row>
    <row r="12" spans="1:23" x14ac:dyDescent="0.2">
      <c r="A12" s="13">
        <v>38257</v>
      </c>
      <c r="B12">
        <v>23</v>
      </c>
      <c r="C12" t="s">
        <v>103</v>
      </c>
      <c r="E12">
        <v>55</v>
      </c>
      <c r="F12">
        <v>192</v>
      </c>
      <c r="G12">
        <v>247</v>
      </c>
      <c r="H12">
        <v>27</v>
      </c>
      <c r="I12" s="16">
        <v>1</v>
      </c>
      <c r="J12" s="16">
        <v>0</v>
      </c>
      <c r="K12" s="16">
        <v>33</v>
      </c>
      <c r="L12" s="8">
        <v>0</v>
      </c>
      <c r="M12" s="16">
        <v>0</v>
      </c>
      <c r="N12" s="16">
        <v>2</v>
      </c>
      <c r="O12" s="16">
        <v>0</v>
      </c>
      <c r="P12" s="16">
        <v>0</v>
      </c>
      <c r="Q12" s="16">
        <v>2</v>
      </c>
      <c r="R12" s="16">
        <v>0</v>
      </c>
      <c r="S12" s="16">
        <v>0</v>
      </c>
      <c r="T12" s="16">
        <v>1</v>
      </c>
      <c r="U12">
        <v>0</v>
      </c>
    </row>
    <row r="13" spans="1:23" x14ac:dyDescent="0.2">
      <c r="A13" s="17">
        <v>38259</v>
      </c>
      <c r="B13">
        <v>23</v>
      </c>
      <c r="C13" t="s">
        <v>103</v>
      </c>
      <c r="E13">
        <v>0</v>
      </c>
      <c r="F13">
        <v>0</v>
      </c>
      <c r="G13">
        <v>193</v>
      </c>
      <c r="H13" s="8">
        <v>3</v>
      </c>
      <c r="I13" s="8">
        <v>0</v>
      </c>
      <c r="J13" s="8">
        <v>0</v>
      </c>
      <c r="K13" s="8">
        <v>36</v>
      </c>
      <c r="L13" s="8">
        <v>1</v>
      </c>
      <c r="M13" s="8">
        <v>4</v>
      </c>
      <c r="N13" s="8">
        <v>1</v>
      </c>
      <c r="O13" s="8">
        <v>0</v>
      </c>
      <c r="P13" s="8">
        <v>8</v>
      </c>
      <c r="Q13" s="8">
        <v>0</v>
      </c>
      <c r="R13" s="8">
        <v>0</v>
      </c>
      <c r="S13" s="8">
        <v>1</v>
      </c>
      <c r="T13" s="16">
        <v>7</v>
      </c>
      <c r="U13">
        <v>0</v>
      </c>
    </row>
    <row r="14" spans="1:23" x14ac:dyDescent="0.2">
      <c r="A14" s="17">
        <v>38260</v>
      </c>
      <c r="B14">
        <v>23</v>
      </c>
      <c r="C14" t="s">
        <v>103</v>
      </c>
      <c r="E14">
        <v>0</v>
      </c>
      <c r="F14">
        <v>0</v>
      </c>
      <c r="G14">
        <v>138</v>
      </c>
      <c r="H14" s="8">
        <v>0</v>
      </c>
      <c r="I14" s="8">
        <v>0</v>
      </c>
      <c r="J14" s="8">
        <v>0</v>
      </c>
      <c r="K14" s="8">
        <v>7</v>
      </c>
      <c r="L14" s="8">
        <v>1</v>
      </c>
      <c r="M14" s="8">
        <v>1</v>
      </c>
      <c r="N14" s="8">
        <v>0</v>
      </c>
      <c r="O14" s="8">
        <v>0</v>
      </c>
      <c r="P14" s="8">
        <v>1</v>
      </c>
      <c r="Q14" s="8">
        <v>0</v>
      </c>
      <c r="R14" s="8">
        <v>0</v>
      </c>
      <c r="S14" s="8">
        <v>1</v>
      </c>
      <c r="T14" s="8">
        <v>0</v>
      </c>
      <c r="U14">
        <v>0</v>
      </c>
    </row>
    <row r="15" spans="1:23" x14ac:dyDescent="0.2">
      <c r="A15" s="17">
        <v>38261</v>
      </c>
      <c r="B15">
        <v>23</v>
      </c>
      <c r="C15" t="s">
        <v>103</v>
      </c>
      <c r="E15">
        <v>0</v>
      </c>
      <c r="F15">
        <v>0</v>
      </c>
      <c r="G15">
        <v>205</v>
      </c>
      <c r="H15" s="8">
        <v>3</v>
      </c>
      <c r="I15" s="8">
        <v>0</v>
      </c>
      <c r="J15" s="8">
        <v>0</v>
      </c>
      <c r="K15" s="8">
        <v>7</v>
      </c>
      <c r="L15" s="8">
        <v>0</v>
      </c>
      <c r="M15" s="8">
        <v>1</v>
      </c>
      <c r="N15" s="8">
        <v>0</v>
      </c>
      <c r="O15" s="8">
        <v>0</v>
      </c>
      <c r="P15" s="8">
        <v>1</v>
      </c>
      <c r="Q15" s="8">
        <v>0</v>
      </c>
      <c r="R15" s="8">
        <v>0</v>
      </c>
      <c r="S15" s="8">
        <v>0</v>
      </c>
      <c r="T15" s="8">
        <v>0</v>
      </c>
      <c r="U15">
        <v>0</v>
      </c>
    </row>
    <row r="16" spans="1:23" x14ac:dyDescent="0.2">
      <c r="A16" s="17">
        <v>38262</v>
      </c>
      <c r="B16">
        <v>23</v>
      </c>
      <c r="C16" t="s">
        <v>103</v>
      </c>
      <c r="E16">
        <v>0</v>
      </c>
      <c r="F16">
        <v>0</v>
      </c>
      <c r="G16">
        <v>223</v>
      </c>
      <c r="H16">
        <v>0</v>
      </c>
      <c r="I16" s="8">
        <v>0</v>
      </c>
      <c r="J16" s="8">
        <v>0</v>
      </c>
      <c r="K16" s="8">
        <v>9</v>
      </c>
      <c r="L16" s="8">
        <v>0</v>
      </c>
      <c r="M16" s="8">
        <v>12</v>
      </c>
      <c r="N16" s="8">
        <v>0</v>
      </c>
      <c r="O16" s="8">
        <v>0</v>
      </c>
      <c r="P16" s="8">
        <v>3</v>
      </c>
      <c r="Q16" s="8">
        <v>0</v>
      </c>
      <c r="R16" s="8">
        <v>0</v>
      </c>
      <c r="S16" s="8">
        <v>0</v>
      </c>
      <c r="T16" s="8">
        <v>0</v>
      </c>
      <c r="U16">
        <v>0</v>
      </c>
    </row>
    <row r="17" spans="1:23" x14ac:dyDescent="0.2">
      <c r="A17" s="17">
        <v>38263</v>
      </c>
      <c r="B17">
        <v>23</v>
      </c>
      <c r="C17" t="s">
        <v>103</v>
      </c>
      <c r="E17">
        <v>0</v>
      </c>
      <c r="F17">
        <v>0</v>
      </c>
      <c r="G17">
        <v>247</v>
      </c>
      <c r="H17">
        <v>0</v>
      </c>
      <c r="I17" s="8">
        <v>0</v>
      </c>
      <c r="J17" s="8">
        <v>0</v>
      </c>
      <c r="K17" s="8">
        <v>11</v>
      </c>
      <c r="L17" s="8">
        <v>3</v>
      </c>
      <c r="M17" s="8">
        <v>12</v>
      </c>
      <c r="N17" s="8">
        <v>0</v>
      </c>
      <c r="O17" s="8">
        <v>0</v>
      </c>
      <c r="P17" s="8">
        <v>2</v>
      </c>
      <c r="Q17" s="8">
        <v>0</v>
      </c>
      <c r="R17" s="8">
        <v>0</v>
      </c>
      <c r="S17" s="8">
        <v>0</v>
      </c>
      <c r="T17" s="8">
        <v>0</v>
      </c>
      <c r="U17">
        <v>0</v>
      </c>
    </row>
    <row r="18" spans="1:23" x14ac:dyDescent="0.2">
      <c r="A18" s="17">
        <v>38264</v>
      </c>
      <c r="B18">
        <v>23</v>
      </c>
      <c r="C18" t="s">
        <v>103</v>
      </c>
      <c r="E18">
        <v>0</v>
      </c>
      <c r="F18">
        <v>0</v>
      </c>
      <c r="G18">
        <v>411</v>
      </c>
      <c r="H18">
        <v>2</v>
      </c>
      <c r="I18" s="8">
        <v>0</v>
      </c>
      <c r="J18" s="8">
        <v>0</v>
      </c>
      <c r="K18" s="8">
        <v>1</v>
      </c>
      <c r="L18" s="8">
        <v>0</v>
      </c>
      <c r="M18" s="8">
        <v>57</v>
      </c>
      <c r="N18" s="8">
        <v>1</v>
      </c>
      <c r="O18" s="8">
        <v>0</v>
      </c>
      <c r="P18" s="8">
        <v>3</v>
      </c>
      <c r="Q18" s="8">
        <v>0</v>
      </c>
      <c r="R18" s="8">
        <v>0</v>
      </c>
      <c r="S18" s="8">
        <v>0</v>
      </c>
      <c r="T18" s="8">
        <v>0</v>
      </c>
      <c r="U18">
        <v>0</v>
      </c>
    </row>
    <row r="19" spans="1:23" x14ac:dyDescent="0.2">
      <c r="A19" s="17">
        <v>38265</v>
      </c>
      <c r="B19">
        <v>23</v>
      </c>
      <c r="C19" t="s">
        <v>103</v>
      </c>
      <c r="E19">
        <v>0</v>
      </c>
      <c r="F19">
        <v>0</v>
      </c>
      <c r="G19">
        <v>159</v>
      </c>
      <c r="H19">
        <v>3</v>
      </c>
      <c r="I19" s="8">
        <v>0</v>
      </c>
      <c r="J19" s="8">
        <v>0</v>
      </c>
      <c r="K19" s="8">
        <v>57</v>
      </c>
      <c r="L19" s="8">
        <v>0</v>
      </c>
      <c r="M19" s="8">
        <v>47</v>
      </c>
      <c r="N19" s="8">
        <v>4</v>
      </c>
      <c r="O19" s="8">
        <v>0</v>
      </c>
      <c r="P19" s="8">
        <v>0</v>
      </c>
      <c r="Q19" s="8">
        <v>2</v>
      </c>
      <c r="R19" s="8">
        <v>0</v>
      </c>
      <c r="S19" s="8">
        <v>0</v>
      </c>
      <c r="T19" s="16">
        <v>5</v>
      </c>
      <c r="U19">
        <v>0</v>
      </c>
    </row>
    <row r="20" spans="1:23" x14ac:dyDescent="0.2">
      <c r="A20" s="17">
        <v>38266</v>
      </c>
      <c r="B20">
        <v>23</v>
      </c>
      <c r="C20" t="s">
        <v>103</v>
      </c>
      <c r="E20">
        <v>0</v>
      </c>
      <c r="F20">
        <v>0</v>
      </c>
      <c r="G20">
        <v>106</v>
      </c>
      <c r="H20">
        <v>0</v>
      </c>
      <c r="I20" s="8">
        <v>0</v>
      </c>
      <c r="J20" s="8">
        <v>0</v>
      </c>
      <c r="K20" s="8">
        <v>0</v>
      </c>
      <c r="L20" s="8">
        <v>0</v>
      </c>
      <c r="M20" s="8">
        <v>2</v>
      </c>
      <c r="N20" s="8">
        <v>0</v>
      </c>
      <c r="O20" s="8">
        <v>0</v>
      </c>
      <c r="P20" s="8">
        <v>0</v>
      </c>
      <c r="Q20" s="8">
        <v>0</v>
      </c>
      <c r="R20" s="8">
        <v>0</v>
      </c>
      <c r="S20" s="8">
        <v>0</v>
      </c>
      <c r="T20" s="8">
        <v>0</v>
      </c>
      <c r="U20" s="8">
        <v>0</v>
      </c>
      <c r="W20" t="s">
        <v>169</v>
      </c>
    </row>
    <row r="21" spans="1:23" x14ac:dyDescent="0.2">
      <c r="A21" s="17">
        <v>38267</v>
      </c>
      <c r="B21">
        <v>23</v>
      </c>
      <c r="C21" t="s">
        <v>103</v>
      </c>
      <c r="E21">
        <v>0</v>
      </c>
      <c r="F21">
        <v>0</v>
      </c>
      <c r="G21">
        <v>143</v>
      </c>
      <c r="H21">
        <v>7</v>
      </c>
      <c r="I21" s="8">
        <v>0</v>
      </c>
      <c r="J21" s="8">
        <v>0</v>
      </c>
      <c r="K21" s="8">
        <v>63</v>
      </c>
      <c r="L21" s="8">
        <v>0</v>
      </c>
      <c r="M21" s="8">
        <v>11</v>
      </c>
      <c r="N21" s="8">
        <v>2</v>
      </c>
      <c r="O21" s="8">
        <v>0</v>
      </c>
      <c r="P21" s="8">
        <v>2</v>
      </c>
      <c r="Q21" s="8">
        <v>3</v>
      </c>
      <c r="R21" s="8">
        <v>0</v>
      </c>
      <c r="S21" s="8">
        <v>0</v>
      </c>
      <c r="T21" s="8">
        <v>3</v>
      </c>
      <c r="U21" s="8">
        <v>0</v>
      </c>
    </row>
    <row r="22" spans="1:23" x14ac:dyDescent="0.2">
      <c r="A22" s="17">
        <v>38268</v>
      </c>
      <c r="B22">
        <v>23</v>
      </c>
      <c r="C22" t="s">
        <v>103</v>
      </c>
      <c r="E22">
        <v>0</v>
      </c>
      <c r="F22">
        <v>0</v>
      </c>
      <c r="G22">
        <v>222</v>
      </c>
      <c r="H22">
        <v>2</v>
      </c>
      <c r="I22" s="8">
        <v>0</v>
      </c>
      <c r="J22" s="8">
        <v>0</v>
      </c>
      <c r="K22" s="8">
        <v>3</v>
      </c>
      <c r="L22" s="8">
        <v>0</v>
      </c>
      <c r="M22" s="8">
        <v>9</v>
      </c>
      <c r="N22" s="8">
        <v>2</v>
      </c>
      <c r="O22" s="8">
        <v>0</v>
      </c>
      <c r="P22" s="8">
        <v>2</v>
      </c>
      <c r="Q22" s="8">
        <v>1</v>
      </c>
      <c r="R22" s="8">
        <v>0</v>
      </c>
      <c r="S22" s="8">
        <v>1</v>
      </c>
      <c r="T22" s="8">
        <v>0</v>
      </c>
      <c r="U22" s="8">
        <v>0</v>
      </c>
    </row>
    <row r="23" spans="1:23" x14ac:dyDescent="0.2">
      <c r="A23" s="17">
        <v>38269</v>
      </c>
      <c r="B23">
        <v>23</v>
      </c>
      <c r="C23" t="s">
        <v>103</v>
      </c>
      <c r="E23">
        <v>0</v>
      </c>
      <c r="F23">
        <v>0</v>
      </c>
      <c r="G23">
        <v>30</v>
      </c>
      <c r="H23">
        <v>3</v>
      </c>
      <c r="I23" s="8">
        <v>0</v>
      </c>
      <c r="J23" s="8">
        <v>0</v>
      </c>
      <c r="K23" s="8">
        <v>7</v>
      </c>
      <c r="L23" s="8">
        <v>0</v>
      </c>
      <c r="M23" s="8">
        <v>4</v>
      </c>
      <c r="N23" s="8">
        <v>0</v>
      </c>
      <c r="O23" s="8">
        <v>0</v>
      </c>
      <c r="P23" s="8">
        <v>1</v>
      </c>
      <c r="Q23" s="8">
        <v>2</v>
      </c>
      <c r="R23" s="8">
        <v>0</v>
      </c>
      <c r="S23" s="8">
        <v>1</v>
      </c>
      <c r="T23" s="8">
        <v>0</v>
      </c>
      <c r="U23" s="8">
        <v>0</v>
      </c>
    </row>
    <row r="24" spans="1:23" x14ac:dyDescent="0.2">
      <c r="A24" s="17">
        <v>38270</v>
      </c>
      <c r="B24">
        <v>23</v>
      </c>
      <c r="C24" t="s">
        <v>103</v>
      </c>
      <c r="E24">
        <v>0</v>
      </c>
      <c r="F24">
        <v>0</v>
      </c>
      <c r="G24">
        <v>174</v>
      </c>
      <c r="H24">
        <v>0</v>
      </c>
      <c r="I24" s="8">
        <v>0</v>
      </c>
      <c r="J24" s="8">
        <v>0</v>
      </c>
      <c r="K24" s="8">
        <v>3</v>
      </c>
      <c r="L24" s="8">
        <v>0</v>
      </c>
      <c r="M24" s="8">
        <v>0</v>
      </c>
      <c r="N24" s="8">
        <v>0</v>
      </c>
      <c r="O24" s="8">
        <v>0</v>
      </c>
      <c r="P24" s="8">
        <v>1</v>
      </c>
      <c r="Q24" s="8">
        <v>0</v>
      </c>
      <c r="R24" s="8">
        <v>3</v>
      </c>
      <c r="S24" s="8">
        <v>0</v>
      </c>
      <c r="T24" s="8">
        <v>0</v>
      </c>
      <c r="U24" s="8">
        <v>0</v>
      </c>
    </row>
    <row r="25" spans="1:23" x14ac:dyDescent="0.2">
      <c r="A25" s="17">
        <v>38271</v>
      </c>
      <c r="B25">
        <v>23</v>
      </c>
      <c r="C25" t="s">
        <v>103</v>
      </c>
      <c r="E25">
        <v>0</v>
      </c>
      <c r="F25">
        <v>0</v>
      </c>
      <c r="G25">
        <v>86</v>
      </c>
      <c r="H25">
        <v>2</v>
      </c>
      <c r="I25" s="8">
        <v>0</v>
      </c>
      <c r="J25" s="8">
        <v>0</v>
      </c>
      <c r="K25" s="8">
        <v>3</v>
      </c>
      <c r="L25" s="8">
        <v>0</v>
      </c>
      <c r="M25" s="8">
        <v>2</v>
      </c>
      <c r="N25" s="8">
        <v>0</v>
      </c>
      <c r="O25" s="8">
        <v>0</v>
      </c>
      <c r="P25" s="8">
        <v>1</v>
      </c>
      <c r="Q25" s="8">
        <v>0</v>
      </c>
      <c r="R25" s="8">
        <v>0</v>
      </c>
      <c r="S25" s="8">
        <v>0</v>
      </c>
      <c r="T25" s="8">
        <v>1</v>
      </c>
      <c r="U25" s="8">
        <v>0</v>
      </c>
    </row>
    <row r="26" spans="1:23" x14ac:dyDescent="0.2">
      <c r="A26" s="17">
        <v>38272</v>
      </c>
      <c r="B26">
        <v>23</v>
      </c>
      <c r="C26" t="s">
        <v>103</v>
      </c>
      <c r="E26">
        <v>0</v>
      </c>
      <c r="F26">
        <v>0</v>
      </c>
      <c r="G26">
        <v>39</v>
      </c>
      <c r="H26">
        <v>2</v>
      </c>
      <c r="I26" s="8">
        <v>0</v>
      </c>
      <c r="J26" s="8">
        <v>0</v>
      </c>
      <c r="K26" s="8">
        <v>3</v>
      </c>
      <c r="L26" s="8">
        <v>0</v>
      </c>
      <c r="M26" s="8">
        <v>1</v>
      </c>
      <c r="N26" s="8">
        <v>0</v>
      </c>
      <c r="O26" s="8">
        <v>0</v>
      </c>
      <c r="P26" s="8">
        <v>0</v>
      </c>
      <c r="Q26" s="8">
        <v>0</v>
      </c>
      <c r="R26" s="8">
        <v>0</v>
      </c>
      <c r="S26" s="8">
        <v>0</v>
      </c>
      <c r="T26" s="8">
        <v>0</v>
      </c>
      <c r="U26" s="8">
        <v>0</v>
      </c>
    </row>
    <row r="27" spans="1:23" x14ac:dyDescent="0.2">
      <c r="A27" s="17">
        <v>38273</v>
      </c>
      <c r="B27">
        <v>23</v>
      </c>
      <c r="C27" t="s">
        <v>103</v>
      </c>
      <c r="E27">
        <v>0</v>
      </c>
      <c r="F27">
        <v>0</v>
      </c>
      <c r="G27">
        <v>246</v>
      </c>
      <c r="H27">
        <v>2</v>
      </c>
      <c r="I27" s="8">
        <v>0</v>
      </c>
      <c r="J27" s="8">
        <v>0</v>
      </c>
      <c r="K27" s="8">
        <v>16</v>
      </c>
      <c r="L27" s="8">
        <v>0</v>
      </c>
      <c r="M27" s="8">
        <v>11</v>
      </c>
      <c r="N27" s="8">
        <v>0</v>
      </c>
      <c r="O27" s="8">
        <v>0</v>
      </c>
      <c r="P27" s="8">
        <v>4</v>
      </c>
      <c r="Q27" s="8">
        <v>2</v>
      </c>
      <c r="R27" s="8">
        <v>0</v>
      </c>
      <c r="S27" s="8">
        <v>0</v>
      </c>
      <c r="T27" s="8">
        <v>0</v>
      </c>
      <c r="U27" s="8">
        <v>0</v>
      </c>
    </row>
    <row r="28" spans="1:23" x14ac:dyDescent="0.2">
      <c r="A28" s="17">
        <v>38262</v>
      </c>
      <c r="B28">
        <v>24</v>
      </c>
      <c r="C28" t="s">
        <v>103</v>
      </c>
      <c r="E28">
        <v>0</v>
      </c>
      <c r="F28">
        <v>0</v>
      </c>
      <c r="G28">
        <v>442</v>
      </c>
      <c r="H28">
        <v>0</v>
      </c>
      <c r="I28" s="8">
        <v>0</v>
      </c>
      <c r="J28" s="8">
        <v>0</v>
      </c>
      <c r="K28" s="8">
        <v>70</v>
      </c>
      <c r="L28" s="8">
        <v>0</v>
      </c>
      <c r="M28" s="8">
        <v>16</v>
      </c>
      <c r="N28" s="8">
        <v>0</v>
      </c>
      <c r="O28" s="8">
        <v>0</v>
      </c>
      <c r="P28" s="8">
        <v>6</v>
      </c>
      <c r="Q28" s="8">
        <v>1</v>
      </c>
      <c r="R28" s="8">
        <v>0</v>
      </c>
      <c r="S28" s="8">
        <v>2</v>
      </c>
      <c r="T28" s="8">
        <v>0</v>
      </c>
      <c r="U28">
        <v>0</v>
      </c>
    </row>
    <row r="29" spans="1:23" x14ac:dyDescent="0.2">
      <c r="A29" s="17">
        <v>38263</v>
      </c>
      <c r="B29">
        <v>24</v>
      </c>
      <c r="C29" t="s">
        <v>103</v>
      </c>
      <c r="E29">
        <v>0</v>
      </c>
      <c r="F29">
        <v>0</v>
      </c>
      <c r="G29">
        <v>121</v>
      </c>
      <c r="H29">
        <v>3</v>
      </c>
      <c r="I29" s="8">
        <v>0</v>
      </c>
      <c r="J29" s="8">
        <v>0</v>
      </c>
      <c r="K29" s="8">
        <v>38</v>
      </c>
      <c r="L29" s="8">
        <v>0</v>
      </c>
      <c r="M29" s="8">
        <v>13</v>
      </c>
      <c r="N29" s="8">
        <v>0</v>
      </c>
      <c r="O29" s="8">
        <v>0</v>
      </c>
      <c r="P29" s="8">
        <v>7</v>
      </c>
      <c r="Q29" s="8">
        <v>3</v>
      </c>
      <c r="R29" s="8">
        <v>0</v>
      </c>
      <c r="S29" s="8">
        <v>0</v>
      </c>
      <c r="T29" s="16">
        <v>23</v>
      </c>
      <c r="U29">
        <v>0</v>
      </c>
    </row>
    <row r="30" spans="1:23" x14ac:dyDescent="0.2">
      <c r="A30" s="17">
        <v>38264</v>
      </c>
      <c r="B30">
        <v>24</v>
      </c>
      <c r="C30" t="s">
        <v>103</v>
      </c>
      <c r="E30">
        <v>0</v>
      </c>
      <c r="F30">
        <v>0</v>
      </c>
      <c r="G30">
        <v>246</v>
      </c>
      <c r="H30" s="8">
        <v>3</v>
      </c>
      <c r="I30" s="8">
        <v>0</v>
      </c>
      <c r="J30" s="8">
        <v>0</v>
      </c>
      <c r="K30" s="8">
        <v>31</v>
      </c>
      <c r="L30" s="8">
        <v>0</v>
      </c>
      <c r="M30" s="8">
        <v>54</v>
      </c>
      <c r="N30" s="8">
        <v>2</v>
      </c>
      <c r="O30" s="8">
        <v>0</v>
      </c>
      <c r="P30" s="8">
        <v>13</v>
      </c>
      <c r="Q30" s="8">
        <v>3</v>
      </c>
      <c r="R30" s="8">
        <v>0</v>
      </c>
      <c r="S30" s="8">
        <v>0</v>
      </c>
      <c r="T30" s="16">
        <v>4</v>
      </c>
      <c r="U30">
        <v>0</v>
      </c>
    </row>
    <row r="31" spans="1:23" x14ac:dyDescent="0.2">
      <c r="A31" s="17">
        <v>38265</v>
      </c>
      <c r="B31">
        <v>24</v>
      </c>
      <c r="C31" t="s">
        <v>103</v>
      </c>
      <c r="E31">
        <v>0</v>
      </c>
      <c r="F31">
        <v>0</v>
      </c>
      <c r="G31">
        <v>270</v>
      </c>
      <c r="H31">
        <v>4</v>
      </c>
      <c r="I31" s="8">
        <v>0</v>
      </c>
      <c r="J31" s="8">
        <v>0</v>
      </c>
      <c r="K31" s="8">
        <v>41</v>
      </c>
      <c r="L31" s="8">
        <v>0</v>
      </c>
      <c r="M31" s="8">
        <v>21</v>
      </c>
      <c r="N31" s="8">
        <v>0</v>
      </c>
      <c r="O31" s="8">
        <v>0</v>
      </c>
      <c r="P31" s="8">
        <v>4</v>
      </c>
      <c r="Q31" s="8">
        <v>3</v>
      </c>
      <c r="R31" s="8">
        <v>0</v>
      </c>
      <c r="S31" s="8">
        <v>0</v>
      </c>
      <c r="T31" s="16">
        <v>13</v>
      </c>
      <c r="U31">
        <v>0</v>
      </c>
    </row>
    <row r="32" spans="1:23" x14ac:dyDescent="0.2">
      <c r="A32" s="17">
        <v>38266</v>
      </c>
      <c r="B32">
        <v>24</v>
      </c>
      <c r="C32" t="s">
        <v>103</v>
      </c>
      <c r="E32">
        <v>0</v>
      </c>
      <c r="F32">
        <v>0</v>
      </c>
      <c r="G32">
        <v>125</v>
      </c>
      <c r="H32">
        <v>13</v>
      </c>
      <c r="I32" s="8">
        <v>0</v>
      </c>
      <c r="J32" s="8">
        <v>0</v>
      </c>
      <c r="K32" s="8">
        <v>1</v>
      </c>
      <c r="L32" s="8">
        <v>0</v>
      </c>
      <c r="M32" s="8">
        <v>2</v>
      </c>
      <c r="N32" s="8">
        <v>0</v>
      </c>
      <c r="O32" s="8">
        <v>0</v>
      </c>
      <c r="P32" s="8">
        <v>0</v>
      </c>
      <c r="Q32" s="8">
        <v>1</v>
      </c>
      <c r="R32" s="8">
        <v>0</v>
      </c>
      <c r="S32" s="8">
        <v>0</v>
      </c>
      <c r="T32" s="8">
        <v>0</v>
      </c>
      <c r="U32" s="8">
        <v>0</v>
      </c>
    </row>
    <row r="33" spans="1:22" x14ac:dyDescent="0.2">
      <c r="A33" s="17">
        <v>38267</v>
      </c>
      <c r="B33">
        <v>24</v>
      </c>
      <c r="C33" t="s">
        <v>103</v>
      </c>
      <c r="E33">
        <v>0</v>
      </c>
      <c r="F33">
        <v>0</v>
      </c>
      <c r="G33">
        <v>53</v>
      </c>
      <c r="H33">
        <v>0</v>
      </c>
      <c r="I33" s="8">
        <v>0</v>
      </c>
      <c r="J33" s="8">
        <v>0</v>
      </c>
      <c r="K33" s="8">
        <v>6</v>
      </c>
      <c r="L33" s="8">
        <v>0</v>
      </c>
      <c r="M33" s="8">
        <v>2</v>
      </c>
      <c r="N33" s="8">
        <v>0</v>
      </c>
      <c r="O33" s="8">
        <v>0</v>
      </c>
      <c r="P33" s="8">
        <v>0</v>
      </c>
      <c r="Q33" s="8">
        <v>1</v>
      </c>
      <c r="R33" s="8">
        <v>0</v>
      </c>
      <c r="S33" s="8">
        <v>0</v>
      </c>
      <c r="T33" s="8">
        <v>0</v>
      </c>
      <c r="U33" s="8">
        <v>0</v>
      </c>
    </row>
    <row r="34" spans="1:22" x14ac:dyDescent="0.2">
      <c r="A34" s="17">
        <v>38268</v>
      </c>
      <c r="B34">
        <v>24</v>
      </c>
      <c r="C34" t="s">
        <v>103</v>
      </c>
      <c r="E34">
        <v>0</v>
      </c>
      <c r="F34">
        <v>0</v>
      </c>
      <c r="G34">
        <v>70</v>
      </c>
      <c r="H34">
        <v>1</v>
      </c>
      <c r="I34" s="8">
        <v>0</v>
      </c>
      <c r="J34" s="8">
        <v>0</v>
      </c>
      <c r="K34" s="8">
        <v>14</v>
      </c>
      <c r="L34" s="8">
        <v>0</v>
      </c>
      <c r="M34" s="8">
        <v>18</v>
      </c>
      <c r="N34" s="8">
        <v>2</v>
      </c>
      <c r="O34" s="8">
        <v>0</v>
      </c>
      <c r="P34" s="8">
        <v>0</v>
      </c>
      <c r="Q34" s="8">
        <v>1</v>
      </c>
      <c r="R34" s="8">
        <v>0</v>
      </c>
      <c r="S34" s="8">
        <v>0</v>
      </c>
      <c r="T34" s="8">
        <v>0</v>
      </c>
      <c r="U34" s="8">
        <v>0</v>
      </c>
    </row>
    <row r="35" spans="1:22" x14ac:dyDescent="0.2">
      <c r="A35" s="17">
        <v>38269</v>
      </c>
      <c r="B35">
        <v>24</v>
      </c>
      <c r="C35" t="s">
        <v>103</v>
      </c>
      <c r="E35">
        <v>0</v>
      </c>
      <c r="F35">
        <v>0</v>
      </c>
      <c r="G35">
        <v>158</v>
      </c>
      <c r="H35">
        <v>0</v>
      </c>
      <c r="I35" s="8">
        <v>0</v>
      </c>
      <c r="J35" s="8">
        <v>0</v>
      </c>
      <c r="K35" s="8">
        <v>3</v>
      </c>
      <c r="L35" s="8">
        <v>0</v>
      </c>
      <c r="M35" s="8">
        <v>11</v>
      </c>
      <c r="N35" s="8">
        <v>0</v>
      </c>
      <c r="O35" s="8">
        <v>0</v>
      </c>
      <c r="P35" s="8">
        <v>1</v>
      </c>
      <c r="Q35" s="8">
        <v>0</v>
      </c>
      <c r="R35" s="8">
        <v>0</v>
      </c>
      <c r="S35" s="8">
        <v>0</v>
      </c>
      <c r="T35" s="8">
        <v>0</v>
      </c>
      <c r="U35" s="8">
        <v>0</v>
      </c>
      <c r="V35" t="s">
        <v>301</v>
      </c>
    </row>
    <row r="36" spans="1:22" x14ac:dyDescent="0.2">
      <c r="A36" s="17">
        <v>38270</v>
      </c>
      <c r="B36">
        <v>24</v>
      </c>
      <c r="C36" t="s">
        <v>103</v>
      </c>
      <c r="E36">
        <v>0</v>
      </c>
      <c r="F36">
        <v>0</v>
      </c>
      <c r="G36">
        <v>81</v>
      </c>
      <c r="H36">
        <v>5</v>
      </c>
      <c r="I36" s="8">
        <v>0</v>
      </c>
      <c r="J36" s="8">
        <v>0</v>
      </c>
      <c r="K36" s="8">
        <v>1</v>
      </c>
      <c r="L36" s="8">
        <v>0</v>
      </c>
      <c r="M36" s="8">
        <v>1</v>
      </c>
      <c r="N36" s="8">
        <v>0</v>
      </c>
      <c r="O36" s="8">
        <v>0</v>
      </c>
      <c r="P36" s="8">
        <v>0</v>
      </c>
      <c r="Q36" s="8">
        <v>0</v>
      </c>
      <c r="R36" s="8">
        <v>0</v>
      </c>
      <c r="S36" s="8">
        <v>0</v>
      </c>
      <c r="T36" s="8">
        <v>0</v>
      </c>
      <c r="U36" s="8">
        <v>0</v>
      </c>
    </row>
    <row r="37" spans="1:22" x14ac:dyDescent="0.2">
      <c r="A37" s="17">
        <v>38271</v>
      </c>
      <c r="B37">
        <v>24</v>
      </c>
      <c r="C37" t="s">
        <v>103</v>
      </c>
      <c r="E37">
        <v>0</v>
      </c>
      <c r="F37">
        <v>0</v>
      </c>
      <c r="G37">
        <v>41</v>
      </c>
      <c r="H37">
        <v>1</v>
      </c>
      <c r="I37" s="8">
        <v>0</v>
      </c>
      <c r="J37" s="8">
        <v>0</v>
      </c>
      <c r="K37" s="8">
        <v>0</v>
      </c>
      <c r="L37" s="8">
        <v>0</v>
      </c>
      <c r="M37" s="8">
        <v>2</v>
      </c>
      <c r="N37" s="8">
        <v>0</v>
      </c>
      <c r="O37" s="8">
        <v>0</v>
      </c>
      <c r="P37" s="8">
        <v>2</v>
      </c>
      <c r="Q37" s="8">
        <v>0</v>
      </c>
      <c r="R37" s="8">
        <v>1</v>
      </c>
      <c r="S37" s="8">
        <v>0</v>
      </c>
      <c r="T37" s="8">
        <v>0</v>
      </c>
      <c r="U37" s="8">
        <v>0</v>
      </c>
    </row>
    <row r="38" spans="1:22" x14ac:dyDescent="0.2">
      <c r="A38" s="17">
        <v>38273</v>
      </c>
      <c r="B38">
        <v>24</v>
      </c>
      <c r="C38" t="s">
        <v>103</v>
      </c>
      <c r="E38">
        <v>0</v>
      </c>
      <c r="F38">
        <v>0</v>
      </c>
      <c r="G38">
        <v>77</v>
      </c>
      <c r="H38">
        <v>8</v>
      </c>
      <c r="I38" s="8">
        <v>0</v>
      </c>
      <c r="J38" s="8">
        <v>0</v>
      </c>
      <c r="K38" s="8">
        <v>6</v>
      </c>
      <c r="L38" s="8">
        <v>0</v>
      </c>
      <c r="M38" s="8">
        <v>4</v>
      </c>
      <c r="N38" s="8">
        <v>0</v>
      </c>
      <c r="O38" s="8">
        <v>0</v>
      </c>
      <c r="P38" s="8">
        <v>0</v>
      </c>
      <c r="Q38" s="8">
        <v>2</v>
      </c>
      <c r="R38" s="8">
        <v>1</v>
      </c>
      <c r="S38" s="8">
        <v>0</v>
      </c>
      <c r="T38" s="8">
        <v>0</v>
      </c>
      <c r="U38" s="8">
        <v>0</v>
      </c>
      <c r="V38" t="s">
        <v>301</v>
      </c>
    </row>
    <row r="39" spans="1:22" x14ac:dyDescent="0.2">
      <c r="A39" s="17">
        <v>38238</v>
      </c>
      <c r="B39">
        <v>222</v>
      </c>
      <c r="C39" t="s">
        <v>103</v>
      </c>
      <c r="D39">
        <v>1</v>
      </c>
      <c r="E39">
        <v>0</v>
      </c>
      <c r="F39">
        <v>0</v>
      </c>
      <c r="G39">
        <v>13</v>
      </c>
      <c r="H39">
        <v>0</v>
      </c>
      <c r="I39" s="8">
        <v>0</v>
      </c>
      <c r="J39" s="8">
        <v>3</v>
      </c>
      <c r="K39" s="8">
        <v>0</v>
      </c>
      <c r="L39" s="16">
        <v>0</v>
      </c>
      <c r="M39" s="8">
        <v>0</v>
      </c>
      <c r="N39" s="8">
        <v>0</v>
      </c>
      <c r="O39" s="8">
        <v>0</v>
      </c>
      <c r="P39" s="8">
        <v>0</v>
      </c>
      <c r="Q39" s="8">
        <v>0</v>
      </c>
      <c r="R39" s="8">
        <v>0</v>
      </c>
      <c r="S39" s="8">
        <v>0</v>
      </c>
      <c r="T39" s="16">
        <v>0</v>
      </c>
      <c r="U39">
        <v>0</v>
      </c>
    </row>
    <row r="40" spans="1:22" x14ac:dyDescent="0.2">
      <c r="A40" s="17">
        <v>38238</v>
      </c>
      <c r="B40">
        <v>222</v>
      </c>
      <c r="C40" t="s">
        <v>103</v>
      </c>
      <c r="D40">
        <v>2</v>
      </c>
      <c r="E40">
        <v>0</v>
      </c>
      <c r="F40">
        <v>0</v>
      </c>
      <c r="G40">
        <v>15</v>
      </c>
      <c r="H40">
        <v>0</v>
      </c>
      <c r="I40" s="8">
        <v>0</v>
      </c>
      <c r="J40" s="8">
        <v>0</v>
      </c>
      <c r="K40" s="8">
        <v>0</v>
      </c>
      <c r="L40" s="8">
        <v>0</v>
      </c>
      <c r="M40" s="8">
        <v>0</v>
      </c>
      <c r="N40" s="8">
        <v>0</v>
      </c>
      <c r="O40" s="8">
        <v>0</v>
      </c>
      <c r="P40" s="8">
        <v>0</v>
      </c>
      <c r="Q40" s="8">
        <v>1</v>
      </c>
      <c r="R40" s="8">
        <v>0</v>
      </c>
      <c r="S40" s="8">
        <v>0</v>
      </c>
      <c r="T40" s="16">
        <v>0</v>
      </c>
      <c r="U40">
        <v>0</v>
      </c>
    </row>
    <row r="41" spans="1:22" x14ac:dyDescent="0.2">
      <c r="A41" s="17">
        <v>38238</v>
      </c>
      <c r="B41">
        <v>222</v>
      </c>
      <c r="C41" t="s">
        <v>103</v>
      </c>
      <c r="D41">
        <v>3</v>
      </c>
      <c r="E41">
        <v>0</v>
      </c>
      <c r="F41">
        <v>0</v>
      </c>
      <c r="G41">
        <v>11</v>
      </c>
      <c r="H41">
        <v>0</v>
      </c>
      <c r="I41" s="8">
        <v>0</v>
      </c>
      <c r="J41" s="8">
        <v>63</v>
      </c>
      <c r="K41" s="8">
        <v>0</v>
      </c>
      <c r="L41" s="8">
        <v>0</v>
      </c>
      <c r="M41" s="8">
        <v>0</v>
      </c>
      <c r="N41" s="8">
        <v>0</v>
      </c>
      <c r="O41" s="8">
        <v>43</v>
      </c>
      <c r="P41" s="8">
        <v>0</v>
      </c>
      <c r="Q41" s="8">
        <v>3</v>
      </c>
      <c r="R41" s="8">
        <v>0</v>
      </c>
      <c r="S41" s="8">
        <v>0</v>
      </c>
      <c r="T41" s="16">
        <v>6</v>
      </c>
      <c r="U41">
        <v>0</v>
      </c>
    </row>
    <row r="42" spans="1:22" x14ac:dyDescent="0.2">
      <c r="A42" s="13">
        <v>38240</v>
      </c>
      <c r="B42">
        <v>222</v>
      </c>
      <c r="C42" t="s">
        <v>103</v>
      </c>
      <c r="D42">
        <v>1</v>
      </c>
      <c r="E42">
        <v>0</v>
      </c>
      <c r="F42">
        <v>0</v>
      </c>
      <c r="G42">
        <v>0</v>
      </c>
      <c r="H42">
        <v>0</v>
      </c>
      <c r="I42">
        <v>0</v>
      </c>
      <c r="J42">
        <v>0</v>
      </c>
      <c r="K42">
        <v>0</v>
      </c>
      <c r="L42" s="8">
        <v>0</v>
      </c>
      <c r="M42">
        <v>0</v>
      </c>
      <c r="N42" s="8">
        <v>0</v>
      </c>
      <c r="O42">
        <v>0</v>
      </c>
      <c r="P42">
        <v>0</v>
      </c>
      <c r="Q42">
        <v>0</v>
      </c>
      <c r="R42">
        <v>0</v>
      </c>
      <c r="S42">
        <v>0</v>
      </c>
      <c r="T42" s="8">
        <v>0</v>
      </c>
      <c r="U42">
        <v>0</v>
      </c>
    </row>
    <row r="43" spans="1:22" x14ac:dyDescent="0.2">
      <c r="A43" s="13">
        <v>38240</v>
      </c>
      <c r="B43">
        <v>222</v>
      </c>
      <c r="C43" t="s">
        <v>103</v>
      </c>
      <c r="D43">
        <v>2</v>
      </c>
      <c r="E43">
        <v>0</v>
      </c>
      <c r="F43">
        <v>0</v>
      </c>
      <c r="G43">
        <v>26</v>
      </c>
      <c r="H43">
        <v>0</v>
      </c>
      <c r="I43">
        <v>0</v>
      </c>
      <c r="J43">
        <v>0</v>
      </c>
      <c r="K43">
        <v>0</v>
      </c>
      <c r="L43" s="8">
        <v>0</v>
      </c>
      <c r="M43">
        <v>0</v>
      </c>
      <c r="N43" s="8">
        <v>0</v>
      </c>
      <c r="O43">
        <v>0</v>
      </c>
      <c r="P43">
        <v>0</v>
      </c>
      <c r="Q43">
        <v>0</v>
      </c>
      <c r="R43">
        <v>0</v>
      </c>
      <c r="S43">
        <v>0</v>
      </c>
      <c r="T43" s="8">
        <v>0</v>
      </c>
      <c r="U43">
        <v>0</v>
      </c>
    </row>
    <row r="44" spans="1:22" x14ac:dyDescent="0.2">
      <c r="A44" s="13">
        <v>38240</v>
      </c>
      <c r="B44">
        <v>222</v>
      </c>
      <c r="C44" t="s">
        <v>103</v>
      </c>
      <c r="D44">
        <v>3</v>
      </c>
      <c r="E44">
        <v>0</v>
      </c>
      <c r="F44">
        <v>0</v>
      </c>
      <c r="G44">
        <v>14</v>
      </c>
      <c r="H44">
        <v>1</v>
      </c>
      <c r="I44">
        <v>0</v>
      </c>
      <c r="J44">
        <v>0</v>
      </c>
      <c r="K44">
        <v>0</v>
      </c>
      <c r="L44" s="8">
        <v>0</v>
      </c>
      <c r="M44">
        <v>0</v>
      </c>
      <c r="N44" s="8">
        <v>0</v>
      </c>
      <c r="O44">
        <v>0</v>
      </c>
      <c r="P44">
        <v>1</v>
      </c>
      <c r="Q44">
        <v>0</v>
      </c>
      <c r="R44">
        <v>0</v>
      </c>
      <c r="S44">
        <v>0</v>
      </c>
      <c r="T44" s="8">
        <v>0</v>
      </c>
      <c r="U44">
        <v>0</v>
      </c>
    </row>
    <row r="45" spans="1:22" x14ac:dyDescent="0.2">
      <c r="A45" s="9">
        <v>38242</v>
      </c>
      <c r="B45">
        <v>222</v>
      </c>
      <c r="C45" t="s">
        <v>103</v>
      </c>
      <c r="D45">
        <v>1</v>
      </c>
      <c r="E45">
        <v>0</v>
      </c>
      <c r="F45">
        <v>0</v>
      </c>
      <c r="G45">
        <v>39</v>
      </c>
      <c r="H45">
        <v>6</v>
      </c>
      <c r="I45">
        <v>4</v>
      </c>
      <c r="J45">
        <v>0</v>
      </c>
      <c r="K45">
        <v>1</v>
      </c>
      <c r="L45" s="8">
        <v>0</v>
      </c>
      <c r="M45">
        <v>1</v>
      </c>
      <c r="N45" s="8">
        <v>0</v>
      </c>
      <c r="O45">
        <v>1</v>
      </c>
      <c r="P45">
        <v>1</v>
      </c>
      <c r="Q45">
        <v>0</v>
      </c>
      <c r="R45">
        <v>0</v>
      </c>
      <c r="S45">
        <v>1</v>
      </c>
      <c r="T45" s="8">
        <v>0</v>
      </c>
      <c r="U45">
        <v>0</v>
      </c>
    </row>
    <row r="46" spans="1:22" x14ac:dyDescent="0.2">
      <c r="A46" s="9">
        <v>38242</v>
      </c>
      <c r="B46">
        <v>222</v>
      </c>
      <c r="C46" t="s">
        <v>103</v>
      </c>
      <c r="D46">
        <v>2</v>
      </c>
      <c r="E46">
        <v>0</v>
      </c>
      <c r="F46">
        <v>0</v>
      </c>
      <c r="G46">
        <v>15</v>
      </c>
      <c r="H46">
        <v>1</v>
      </c>
      <c r="I46">
        <v>0</v>
      </c>
      <c r="J46">
        <v>0</v>
      </c>
      <c r="K46">
        <v>0</v>
      </c>
      <c r="L46" s="8">
        <v>0</v>
      </c>
      <c r="M46">
        <v>0</v>
      </c>
      <c r="N46" s="8">
        <v>0</v>
      </c>
      <c r="O46">
        <v>0</v>
      </c>
      <c r="P46">
        <v>0</v>
      </c>
      <c r="Q46">
        <v>0</v>
      </c>
      <c r="R46">
        <v>0</v>
      </c>
      <c r="S46">
        <v>0</v>
      </c>
      <c r="T46" s="8">
        <v>0</v>
      </c>
      <c r="U46">
        <v>0</v>
      </c>
    </row>
    <row r="47" spans="1:22" x14ac:dyDescent="0.2">
      <c r="A47" s="9">
        <v>38242</v>
      </c>
      <c r="B47">
        <v>222</v>
      </c>
      <c r="C47" t="s">
        <v>103</v>
      </c>
      <c r="D47">
        <v>3</v>
      </c>
      <c r="E47">
        <v>0</v>
      </c>
      <c r="F47">
        <v>0</v>
      </c>
      <c r="G47">
        <v>9</v>
      </c>
      <c r="H47">
        <v>0</v>
      </c>
      <c r="I47">
        <v>0</v>
      </c>
      <c r="J47">
        <v>0</v>
      </c>
      <c r="K47">
        <v>1</v>
      </c>
      <c r="L47" s="8">
        <v>0</v>
      </c>
      <c r="M47">
        <v>0</v>
      </c>
      <c r="N47" s="8">
        <v>0</v>
      </c>
      <c r="O47">
        <v>0</v>
      </c>
      <c r="P47">
        <v>0</v>
      </c>
      <c r="Q47">
        <v>0</v>
      </c>
      <c r="R47">
        <v>0</v>
      </c>
      <c r="S47">
        <v>0</v>
      </c>
      <c r="T47" s="8">
        <v>0</v>
      </c>
      <c r="U47">
        <v>0</v>
      </c>
    </row>
    <row r="48" spans="1:22" x14ac:dyDescent="0.2">
      <c r="A48" s="13">
        <v>38243</v>
      </c>
      <c r="B48">
        <v>222</v>
      </c>
      <c r="C48" t="s">
        <v>103</v>
      </c>
      <c r="D48">
        <v>1</v>
      </c>
      <c r="E48">
        <v>0</v>
      </c>
      <c r="F48">
        <v>0</v>
      </c>
      <c r="G48">
        <v>20</v>
      </c>
      <c r="H48">
        <v>1</v>
      </c>
      <c r="I48">
        <v>2</v>
      </c>
      <c r="J48">
        <v>3</v>
      </c>
      <c r="K48">
        <v>0</v>
      </c>
      <c r="L48" s="8">
        <v>0</v>
      </c>
      <c r="M48">
        <v>0</v>
      </c>
      <c r="N48" s="8">
        <v>0</v>
      </c>
      <c r="O48">
        <v>0</v>
      </c>
      <c r="P48">
        <v>1</v>
      </c>
      <c r="Q48">
        <v>2</v>
      </c>
      <c r="R48">
        <v>0</v>
      </c>
      <c r="S48">
        <v>0</v>
      </c>
      <c r="T48" s="8">
        <v>0</v>
      </c>
      <c r="U48">
        <v>0</v>
      </c>
    </row>
    <row r="49" spans="1:23" x14ac:dyDescent="0.2">
      <c r="A49" s="13">
        <v>38243</v>
      </c>
      <c r="B49">
        <v>222</v>
      </c>
      <c r="C49" t="s">
        <v>103</v>
      </c>
      <c r="D49">
        <v>2</v>
      </c>
      <c r="E49">
        <v>0</v>
      </c>
      <c r="F49">
        <v>0</v>
      </c>
      <c r="G49">
        <v>9</v>
      </c>
      <c r="H49">
        <v>0</v>
      </c>
      <c r="I49">
        <v>0</v>
      </c>
      <c r="J49">
        <v>0</v>
      </c>
      <c r="K49">
        <v>0</v>
      </c>
      <c r="L49" s="8">
        <v>0</v>
      </c>
      <c r="M49">
        <v>0</v>
      </c>
      <c r="N49" s="8">
        <v>0</v>
      </c>
      <c r="O49">
        <v>0</v>
      </c>
      <c r="P49">
        <v>1</v>
      </c>
      <c r="Q49">
        <v>0</v>
      </c>
      <c r="R49">
        <v>0</v>
      </c>
      <c r="S49">
        <v>0</v>
      </c>
      <c r="T49" s="8">
        <v>0</v>
      </c>
      <c r="U49">
        <v>0</v>
      </c>
    </row>
    <row r="50" spans="1:23" x14ac:dyDescent="0.2">
      <c r="A50" s="13">
        <v>38244</v>
      </c>
      <c r="B50">
        <v>222</v>
      </c>
      <c r="C50" t="s">
        <v>103</v>
      </c>
      <c r="D50">
        <v>1</v>
      </c>
      <c r="E50">
        <v>0</v>
      </c>
      <c r="F50">
        <v>0</v>
      </c>
      <c r="G50">
        <v>5</v>
      </c>
      <c r="H50">
        <v>2</v>
      </c>
      <c r="I50">
        <v>0</v>
      </c>
      <c r="J50">
        <v>1</v>
      </c>
      <c r="K50">
        <v>0</v>
      </c>
      <c r="L50" s="8">
        <v>0</v>
      </c>
      <c r="M50">
        <v>0</v>
      </c>
      <c r="N50" s="8">
        <v>0</v>
      </c>
      <c r="O50">
        <v>0</v>
      </c>
      <c r="P50">
        <v>1</v>
      </c>
      <c r="Q50">
        <v>0</v>
      </c>
      <c r="R50">
        <v>0</v>
      </c>
      <c r="S50">
        <v>0</v>
      </c>
      <c r="T50" s="8">
        <v>0</v>
      </c>
      <c r="U50">
        <v>0</v>
      </c>
    </row>
    <row r="51" spans="1:23" x14ac:dyDescent="0.2">
      <c r="A51" s="13">
        <v>38244</v>
      </c>
      <c r="B51">
        <v>222</v>
      </c>
      <c r="C51" t="s">
        <v>103</v>
      </c>
      <c r="D51">
        <v>2</v>
      </c>
      <c r="E51">
        <v>0</v>
      </c>
      <c r="F51">
        <v>0</v>
      </c>
      <c r="G51">
        <v>5</v>
      </c>
      <c r="H51">
        <v>1</v>
      </c>
      <c r="I51">
        <v>0</v>
      </c>
      <c r="J51">
        <v>0</v>
      </c>
      <c r="K51">
        <v>0</v>
      </c>
      <c r="L51" s="8">
        <v>0</v>
      </c>
      <c r="M51">
        <v>0</v>
      </c>
      <c r="N51" s="8">
        <v>0</v>
      </c>
      <c r="O51">
        <v>0</v>
      </c>
      <c r="P51">
        <v>1</v>
      </c>
      <c r="Q51">
        <v>0</v>
      </c>
      <c r="R51">
        <v>0</v>
      </c>
      <c r="S51">
        <v>0</v>
      </c>
      <c r="T51" s="8">
        <v>0</v>
      </c>
      <c r="U51">
        <v>0</v>
      </c>
    </row>
    <row r="52" spans="1:23" x14ac:dyDescent="0.2">
      <c r="A52" s="13">
        <v>38244</v>
      </c>
      <c r="B52">
        <v>222</v>
      </c>
      <c r="C52" t="s">
        <v>103</v>
      </c>
      <c r="D52">
        <v>3</v>
      </c>
      <c r="E52">
        <v>0</v>
      </c>
      <c r="F52">
        <v>0</v>
      </c>
      <c r="G52">
        <v>1</v>
      </c>
      <c r="H52">
        <v>0</v>
      </c>
      <c r="I52">
        <v>0</v>
      </c>
      <c r="J52">
        <v>0</v>
      </c>
      <c r="K52">
        <v>0</v>
      </c>
      <c r="L52" s="8">
        <v>0</v>
      </c>
      <c r="M52">
        <v>0</v>
      </c>
      <c r="N52" s="8">
        <v>0</v>
      </c>
      <c r="O52">
        <v>0</v>
      </c>
      <c r="P52">
        <v>1</v>
      </c>
      <c r="Q52">
        <v>0</v>
      </c>
      <c r="R52">
        <v>0</v>
      </c>
      <c r="S52">
        <v>0</v>
      </c>
      <c r="T52" s="8">
        <v>0</v>
      </c>
      <c r="U52">
        <v>0</v>
      </c>
    </row>
    <row r="53" spans="1:23" x14ac:dyDescent="0.2">
      <c r="A53" s="13">
        <v>38245</v>
      </c>
      <c r="B53">
        <v>222</v>
      </c>
      <c r="C53" t="s">
        <v>103</v>
      </c>
      <c r="D53">
        <v>1</v>
      </c>
      <c r="E53">
        <v>0</v>
      </c>
      <c r="F53">
        <v>0</v>
      </c>
      <c r="G53">
        <v>6</v>
      </c>
      <c r="H53">
        <v>0</v>
      </c>
      <c r="I53">
        <v>2</v>
      </c>
      <c r="J53">
        <v>0</v>
      </c>
      <c r="K53">
        <v>14</v>
      </c>
      <c r="L53" s="8">
        <v>0</v>
      </c>
      <c r="M53">
        <v>0</v>
      </c>
      <c r="N53" s="8">
        <v>0</v>
      </c>
      <c r="O53">
        <v>2</v>
      </c>
      <c r="P53">
        <v>0</v>
      </c>
      <c r="Q53">
        <v>4</v>
      </c>
      <c r="R53">
        <v>0</v>
      </c>
      <c r="S53">
        <v>0</v>
      </c>
      <c r="T53" s="8">
        <v>0</v>
      </c>
      <c r="U53">
        <v>0</v>
      </c>
    </row>
    <row r="54" spans="1:23" x14ac:dyDescent="0.2">
      <c r="A54" s="13">
        <v>38245</v>
      </c>
      <c r="B54">
        <v>222</v>
      </c>
      <c r="C54" t="s">
        <v>103</v>
      </c>
      <c r="D54" s="18">
        <v>3</v>
      </c>
      <c r="E54">
        <v>0</v>
      </c>
      <c r="F54">
        <v>0</v>
      </c>
      <c r="G54">
        <v>9</v>
      </c>
      <c r="H54">
        <v>1</v>
      </c>
      <c r="I54">
        <v>0</v>
      </c>
      <c r="J54">
        <v>2</v>
      </c>
      <c r="K54">
        <v>0</v>
      </c>
      <c r="L54" s="8">
        <v>0</v>
      </c>
      <c r="M54">
        <v>0</v>
      </c>
      <c r="N54" s="8">
        <v>0</v>
      </c>
      <c r="O54">
        <v>0</v>
      </c>
      <c r="P54">
        <v>0</v>
      </c>
      <c r="Q54">
        <v>1</v>
      </c>
      <c r="R54">
        <v>0</v>
      </c>
      <c r="S54">
        <v>0</v>
      </c>
      <c r="T54" s="8">
        <v>0</v>
      </c>
      <c r="U54">
        <v>0</v>
      </c>
      <c r="W54" t="s">
        <v>7</v>
      </c>
    </row>
    <row r="55" spans="1:23" x14ac:dyDescent="0.2">
      <c r="A55" s="13">
        <v>38245</v>
      </c>
      <c r="B55">
        <v>222</v>
      </c>
      <c r="C55" t="s">
        <v>103</v>
      </c>
      <c r="D55" s="18">
        <v>2</v>
      </c>
      <c r="E55">
        <v>0</v>
      </c>
      <c r="F55">
        <v>0</v>
      </c>
      <c r="G55">
        <v>0</v>
      </c>
      <c r="H55">
        <v>0</v>
      </c>
      <c r="I55">
        <v>0</v>
      </c>
      <c r="J55">
        <v>0</v>
      </c>
      <c r="K55">
        <v>0</v>
      </c>
      <c r="L55" s="8">
        <v>0</v>
      </c>
      <c r="M55">
        <v>0</v>
      </c>
      <c r="N55" s="16">
        <v>0</v>
      </c>
      <c r="O55">
        <v>0</v>
      </c>
      <c r="P55">
        <v>0</v>
      </c>
      <c r="Q55">
        <v>0</v>
      </c>
      <c r="R55">
        <v>0</v>
      </c>
      <c r="S55">
        <v>0</v>
      </c>
      <c r="T55" s="8">
        <v>0</v>
      </c>
      <c r="U55">
        <v>0</v>
      </c>
      <c r="W55" t="s">
        <v>8</v>
      </c>
    </row>
    <row r="56" spans="1:23" x14ac:dyDescent="0.2">
      <c r="A56" s="13">
        <v>38246</v>
      </c>
      <c r="B56">
        <v>222</v>
      </c>
      <c r="C56" t="s">
        <v>103</v>
      </c>
      <c r="D56">
        <v>1</v>
      </c>
      <c r="E56">
        <v>0</v>
      </c>
      <c r="F56">
        <v>0</v>
      </c>
      <c r="G56">
        <v>20</v>
      </c>
      <c r="H56">
        <v>1</v>
      </c>
      <c r="I56">
        <v>8</v>
      </c>
      <c r="J56">
        <v>24</v>
      </c>
      <c r="K56">
        <v>0</v>
      </c>
      <c r="L56" s="8">
        <v>0</v>
      </c>
      <c r="M56">
        <v>0</v>
      </c>
      <c r="N56" s="16">
        <v>0</v>
      </c>
      <c r="O56">
        <v>0</v>
      </c>
      <c r="P56">
        <v>4</v>
      </c>
      <c r="Q56">
        <v>0</v>
      </c>
      <c r="R56">
        <v>0</v>
      </c>
      <c r="S56">
        <v>0</v>
      </c>
      <c r="T56" s="8">
        <v>0</v>
      </c>
      <c r="U56">
        <v>0</v>
      </c>
    </row>
    <row r="57" spans="1:23" x14ac:dyDescent="0.2">
      <c r="A57" s="13">
        <v>38246</v>
      </c>
      <c r="B57">
        <v>222</v>
      </c>
      <c r="C57" t="s">
        <v>103</v>
      </c>
      <c r="D57">
        <v>2</v>
      </c>
      <c r="E57">
        <v>0</v>
      </c>
      <c r="F57">
        <v>0</v>
      </c>
      <c r="G57">
        <v>14</v>
      </c>
      <c r="H57">
        <v>1</v>
      </c>
      <c r="I57">
        <v>0</v>
      </c>
      <c r="J57">
        <v>0</v>
      </c>
      <c r="K57">
        <v>1</v>
      </c>
      <c r="L57" s="8">
        <v>0</v>
      </c>
      <c r="M57">
        <v>0</v>
      </c>
      <c r="N57" s="16">
        <v>0</v>
      </c>
      <c r="O57">
        <v>0</v>
      </c>
      <c r="P57">
        <v>0</v>
      </c>
      <c r="Q57">
        <v>1</v>
      </c>
      <c r="R57">
        <v>0</v>
      </c>
      <c r="S57">
        <v>0</v>
      </c>
      <c r="T57" s="8">
        <v>0</v>
      </c>
      <c r="U57">
        <v>0</v>
      </c>
    </row>
    <row r="58" spans="1:23" x14ac:dyDescent="0.2">
      <c r="A58" s="13">
        <v>38246</v>
      </c>
      <c r="B58">
        <v>222</v>
      </c>
      <c r="C58" t="s">
        <v>103</v>
      </c>
      <c r="D58">
        <v>3</v>
      </c>
      <c r="E58">
        <v>0</v>
      </c>
      <c r="F58">
        <v>0</v>
      </c>
      <c r="G58">
        <v>8</v>
      </c>
      <c r="H58">
        <v>1</v>
      </c>
      <c r="I58">
        <v>0</v>
      </c>
      <c r="J58">
        <v>0</v>
      </c>
      <c r="K58">
        <v>0</v>
      </c>
      <c r="L58" s="8">
        <v>0</v>
      </c>
      <c r="M58">
        <v>0</v>
      </c>
      <c r="N58" s="16">
        <v>0</v>
      </c>
      <c r="O58">
        <v>0</v>
      </c>
      <c r="P58">
        <v>0</v>
      </c>
      <c r="Q58">
        <v>0</v>
      </c>
      <c r="R58">
        <v>0</v>
      </c>
      <c r="S58">
        <v>0</v>
      </c>
      <c r="T58" s="8">
        <v>0</v>
      </c>
      <c r="U58">
        <v>0</v>
      </c>
    </row>
    <row r="59" spans="1:23" x14ac:dyDescent="0.2">
      <c r="A59" s="13">
        <v>38247</v>
      </c>
      <c r="B59">
        <v>222</v>
      </c>
      <c r="C59" t="s">
        <v>103</v>
      </c>
      <c r="D59">
        <v>2</v>
      </c>
      <c r="E59">
        <v>0</v>
      </c>
      <c r="F59">
        <v>0</v>
      </c>
      <c r="G59">
        <f>Collections!I109</f>
        <v>0</v>
      </c>
      <c r="H59">
        <v>0</v>
      </c>
      <c r="I59">
        <v>4</v>
      </c>
      <c r="J59">
        <v>0</v>
      </c>
      <c r="K59">
        <v>0</v>
      </c>
      <c r="L59" s="8">
        <v>0</v>
      </c>
      <c r="M59">
        <v>0</v>
      </c>
      <c r="N59" s="16">
        <v>0</v>
      </c>
      <c r="O59">
        <v>0</v>
      </c>
      <c r="P59">
        <v>2</v>
      </c>
      <c r="Q59">
        <v>0</v>
      </c>
      <c r="R59">
        <v>0</v>
      </c>
      <c r="S59">
        <v>1</v>
      </c>
      <c r="T59" s="8">
        <v>0</v>
      </c>
      <c r="U59">
        <v>0</v>
      </c>
    </row>
    <row r="60" spans="1:23" x14ac:dyDescent="0.2">
      <c r="A60" s="13">
        <v>38247</v>
      </c>
      <c r="B60">
        <v>222</v>
      </c>
      <c r="C60" t="s">
        <v>103</v>
      </c>
      <c r="D60">
        <v>2</v>
      </c>
      <c r="E60">
        <v>0</v>
      </c>
      <c r="F60">
        <v>0</v>
      </c>
      <c r="G60">
        <v>47</v>
      </c>
      <c r="H60">
        <v>0</v>
      </c>
      <c r="I60">
        <v>215</v>
      </c>
      <c r="J60">
        <v>0</v>
      </c>
      <c r="K60">
        <v>16</v>
      </c>
      <c r="L60" s="8">
        <v>0</v>
      </c>
      <c r="M60">
        <v>0</v>
      </c>
      <c r="N60" s="16">
        <v>0</v>
      </c>
      <c r="O60">
        <v>3</v>
      </c>
      <c r="P60">
        <v>12</v>
      </c>
      <c r="Q60">
        <v>0</v>
      </c>
      <c r="R60">
        <v>0</v>
      </c>
      <c r="S60">
        <v>0</v>
      </c>
      <c r="T60" s="8">
        <v>0</v>
      </c>
      <c r="U60">
        <v>0</v>
      </c>
    </row>
    <row r="61" spans="1:23" x14ac:dyDescent="0.2">
      <c r="A61" s="13">
        <v>38247</v>
      </c>
      <c r="B61">
        <v>222</v>
      </c>
      <c r="C61" t="s">
        <v>103</v>
      </c>
      <c r="D61">
        <v>3</v>
      </c>
      <c r="E61">
        <v>0</v>
      </c>
      <c r="F61">
        <v>0</v>
      </c>
      <c r="G61">
        <v>11</v>
      </c>
      <c r="H61">
        <v>0</v>
      </c>
      <c r="I61">
        <v>0</v>
      </c>
      <c r="J61">
        <v>0</v>
      </c>
      <c r="K61">
        <v>1</v>
      </c>
      <c r="L61" s="8">
        <v>0</v>
      </c>
      <c r="M61">
        <v>0</v>
      </c>
      <c r="N61" s="16">
        <v>0</v>
      </c>
      <c r="O61">
        <v>0</v>
      </c>
      <c r="P61">
        <v>0</v>
      </c>
      <c r="Q61">
        <v>0</v>
      </c>
      <c r="R61">
        <v>0</v>
      </c>
      <c r="S61">
        <v>0</v>
      </c>
      <c r="T61" s="8">
        <v>0</v>
      </c>
      <c r="U61">
        <v>0</v>
      </c>
    </row>
    <row r="62" spans="1:23" x14ac:dyDescent="0.2">
      <c r="A62" s="13">
        <v>38248</v>
      </c>
      <c r="B62">
        <v>222</v>
      </c>
      <c r="C62" t="s">
        <v>103</v>
      </c>
      <c r="D62">
        <v>1</v>
      </c>
      <c r="E62">
        <v>0</v>
      </c>
      <c r="F62">
        <v>0</v>
      </c>
      <c r="G62">
        <v>31</v>
      </c>
      <c r="H62">
        <v>2</v>
      </c>
      <c r="I62">
        <v>1</v>
      </c>
      <c r="J62">
        <v>0</v>
      </c>
      <c r="K62">
        <v>2</v>
      </c>
      <c r="L62" s="8">
        <v>0</v>
      </c>
      <c r="M62">
        <v>0</v>
      </c>
      <c r="N62" s="16">
        <v>0</v>
      </c>
      <c r="O62">
        <v>0</v>
      </c>
      <c r="P62">
        <v>0</v>
      </c>
      <c r="Q62">
        <v>3</v>
      </c>
      <c r="R62">
        <v>0</v>
      </c>
      <c r="S62">
        <v>0</v>
      </c>
      <c r="T62" s="8">
        <v>0</v>
      </c>
      <c r="U62">
        <v>0</v>
      </c>
    </row>
    <row r="63" spans="1:23" x14ac:dyDescent="0.2">
      <c r="A63" s="13">
        <v>38248</v>
      </c>
      <c r="B63">
        <v>222</v>
      </c>
      <c r="C63" t="s">
        <v>103</v>
      </c>
      <c r="D63">
        <v>2</v>
      </c>
      <c r="E63">
        <v>0</v>
      </c>
      <c r="F63">
        <v>0</v>
      </c>
      <c r="G63">
        <v>20</v>
      </c>
      <c r="H63">
        <v>0</v>
      </c>
      <c r="I63">
        <v>0</v>
      </c>
      <c r="J63">
        <v>0</v>
      </c>
      <c r="K63">
        <v>0</v>
      </c>
      <c r="L63" s="8">
        <v>0</v>
      </c>
      <c r="M63">
        <v>0</v>
      </c>
      <c r="N63" s="16">
        <v>0</v>
      </c>
      <c r="O63">
        <v>2</v>
      </c>
      <c r="P63">
        <v>0</v>
      </c>
      <c r="Q63">
        <v>0</v>
      </c>
      <c r="R63">
        <v>0</v>
      </c>
      <c r="S63">
        <v>0</v>
      </c>
      <c r="T63" s="8">
        <v>0</v>
      </c>
      <c r="U63">
        <v>0</v>
      </c>
    </row>
    <row r="64" spans="1:23" x14ac:dyDescent="0.2">
      <c r="A64" s="13">
        <v>38248</v>
      </c>
      <c r="B64">
        <v>222</v>
      </c>
      <c r="C64" t="s">
        <v>103</v>
      </c>
      <c r="D64">
        <v>3</v>
      </c>
      <c r="E64">
        <v>0</v>
      </c>
      <c r="F64">
        <v>0</v>
      </c>
      <c r="G64">
        <v>6</v>
      </c>
      <c r="H64">
        <v>1</v>
      </c>
      <c r="I64">
        <v>0</v>
      </c>
      <c r="J64">
        <v>0</v>
      </c>
      <c r="K64">
        <v>1</v>
      </c>
      <c r="L64" s="8">
        <v>0</v>
      </c>
      <c r="M64">
        <v>0</v>
      </c>
      <c r="N64" s="16">
        <v>0</v>
      </c>
      <c r="O64">
        <v>0</v>
      </c>
      <c r="P64">
        <v>0</v>
      </c>
      <c r="Q64">
        <v>0</v>
      </c>
      <c r="R64">
        <v>0</v>
      </c>
      <c r="S64">
        <v>0</v>
      </c>
      <c r="T64" s="8">
        <v>0</v>
      </c>
      <c r="U64">
        <v>0</v>
      </c>
      <c r="V64" t="s">
        <v>301</v>
      </c>
    </row>
    <row r="65" spans="1:23" x14ac:dyDescent="0.2">
      <c r="A65" s="13">
        <v>38249</v>
      </c>
      <c r="B65">
        <v>222</v>
      </c>
      <c r="C65" t="s">
        <v>103</v>
      </c>
      <c r="D65">
        <v>1</v>
      </c>
      <c r="E65">
        <v>0</v>
      </c>
      <c r="F65">
        <v>0</v>
      </c>
      <c r="G65">
        <v>50</v>
      </c>
      <c r="H65">
        <v>5</v>
      </c>
      <c r="I65">
        <v>8</v>
      </c>
      <c r="J65">
        <v>0</v>
      </c>
      <c r="K65">
        <v>23</v>
      </c>
      <c r="L65" s="8">
        <v>0</v>
      </c>
      <c r="M65">
        <v>0</v>
      </c>
      <c r="N65" s="16">
        <v>0</v>
      </c>
      <c r="O65">
        <v>2</v>
      </c>
      <c r="P65">
        <v>2</v>
      </c>
      <c r="Q65">
        <v>0</v>
      </c>
      <c r="R65">
        <v>0</v>
      </c>
      <c r="S65">
        <v>0</v>
      </c>
      <c r="T65" s="8">
        <v>0</v>
      </c>
      <c r="U65">
        <v>0</v>
      </c>
    </row>
    <row r="66" spans="1:23" x14ac:dyDescent="0.2">
      <c r="A66" s="13">
        <v>38249</v>
      </c>
      <c r="B66">
        <v>222</v>
      </c>
      <c r="C66" t="s">
        <v>103</v>
      </c>
      <c r="D66">
        <v>3</v>
      </c>
      <c r="E66">
        <v>0</v>
      </c>
      <c r="F66">
        <v>0</v>
      </c>
      <c r="G66">
        <v>6</v>
      </c>
      <c r="H66">
        <v>0</v>
      </c>
      <c r="I66">
        <v>0</v>
      </c>
      <c r="J66">
        <v>0</v>
      </c>
      <c r="K66">
        <v>1</v>
      </c>
      <c r="L66" s="8">
        <v>0</v>
      </c>
      <c r="M66">
        <v>0</v>
      </c>
      <c r="N66" s="16">
        <v>0</v>
      </c>
      <c r="O66">
        <v>0</v>
      </c>
      <c r="P66">
        <v>0</v>
      </c>
      <c r="Q66">
        <v>1</v>
      </c>
      <c r="R66">
        <v>0</v>
      </c>
      <c r="S66">
        <v>0</v>
      </c>
      <c r="T66" s="8">
        <v>0</v>
      </c>
      <c r="U66">
        <v>0</v>
      </c>
    </row>
    <row r="67" spans="1:23" x14ac:dyDescent="0.2">
      <c r="A67" s="13">
        <v>38249</v>
      </c>
      <c r="B67">
        <v>222</v>
      </c>
      <c r="C67" t="s">
        <v>103</v>
      </c>
      <c r="D67" s="18">
        <v>2</v>
      </c>
      <c r="E67">
        <v>0</v>
      </c>
      <c r="F67">
        <v>0</v>
      </c>
      <c r="G67">
        <v>35</v>
      </c>
      <c r="H67">
        <v>1</v>
      </c>
      <c r="I67">
        <v>0</v>
      </c>
      <c r="J67">
        <v>10</v>
      </c>
      <c r="K67">
        <v>0</v>
      </c>
      <c r="L67" s="8">
        <v>0</v>
      </c>
      <c r="M67">
        <v>0</v>
      </c>
      <c r="N67" s="16">
        <v>0</v>
      </c>
      <c r="O67">
        <v>0</v>
      </c>
      <c r="P67">
        <v>2</v>
      </c>
      <c r="Q67">
        <v>0</v>
      </c>
      <c r="R67">
        <v>1</v>
      </c>
      <c r="S67">
        <v>0</v>
      </c>
      <c r="T67" s="8">
        <v>0</v>
      </c>
      <c r="U67">
        <v>0</v>
      </c>
      <c r="W67" s="18"/>
    </row>
    <row r="68" spans="1:23" x14ac:dyDescent="0.2">
      <c r="A68" s="13">
        <v>38250</v>
      </c>
      <c r="B68">
        <v>222</v>
      </c>
      <c r="C68" t="s">
        <v>103</v>
      </c>
      <c r="D68">
        <v>1</v>
      </c>
      <c r="E68">
        <v>0</v>
      </c>
      <c r="F68">
        <v>0</v>
      </c>
      <c r="G68">
        <v>21</v>
      </c>
      <c r="H68">
        <v>2</v>
      </c>
      <c r="I68">
        <v>2</v>
      </c>
      <c r="J68">
        <v>0</v>
      </c>
      <c r="K68">
        <v>3</v>
      </c>
      <c r="L68" s="16">
        <v>0</v>
      </c>
      <c r="M68">
        <v>0</v>
      </c>
      <c r="N68" s="16">
        <v>0</v>
      </c>
      <c r="O68">
        <v>1</v>
      </c>
      <c r="P68">
        <v>1</v>
      </c>
      <c r="Q68">
        <v>0</v>
      </c>
      <c r="R68">
        <v>0</v>
      </c>
      <c r="S68">
        <v>0</v>
      </c>
      <c r="T68" s="8">
        <v>0</v>
      </c>
      <c r="U68">
        <v>0</v>
      </c>
    </row>
    <row r="69" spans="1:23" x14ac:dyDescent="0.2">
      <c r="A69" s="13">
        <v>38250</v>
      </c>
      <c r="B69">
        <v>222</v>
      </c>
      <c r="C69" t="s">
        <v>103</v>
      </c>
      <c r="D69">
        <v>2</v>
      </c>
      <c r="E69">
        <v>0</v>
      </c>
      <c r="F69">
        <v>0</v>
      </c>
      <c r="G69">
        <v>33</v>
      </c>
      <c r="H69">
        <v>0</v>
      </c>
      <c r="I69">
        <v>1</v>
      </c>
      <c r="J69">
        <v>0</v>
      </c>
      <c r="K69">
        <v>7</v>
      </c>
      <c r="L69" s="16">
        <v>0</v>
      </c>
      <c r="M69">
        <v>0</v>
      </c>
      <c r="N69" s="16">
        <v>0</v>
      </c>
      <c r="O69">
        <v>1</v>
      </c>
      <c r="P69">
        <v>1</v>
      </c>
      <c r="Q69">
        <v>0</v>
      </c>
      <c r="R69">
        <v>0</v>
      </c>
      <c r="S69">
        <v>0</v>
      </c>
      <c r="T69" s="8">
        <v>0</v>
      </c>
      <c r="U69">
        <v>0</v>
      </c>
    </row>
    <row r="70" spans="1:23" x14ac:dyDescent="0.2">
      <c r="A70" s="13">
        <v>38250</v>
      </c>
      <c r="B70">
        <v>222</v>
      </c>
      <c r="C70" t="s">
        <v>103</v>
      </c>
      <c r="D70">
        <v>3</v>
      </c>
      <c r="E70">
        <v>0</v>
      </c>
      <c r="F70">
        <v>0</v>
      </c>
      <c r="G70">
        <v>9</v>
      </c>
      <c r="H70">
        <v>0</v>
      </c>
      <c r="I70">
        <v>0</v>
      </c>
      <c r="J70">
        <v>0</v>
      </c>
      <c r="K70">
        <v>0</v>
      </c>
      <c r="L70" s="16">
        <v>0</v>
      </c>
      <c r="M70">
        <v>0</v>
      </c>
      <c r="N70" s="16">
        <v>0</v>
      </c>
      <c r="O70">
        <v>0</v>
      </c>
      <c r="P70">
        <v>0</v>
      </c>
      <c r="Q70">
        <v>0</v>
      </c>
      <c r="R70">
        <v>0</v>
      </c>
      <c r="S70">
        <v>0</v>
      </c>
      <c r="T70" s="8">
        <v>0</v>
      </c>
      <c r="U70">
        <v>0</v>
      </c>
    </row>
    <row r="71" spans="1:23" x14ac:dyDescent="0.2">
      <c r="A71" s="13">
        <v>38251</v>
      </c>
      <c r="B71">
        <v>222</v>
      </c>
      <c r="C71" t="s">
        <v>103</v>
      </c>
      <c r="D71" s="16">
        <v>1</v>
      </c>
      <c r="E71">
        <v>0</v>
      </c>
      <c r="F71">
        <v>0</v>
      </c>
      <c r="G71">
        <v>22</v>
      </c>
      <c r="H71">
        <v>0</v>
      </c>
      <c r="I71">
        <v>3</v>
      </c>
      <c r="J71">
        <v>0</v>
      </c>
      <c r="K71">
        <v>3</v>
      </c>
      <c r="L71" s="16">
        <v>0</v>
      </c>
      <c r="M71">
        <v>0</v>
      </c>
      <c r="N71" s="16">
        <v>0</v>
      </c>
      <c r="O71">
        <v>1</v>
      </c>
      <c r="P71">
        <v>1</v>
      </c>
      <c r="Q71">
        <v>1</v>
      </c>
      <c r="R71">
        <v>0</v>
      </c>
      <c r="S71">
        <v>0</v>
      </c>
      <c r="T71" s="8">
        <v>0</v>
      </c>
      <c r="U71">
        <v>0</v>
      </c>
    </row>
    <row r="72" spans="1:23" x14ac:dyDescent="0.2">
      <c r="A72" s="13">
        <v>38251</v>
      </c>
      <c r="B72">
        <v>222</v>
      </c>
      <c r="C72" t="s">
        <v>103</v>
      </c>
      <c r="D72" s="16">
        <v>2</v>
      </c>
      <c r="E72">
        <v>0</v>
      </c>
      <c r="F72">
        <v>0</v>
      </c>
      <c r="G72">
        <v>1</v>
      </c>
      <c r="H72">
        <v>0</v>
      </c>
      <c r="I72">
        <v>0</v>
      </c>
      <c r="J72">
        <v>0</v>
      </c>
      <c r="K72">
        <v>0</v>
      </c>
      <c r="L72" s="16">
        <v>0</v>
      </c>
      <c r="M72">
        <v>0</v>
      </c>
      <c r="N72">
        <v>0</v>
      </c>
      <c r="O72">
        <v>0</v>
      </c>
      <c r="P72">
        <v>0</v>
      </c>
      <c r="Q72">
        <v>0</v>
      </c>
      <c r="R72">
        <v>0</v>
      </c>
      <c r="S72">
        <v>0</v>
      </c>
      <c r="T72" s="8">
        <v>0</v>
      </c>
      <c r="U72">
        <v>0</v>
      </c>
      <c r="V72" t="s">
        <v>301</v>
      </c>
    </row>
    <row r="73" spans="1:23" x14ac:dyDescent="0.2">
      <c r="A73" s="13">
        <v>38251</v>
      </c>
      <c r="B73">
        <v>222</v>
      </c>
      <c r="C73" t="s">
        <v>103</v>
      </c>
      <c r="D73">
        <v>3</v>
      </c>
      <c r="E73">
        <v>0</v>
      </c>
      <c r="F73">
        <v>0</v>
      </c>
      <c r="G73">
        <v>8</v>
      </c>
      <c r="H73">
        <v>0</v>
      </c>
      <c r="I73">
        <v>1</v>
      </c>
      <c r="J73">
        <v>0</v>
      </c>
      <c r="K73">
        <v>0</v>
      </c>
      <c r="L73" s="16">
        <v>0</v>
      </c>
      <c r="M73">
        <v>0</v>
      </c>
      <c r="N73">
        <v>0</v>
      </c>
      <c r="O73">
        <v>0</v>
      </c>
      <c r="P73">
        <v>0</v>
      </c>
      <c r="Q73">
        <v>0</v>
      </c>
      <c r="R73">
        <v>0</v>
      </c>
      <c r="S73">
        <v>0</v>
      </c>
      <c r="T73" s="8">
        <v>0</v>
      </c>
      <c r="U73">
        <v>0</v>
      </c>
    </row>
    <row r="74" spans="1:23" x14ac:dyDescent="0.2">
      <c r="A74" s="13">
        <v>38252</v>
      </c>
      <c r="B74">
        <v>222</v>
      </c>
      <c r="C74" t="s">
        <v>103</v>
      </c>
      <c r="D74">
        <v>1</v>
      </c>
      <c r="E74">
        <v>0</v>
      </c>
      <c r="F74">
        <v>0</v>
      </c>
      <c r="G74">
        <v>10</v>
      </c>
      <c r="H74">
        <v>0</v>
      </c>
      <c r="I74">
        <v>0</v>
      </c>
      <c r="J74">
        <v>0</v>
      </c>
      <c r="K74">
        <v>4</v>
      </c>
      <c r="L74" s="16">
        <v>0</v>
      </c>
      <c r="M74">
        <v>0</v>
      </c>
      <c r="N74">
        <v>0</v>
      </c>
      <c r="O74">
        <v>0</v>
      </c>
      <c r="P74">
        <v>2</v>
      </c>
      <c r="Q74">
        <v>0</v>
      </c>
      <c r="R74">
        <v>1</v>
      </c>
      <c r="S74">
        <v>0</v>
      </c>
      <c r="T74" s="8">
        <v>0</v>
      </c>
      <c r="U74">
        <v>0</v>
      </c>
    </row>
    <row r="75" spans="1:23" x14ac:dyDescent="0.2">
      <c r="A75" s="17">
        <v>38253</v>
      </c>
      <c r="B75" s="8">
        <v>222</v>
      </c>
      <c r="C75" s="8" t="s">
        <v>103</v>
      </c>
      <c r="D75">
        <v>3</v>
      </c>
      <c r="E75">
        <v>0</v>
      </c>
      <c r="F75">
        <v>0</v>
      </c>
      <c r="G75">
        <v>7</v>
      </c>
      <c r="H75" s="8">
        <v>0</v>
      </c>
      <c r="I75" s="8">
        <v>0</v>
      </c>
      <c r="J75" s="8">
        <v>0</v>
      </c>
      <c r="K75" s="8">
        <v>3</v>
      </c>
      <c r="L75" s="8">
        <v>0</v>
      </c>
      <c r="M75" s="8">
        <v>2</v>
      </c>
      <c r="N75" s="8">
        <v>0</v>
      </c>
      <c r="O75" s="8">
        <v>0</v>
      </c>
      <c r="P75" s="8">
        <v>0</v>
      </c>
      <c r="Q75" s="8">
        <v>0</v>
      </c>
      <c r="R75" s="8">
        <v>0</v>
      </c>
      <c r="S75" s="8">
        <v>0</v>
      </c>
      <c r="T75" s="8">
        <v>0</v>
      </c>
      <c r="U75">
        <v>0</v>
      </c>
      <c r="V75" s="8"/>
    </row>
    <row r="76" spans="1:23" x14ac:dyDescent="0.2">
      <c r="A76" s="17">
        <v>38253</v>
      </c>
      <c r="B76" s="8">
        <v>222</v>
      </c>
      <c r="C76" s="8" t="s">
        <v>103</v>
      </c>
      <c r="D76">
        <v>2</v>
      </c>
      <c r="E76">
        <v>0</v>
      </c>
      <c r="F76">
        <v>0</v>
      </c>
      <c r="G76">
        <v>9</v>
      </c>
      <c r="H76" s="8">
        <v>0</v>
      </c>
      <c r="I76" s="8">
        <v>0</v>
      </c>
      <c r="J76" s="8">
        <v>0</v>
      </c>
      <c r="K76" s="8">
        <v>6</v>
      </c>
      <c r="L76" s="8">
        <v>0</v>
      </c>
      <c r="M76" s="8">
        <v>14</v>
      </c>
      <c r="N76" s="8">
        <v>0</v>
      </c>
      <c r="O76" s="8">
        <v>0</v>
      </c>
      <c r="P76" s="8">
        <v>1</v>
      </c>
      <c r="Q76" s="8">
        <v>0</v>
      </c>
      <c r="R76" s="8">
        <v>2</v>
      </c>
      <c r="S76" s="8">
        <v>0</v>
      </c>
      <c r="T76" s="8">
        <v>0</v>
      </c>
      <c r="U76">
        <v>0</v>
      </c>
      <c r="V76" s="8"/>
    </row>
    <row r="77" spans="1:23" x14ac:dyDescent="0.2">
      <c r="A77" s="17">
        <v>38253</v>
      </c>
      <c r="B77" s="8">
        <v>222</v>
      </c>
      <c r="C77" s="8" t="s">
        <v>103</v>
      </c>
      <c r="D77">
        <v>1</v>
      </c>
      <c r="E77">
        <v>0</v>
      </c>
      <c r="F77">
        <v>0</v>
      </c>
      <c r="G77">
        <v>10</v>
      </c>
      <c r="H77" s="8">
        <v>0</v>
      </c>
      <c r="I77" s="8">
        <v>0</v>
      </c>
      <c r="J77" s="8">
        <v>0</v>
      </c>
      <c r="K77" s="8">
        <v>2</v>
      </c>
      <c r="L77" s="8">
        <v>0</v>
      </c>
      <c r="M77" s="8">
        <v>11</v>
      </c>
      <c r="N77" s="8">
        <v>0</v>
      </c>
      <c r="O77" s="8">
        <v>0</v>
      </c>
      <c r="P77" s="8">
        <v>0</v>
      </c>
      <c r="Q77" s="8">
        <v>0</v>
      </c>
      <c r="R77" s="8">
        <v>0</v>
      </c>
      <c r="S77" s="8">
        <v>0</v>
      </c>
      <c r="T77" s="8">
        <v>0</v>
      </c>
      <c r="U77">
        <v>0</v>
      </c>
      <c r="V77" s="8"/>
    </row>
    <row r="78" spans="1:23" x14ac:dyDescent="0.2">
      <c r="A78" s="13">
        <v>38254</v>
      </c>
      <c r="B78">
        <v>222</v>
      </c>
      <c r="C78" t="s">
        <v>103</v>
      </c>
      <c r="D78">
        <v>1</v>
      </c>
      <c r="E78">
        <v>0</v>
      </c>
      <c r="F78">
        <v>0</v>
      </c>
      <c r="G78">
        <v>4</v>
      </c>
      <c r="H78">
        <v>1</v>
      </c>
      <c r="I78">
        <v>0</v>
      </c>
      <c r="J78">
        <v>0</v>
      </c>
      <c r="K78">
        <v>16</v>
      </c>
      <c r="L78" s="8">
        <v>0</v>
      </c>
      <c r="M78">
        <v>11</v>
      </c>
      <c r="N78" s="8">
        <v>0</v>
      </c>
      <c r="O78">
        <v>1</v>
      </c>
      <c r="P78">
        <v>1</v>
      </c>
      <c r="Q78">
        <v>0</v>
      </c>
      <c r="R78">
        <v>0</v>
      </c>
      <c r="S78">
        <v>0</v>
      </c>
      <c r="T78" s="8">
        <v>0</v>
      </c>
      <c r="U78">
        <v>0</v>
      </c>
    </row>
    <row r="79" spans="1:23" x14ac:dyDescent="0.2">
      <c r="A79" s="13">
        <v>38254</v>
      </c>
      <c r="B79">
        <v>222</v>
      </c>
      <c r="C79" t="s">
        <v>103</v>
      </c>
      <c r="D79">
        <v>2</v>
      </c>
      <c r="E79">
        <v>0</v>
      </c>
      <c r="F79">
        <v>0</v>
      </c>
      <c r="G79">
        <v>3</v>
      </c>
      <c r="H79">
        <v>0</v>
      </c>
      <c r="I79">
        <v>0</v>
      </c>
      <c r="J79">
        <v>0</v>
      </c>
      <c r="K79">
        <v>5</v>
      </c>
      <c r="L79" s="8">
        <v>0</v>
      </c>
      <c r="M79">
        <v>3</v>
      </c>
      <c r="N79" s="8">
        <v>0</v>
      </c>
      <c r="O79">
        <v>0</v>
      </c>
      <c r="P79">
        <v>0</v>
      </c>
      <c r="Q79">
        <v>2</v>
      </c>
      <c r="R79">
        <v>0</v>
      </c>
      <c r="S79">
        <v>0</v>
      </c>
      <c r="T79" s="8">
        <v>0</v>
      </c>
      <c r="U79">
        <v>0</v>
      </c>
    </row>
    <row r="80" spans="1:23" x14ac:dyDescent="0.2">
      <c r="A80" s="13">
        <v>38254</v>
      </c>
      <c r="B80">
        <v>222</v>
      </c>
      <c r="C80" t="s">
        <v>103</v>
      </c>
      <c r="D80">
        <v>3</v>
      </c>
      <c r="E80">
        <v>0</v>
      </c>
      <c r="F80">
        <v>0</v>
      </c>
      <c r="G80">
        <v>4</v>
      </c>
      <c r="H80">
        <v>0</v>
      </c>
      <c r="I80">
        <v>1</v>
      </c>
      <c r="J80">
        <v>0</v>
      </c>
      <c r="K80">
        <v>9</v>
      </c>
      <c r="L80" s="8">
        <v>0</v>
      </c>
      <c r="M80">
        <v>5</v>
      </c>
      <c r="N80" s="8">
        <v>0</v>
      </c>
      <c r="O80">
        <v>0</v>
      </c>
      <c r="P80">
        <v>1</v>
      </c>
      <c r="Q80">
        <v>1</v>
      </c>
      <c r="R80">
        <v>0</v>
      </c>
      <c r="S80">
        <v>0</v>
      </c>
      <c r="T80" s="8">
        <v>0</v>
      </c>
      <c r="U80">
        <v>0</v>
      </c>
    </row>
    <row r="81" spans="1:23" x14ac:dyDescent="0.2">
      <c r="A81" s="13">
        <v>38255</v>
      </c>
      <c r="B81">
        <v>222</v>
      </c>
      <c r="C81" t="s">
        <v>103</v>
      </c>
      <c r="D81">
        <v>1</v>
      </c>
      <c r="E81">
        <v>0</v>
      </c>
      <c r="F81">
        <v>0</v>
      </c>
      <c r="G81">
        <v>6</v>
      </c>
      <c r="H81">
        <v>0</v>
      </c>
      <c r="I81">
        <v>0</v>
      </c>
      <c r="J81">
        <v>0</v>
      </c>
      <c r="K81">
        <v>10</v>
      </c>
      <c r="L81" s="8">
        <v>0</v>
      </c>
      <c r="M81">
        <v>4</v>
      </c>
      <c r="N81" s="8">
        <v>0</v>
      </c>
      <c r="O81">
        <v>0</v>
      </c>
      <c r="P81">
        <v>2</v>
      </c>
      <c r="Q81">
        <v>1</v>
      </c>
      <c r="R81">
        <v>0</v>
      </c>
      <c r="S81">
        <v>0</v>
      </c>
      <c r="T81" s="8">
        <v>0</v>
      </c>
      <c r="U81">
        <v>0</v>
      </c>
    </row>
    <row r="82" spans="1:23" x14ac:dyDescent="0.2">
      <c r="A82" s="13">
        <v>38255</v>
      </c>
      <c r="B82">
        <v>222</v>
      </c>
      <c r="C82" t="s">
        <v>103</v>
      </c>
      <c r="D82">
        <v>3</v>
      </c>
      <c r="E82">
        <v>0</v>
      </c>
      <c r="F82">
        <v>0</v>
      </c>
      <c r="G82">
        <v>2</v>
      </c>
      <c r="H82">
        <v>0</v>
      </c>
      <c r="I82">
        <v>1</v>
      </c>
      <c r="J82">
        <v>0</v>
      </c>
      <c r="K82">
        <v>8</v>
      </c>
      <c r="L82" s="8">
        <v>0</v>
      </c>
      <c r="M82">
        <v>3</v>
      </c>
      <c r="N82">
        <v>2</v>
      </c>
      <c r="O82">
        <v>0</v>
      </c>
      <c r="P82">
        <v>0</v>
      </c>
      <c r="Q82">
        <v>2</v>
      </c>
      <c r="R82">
        <v>0</v>
      </c>
      <c r="S82">
        <v>0</v>
      </c>
      <c r="T82" s="8">
        <v>0</v>
      </c>
      <c r="U82">
        <v>0</v>
      </c>
    </row>
    <row r="83" spans="1:23" x14ac:dyDescent="0.2">
      <c r="A83" s="17">
        <v>38255</v>
      </c>
      <c r="B83" s="8">
        <v>222</v>
      </c>
      <c r="C83" s="8" t="s">
        <v>103</v>
      </c>
      <c r="D83">
        <v>2</v>
      </c>
      <c r="E83">
        <v>0</v>
      </c>
      <c r="F83">
        <v>0</v>
      </c>
      <c r="G83">
        <v>4</v>
      </c>
      <c r="H83" s="8">
        <v>0</v>
      </c>
      <c r="I83" s="8">
        <v>0</v>
      </c>
      <c r="J83" s="8">
        <v>0</v>
      </c>
      <c r="K83" s="8">
        <v>6</v>
      </c>
      <c r="L83" s="8">
        <v>0</v>
      </c>
      <c r="M83" s="8">
        <v>0</v>
      </c>
      <c r="N83" s="8">
        <v>0</v>
      </c>
      <c r="O83" s="8">
        <v>0</v>
      </c>
      <c r="P83" s="8">
        <v>1</v>
      </c>
      <c r="Q83" s="8">
        <v>0</v>
      </c>
      <c r="R83" s="8">
        <v>1</v>
      </c>
      <c r="S83" s="8">
        <v>0</v>
      </c>
      <c r="T83" s="8">
        <v>0</v>
      </c>
      <c r="U83">
        <v>0</v>
      </c>
      <c r="V83" s="8"/>
    </row>
    <row r="84" spans="1:23" x14ac:dyDescent="0.2">
      <c r="A84" s="17">
        <v>38256</v>
      </c>
      <c r="B84" s="8">
        <v>222</v>
      </c>
      <c r="C84" s="8" t="s">
        <v>103</v>
      </c>
      <c r="D84">
        <v>1</v>
      </c>
      <c r="E84">
        <v>0</v>
      </c>
      <c r="F84">
        <v>0</v>
      </c>
      <c r="G84">
        <v>16</v>
      </c>
      <c r="H84" s="8">
        <v>1</v>
      </c>
      <c r="I84" s="8">
        <v>0</v>
      </c>
      <c r="J84" s="8">
        <v>0</v>
      </c>
      <c r="K84" s="8">
        <v>5</v>
      </c>
      <c r="L84" s="8">
        <v>0</v>
      </c>
      <c r="M84" s="8">
        <v>3</v>
      </c>
      <c r="N84" s="8">
        <v>2</v>
      </c>
      <c r="O84" s="8">
        <v>0</v>
      </c>
      <c r="P84" s="8">
        <v>2</v>
      </c>
      <c r="Q84" s="8">
        <v>0</v>
      </c>
      <c r="R84" s="8">
        <v>0</v>
      </c>
      <c r="S84" s="8">
        <v>0</v>
      </c>
      <c r="T84" s="16">
        <v>0</v>
      </c>
      <c r="U84">
        <v>0</v>
      </c>
      <c r="V84" s="8"/>
    </row>
    <row r="85" spans="1:23" x14ac:dyDescent="0.2">
      <c r="A85" s="17">
        <v>38256</v>
      </c>
      <c r="B85" s="8">
        <v>222</v>
      </c>
      <c r="C85" s="8" t="s">
        <v>103</v>
      </c>
      <c r="D85">
        <v>2</v>
      </c>
      <c r="E85">
        <v>0</v>
      </c>
      <c r="F85">
        <v>0</v>
      </c>
      <c r="G85">
        <v>14</v>
      </c>
      <c r="H85" s="8">
        <v>0</v>
      </c>
      <c r="I85" s="8">
        <v>0</v>
      </c>
      <c r="J85" s="8">
        <v>0</v>
      </c>
      <c r="K85" s="8">
        <v>15</v>
      </c>
      <c r="L85" s="8">
        <v>0</v>
      </c>
      <c r="M85" s="8">
        <v>28</v>
      </c>
      <c r="N85" s="8">
        <v>0</v>
      </c>
      <c r="O85" s="8">
        <v>0</v>
      </c>
      <c r="P85" s="8">
        <v>1</v>
      </c>
      <c r="Q85" s="8">
        <v>0</v>
      </c>
      <c r="R85" s="8">
        <v>0</v>
      </c>
      <c r="S85" s="8">
        <v>0</v>
      </c>
      <c r="T85" s="16">
        <v>0</v>
      </c>
      <c r="U85">
        <v>0</v>
      </c>
      <c r="V85" s="8"/>
    </row>
    <row r="86" spans="1:23" x14ac:dyDescent="0.2">
      <c r="A86" s="17">
        <v>38256</v>
      </c>
      <c r="B86" s="8">
        <v>222</v>
      </c>
      <c r="C86" s="8" t="s">
        <v>103</v>
      </c>
      <c r="D86">
        <v>3</v>
      </c>
      <c r="E86">
        <v>0</v>
      </c>
      <c r="F86">
        <v>0</v>
      </c>
      <c r="G86">
        <v>24</v>
      </c>
      <c r="H86" s="8">
        <v>0</v>
      </c>
      <c r="I86" s="8">
        <v>0</v>
      </c>
      <c r="J86" s="8">
        <v>0</v>
      </c>
      <c r="K86" s="8">
        <v>26</v>
      </c>
      <c r="L86" s="8">
        <v>0</v>
      </c>
      <c r="M86" s="8">
        <v>0</v>
      </c>
      <c r="N86" s="8">
        <v>0</v>
      </c>
      <c r="O86" s="8">
        <v>0</v>
      </c>
      <c r="P86" s="8">
        <v>1</v>
      </c>
      <c r="Q86" s="8">
        <v>0</v>
      </c>
      <c r="R86" s="8">
        <v>0</v>
      </c>
      <c r="S86" s="8">
        <v>0</v>
      </c>
      <c r="T86" s="8">
        <v>2</v>
      </c>
      <c r="U86">
        <v>0</v>
      </c>
      <c r="V86" s="8"/>
    </row>
    <row r="87" spans="1:23" x14ac:dyDescent="0.2">
      <c r="A87" s="17">
        <v>38257</v>
      </c>
      <c r="B87" s="8">
        <v>222</v>
      </c>
      <c r="C87" s="8" t="s">
        <v>103</v>
      </c>
      <c r="D87">
        <v>1</v>
      </c>
      <c r="E87">
        <v>0</v>
      </c>
      <c r="F87">
        <v>0</v>
      </c>
      <c r="G87">
        <v>21</v>
      </c>
      <c r="H87" s="8">
        <v>1</v>
      </c>
      <c r="I87" s="8">
        <v>0</v>
      </c>
      <c r="J87" s="8">
        <v>0</v>
      </c>
      <c r="K87" s="8">
        <v>1</v>
      </c>
      <c r="L87" s="8">
        <v>0</v>
      </c>
      <c r="M87" s="8">
        <v>1</v>
      </c>
      <c r="N87" s="8">
        <v>0</v>
      </c>
      <c r="O87" s="8">
        <v>0</v>
      </c>
      <c r="P87" s="8">
        <v>0</v>
      </c>
      <c r="Q87" s="8">
        <v>1</v>
      </c>
      <c r="R87" s="8">
        <v>0</v>
      </c>
      <c r="S87" s="8">
        <v>0</v>
      </c>
      <c r="T87" s="8">
        <v>0</v>
      </c>
      <c r="U87">
        <v>1</v>
      </c>
      <c r="V87" s="8"/>
      <c r="W87" t="s">
        <v>303</v>
      </c>
    </row>
    <row r="88" spans="1:23" x14ac:dyDescent="0.2">
      <c r="A88" s="17">
        <v>38257</v>
      </c>
      <c r="B88" s="8">
        <v>222</v>
      </c>
      <c r="C88" s="8" t="s">
        <v>103</v>
      </c>
      <c r="D88">
        <v>2</v>
      </c>
      <c r="E88">
        <v>27</v>
      </c>
      <c r="F88">
        <v>27</v>
      </c>
      <c r="G88">
        <v>27</v>
      </c>
      <c r="H88" s="8">
        <v>0</v>
      </c>
      <c r="I88" s="8">
        <v>6</v>
      </c>
      <c r="J88" s="8">
        <v>0</v>
      </c>
      <c r="K88" s="8">
        <v>12</v>
      </c>
      <c r="L88" s="8">
        <v>0</v>
      </c>
      <c r="M88" s="8">
        <v>20</v>
      </c>
      <c r="N88" s="8">
        <v>0</v>
      </c>
      <c r="O88" s="8">
        <v>0</v>
      </c>
      <c r="P88" s="8">
        <v>3</v>
      </c>
      <c r="Q88" s="8">
        <v>4</v>
      </c>
      <c r="R88" s="8">
        <v>0</v>
      </c>
      <c r="S88" s="8">
        <v>0</v>
      </c>
      <c r="T88" s="8">
        <v>0</v>
      </c>
      <c r="U88" s="8">
        <v>0</v>
      </c>
      <c r="V88" s="8"/>
    </row>
    <row r="89" spans="1:23" x14ac:dyDescent="0.2">
      <c r="A89" s="17">
        <v>38257</v>
      </c>
      <c r="B89" s="8">
        <v>222</v>
      </c>
      <c r="C89" s="8" t="s">
        <v>103</v>
      </c>
      <c r="D89">
        <v>3</v>
      </c>
      <c r="E89">
        <v>25</v>
      </c>
      <c r="F89">
        <v>0</v>
      </c>
      <c r="G89">
        <v>25</v>
      </c>
      <c r="H89" s="8">
        <v>1</v>
      </c>
      <c r="I89" s="8">
        <v>10</v>
      </c>
      <c r="J89" s="8">
        <v>0</v>
      </c>
      <c r="K89" s="8">
        <v>6</v>
      </c>
      <c r="L89" s="8">
        <v>0</v>
      </c>
      <c r="M89" s="8">
        <v>5</v>
      </c>
      <c r="N89" s="8">
        <v>0</v>
      </c>
      <c r="O89" s="8">
        <v>0</v>
      </c>
      <c r="P89" s="8">
        <v>8</v>
      </c>
      <c r="Q89" s="8">
        <v>0</v>
      </c>
      <c r="R89" s="8">
        <v>5</v>
      </c>
      <c r="S89" s="8">
        <v>0</v>
      </c>
      <c r="T89" s="8">
        <v>0</v>
      </c>
      <c r="U89" s="8">
        <v>0</v>
      </c>
      <c r="V89" s="8"/>
    </row>
    <row r="90" spans="1:23" x14ac:dyDescent="0.2">
      <c r="A90" s="17">
        <v>38258</v>
      </c>
      <c r="B90" s="8">
        <v>222</v>
      </c>
      <c r="C90" s="8" t="s">
        <v>103</v>
      </c>
      <c r="D90">
        <v>1</v>
      </c>
      <c r="G90">
        <v>14</v>
      </c>
      <c r="H90" s="8">
        <v>0</v>
      </c>
      <c r="I90" s="8">
        <v>1</v>
      </c>
      <c r="J90" s="8">
        <v>0</v>
      </c>
      <c r="K90" s="8">
        <v>0</v>
      </c>
      <c r="L90" s="8">
        <v>0</v>
      </c>
      <c r="M90" s="8">
        <v>2</v>
      </c>
      <c r="N90" s="8">
        <v>0</v>
      </c>
      <c r="O90" s="8">
        <v>0</v>
      </c>
      <c r="P90" s="8">
        <v>0</v>
      </c>
      <c r="Q90" s="8">
        <v>0</v>
      </c>
      <c r="R90" s="8">
        <v>1</v>
      </c>
      <c r="S90" s="8">
        <v>0</v>
      </c>
      <c r="T90" s="8">
        <v>0</v>
      </c>
      <c r="U90" s="8">
        <v>0</v>
      </c>
      <c r="V90" s="8"/>
    </row>
    <row r="91" spans="1:23" x14ac:dyDescent="0.2">
      <c r="A91" s="17">
        <v>38258</v>
      </c>
      <c r="B91" s="8">
        <v>222</v>
      </c>
      <c r="C91" s="8" t="s">
        <v>103</v>
      </c>
      <c r="D91">
        <v>2</v>
      </c>
      <c r="G91">
        <v>12</v>
      </c>
      <c r="H91" s="8">
        <v>1</v>
      </c>
      <c r="I91" s="8">
        <v>1</v>
      </c>
      <c r="J91" s="8">
        <v>0</v>
      </c>
      <c r="K91" s="8">
        <v>1</v>
      </c>
      <c r="L91" s="8">
        <v>0</v>
      </c>
      <c r="M91" s="8">
        <v>2</v>
      </c>
      <c r="N91" s="8">
        <v>0</v>
      </c>
      <c r="O91" s="8">
        <v>0</v>
      </c>
      <c r="P91" s="8">
        <v>1</v>
      </c>
      <c r="Q91" s="8">
        <v>2</v>
      </c>
      <c r="R91" s="8">
        <v>0</v>
      </c>
      <c r="S91" s="8">
        <v>0</v>
      </c>
      <c r="T91" s="8">
        <v>0</v>
      </c>
      <c r="U91" s="8">
        <v>0</v>
      </c>
      <c r="V91" s="8"/>
    </row>
    <row r="92" spans="1:23" x14ac:dyDescent="0.2">
      <c r="A92" s="17">
        <v>38258</v>
      </c>
      <c r="B92" s="8">
        <v>222</v>
      </c>
      <c r="C92" s="8" t="s">
        <v>103</v>
      </c>
      <c r="D92">
        <v>3</v>
      </c>
      <c r="G92">
        <v>1</v>
      </c>
      <c r="H92" s="8">
        <v>0</v>
      </c>
      <c r="I92" s="8">
        <v>0</v>
      </c>
      <c r="J92" s="8">
        <v>0</v>
      </c>
      <c r="K92" s="8">
        <v>1</v>
      </c>
      <c r="L92" s="8">
        <v>0</v>
      </c>
      <c r="M92" s="8">
        <v>1</v>
      </c>
      <c r="N92" s="8">
        <v>0</v>
      </c>
      <c r="O92" s="8">
        <v>0</v>
      </c>
      <c r="P92" s="8">
        <v>1</v>
      </c>
      <c r="Q92" s="8">
        <v>0</v>
      </c>
      <c r="R92" s="8">
        <v>0</v>
      </c>
      <c r="S92" s="8">
        <v>0</v>
      </c>
      <c r="T92" s="8">
        <v>0</v>
      </c>
      <c r="U92" s="8">
        <v>0</v>
      </c>
      <c r="V92" s="8"/>
    </row>
    <row r="93" spans="1:23" x14ac:dyDescent="0.2">
      <c r="A93" s="17">
        <v>38259</v>
      </c>
      <c r="B93" s="8">
        <v>222</v>
      </c>
      <c r="C93" s="8" t="s">
        <v>103</v>
      </c>
      <c r="D93">
        <v>1</v>
      </c>
      <c r="E93">
        <v>0</v>
      </c>
      <c r="F93">
        <v>0</v>
      </c>
      <c r="G93">
        <v>7</v>
      </c>
      <c r="H93" s="8">
        <v>1</v>
      </c>
      <c r="I93" s="8">
        <v>1</v>
      </c>
      <c r="J93" s="8">
        <v>0</v>
      </c>
      <c r="K93" s="8">
        <v>1</v>
      </c>
      <c r="L93" s="8">
        <v>0</v>
      </c>
      <c r="M93" s="8">
        <v>3</v>
      </c>
      <c r="N93" s="8">
        <v>0</v>
      </c>
      <c r="O93" s="8">
        <v>0</v>
      </c>
      <c r="P93" s="8">
        <v>0</v>
      </c>
      <c r="Q93" s="8">
        <v>5</v>
      </c>
      <c r="R93" s="8">
        <v>0</v>
      </c>
      <c r="S93" s="8">
        <v>0</v>
      </c>
      <c r="T93" s="16">
        <v>1</v>
      </c>
      <c r="U93">
        <v>0</v>
      </c>
      <c r="V93" t="s">
        <v>301</v>
      </c>
    </row>
    <row r="94" spans="1:23" x14ac:dyDescent="0.2">
      <c r="A94" s="17">
        <v>38259</v>
      </c>
      <c r="B94" s="8">
        <v>222</v>
      </c>
      <c r="C94" s="8" t="s">
        <v>103</v>
      </c>
      <c r="D94">
        <v>2</v>
      </c>
      <c r="E94">
        <v>0</v>
      </c>
      <c r="F94">
        <v>0</v>
      </c>
      <c r="G94" s="16">
        <v>5</v>
      </c>
      <c r="H94" s="8">
        <v>1</v>
      </c>
      <c r="I94" s="8">
        <v>0</v>
      </c>
      <c r="J94" s="8">
        <v>0</v>
      </c>
      <c r="K94" s="8">
        <v>1</v>
      </c>
      <c r="L94" s="8">
        <v>0</v>
      </c>
      <c r="M94" s="8">
        <v>0</v>
      </c>
      <c r="N94" s="8">
        <v>0</v>
      </c>
      <c r="O94" s="8">
        <v>0</v>
      </c>
      <c r="P94" s="8">
        <v>1</v>
      </c>
      <c r="Q94" s="8">
        <v>0</v>
      </c>
      <c r="R94" s="8">
        <v>0</v>
      </c>
      <c r="S94" s="8">
        <v>0</v>
      </c>
      <c r="T94" s="8">
        <v>0</v>
      </c>
      <c r="U94">
        <v>0</v>
      </c>
      <c r="V94" s="8"/>
    </row>
    <row r="95" spans="1:23" x14ac:dyDescent="0.2">
      <c r="A95" s="17">
        <v>38259</v>
      </c>
      <c r="B95" s="8">
        <v>222</v>
      </c>
      <c r="C95" s="8" t="s">
        <v>103</v>
      </c>
      <c r="D95">
        <v>3</v>
      </c>
      <c r="E95">
        <v>0</v>
      </c>
      <c r="F95">
        <v>0</v>
      </c>
      <c r="G95">
        <v>3</v>
      </c>
      <c r="H95" s="8">
        <v>0</v>
      </c>
      <c r="I95" s="8">
        <v>0</v>
      </c>
      <c r="J95" s="8">
        <v>0</v>
      </c>
      <c r="K95" s="8">
        <v>2</v>
      </c>
      <c r="L95" s="8">
        <v>0</v>
      </c>
      <c r="M95" s="8">
        <v>3</v>
      </c>
      <c r="N95" s="8">
        <v>0</v>
      </c>
      <c r="O95" s="8">
        <v>0</v>
      </c>
      <c r="P95" s="8">
        <v>0</v>
      </c>
      <c r="Q95" s="8">
        <v>1</v>
      </c>
      <c r="R95" s="8">
        <v>0</v>
      </c>
      <c r="S95" s="8">
        <v>0</v>
      </c>
      <c r="T95" s="8">
        <v>0</v>
      </c>
      <c r="U95">
        <v>0</v>
      </c>
      <c r="V95" s="8"/>
    </row>
    <row r="96" spans="1:23" x14ac:dyDescent="0.2">
      <c r="A96" s="17">
        <v>38260</v>
      </c>
      <c r="B96">
        <v>222</v>
      </c>
      <c r="C96" t="s">
        <v>103</v>
      </c>
      <c r="D96">
        <v>1</v>
      </c>
      <c r="E96">
        <v>0</v>
      </c>
      <c r="F96">
        <v>0</v>
      </c>
      <c r="G96">
        <v>12</v>
      </c>
      <c r="H96" s="8">
        <v>1</v>
      </c>
      <c r="I96" s="8">
        <v>0</v>
      </c>
      <c r="J96" s="8">
        <v>0</v>
      </c>
      <c r="K96" s="8">
        <v>5</v>
      </c>
      <c r="L96" s="8">
        <v>0</v>
      </c>
      <c r="M96" s="8">
        <v>4</v>
      </c>
      <c r="N96" s="8">
        <v>1</v>
      </c>
      <c r="O96" s="8">
        <v>0</v>
      </c>
      <c r="P96" s="8">
        <v>0</v>
      </c>
      <c r="Q96" s="8">
        <v>0</v>
      </c>
      <c r="R96" s="8">
        <v>0</v>
      </c>
      <c r="S96" s="8">
        <v>0</v>
      </c>
      <c r="T96" s="8">
        <v>0</v>
      </c>
      <c r="U96">
        <v>1</v>
      </c>
    </row>
    <row r="97" spans="1:22" x14ac:dyDescent="0.2">
      <c r="A97" s="17">
        <v>38260</v>
      </c>
      <c r="B97">
        <v>222</v>
      </c>
      <c r="C97" t="s">
        <v>103</v>
      </c>
      <c r="D97">
        <v>2</v>
      </c>
      <c r="E97">
        <v>0</v>
      </c>
      <c r="F97">
        <v>0</v>
      </c>
      <c r="G97">
        <v>5</v>
      </c>
      <c r="H97" s="8">
        <v>0</v>
      </c>
      <c r="I97" s="8">
        <v>0</v>
      </c>
      <c r="J97" s="8">
        <v>0</v>
      </c>
      <c r="K97" s="8">
        <v>4</v>
      </c>
      <c r="L97" s="8">
        <v>0</v>
      </c>
      <c r="M97" s="8">
        <v>0</v>
      </c>
      <c r="N97" s="8">
        <v>0</v>
      </c>
      <c r="O97" s="8">
        <v>0</v>
      </c>
      <c r="P97" s="8">
        <v>0</v>
      </c>
      <c r="Q97" s="8">
        <v>1</v>
      </c>
      <c r="R97" s="8">
        <v>0</v>
      </c>
      <c r="S97" s="8">
        <v>0</v>
      </c>
      <c r="T97" s="8">
        <v>0</v>
      </c>
      <c r="U97">
        <v>0</v>
      </c>
    </row>
    <row r="98" spans="1:22" x14ac:dyDescent="0.2">
      <c r="A98" s="17">
        <v>38260</v>
      </c>
      <c r="B98">
        <v>222</v>
      </c>
      <c r="C98" t="s">
        <v>103</v>
      </c>
      <c r="D98">
        <v>3</v>
      </c>
      <c r="E98">
        <v>0</v>
      </c>
      <c r="F98">
        <v>0</v>
      </c>
      <c r="G98">
        <v>0</v>
      </c>
      <c r="H98" s="8">
        <v>0</v>
      </c>
      <c r="I98" s="8">
        <v>0</v>
      </c>
      <c r="J98" s="8">
        <v>0</v>
      </c>
      <c r="K98" s="8">
        <v>0</v>
      </c>
      <c r="L98" s="8">
        <v>0</v>
      </c>
      <c r="M98" s="8">
        <v>0</v>
      </c>
      <c r="N98" s="8">
        <v>0</v>
      </c>
      <c r="O98" s="8">
        <v>0</v>
      </c>
      <c r="P98" s="8">
        <v>1</v>
      </c>
      <c r="Q98" s="8">
        <v>0</v>
      </c>
      <c r="R98" s="8">
        <v>0</v>
      </c>
      <c r="S98" s="8">
        <v>0</v>
      </c>
      <c r="T98" s="8">
        <v>0</v>
      </c>
      <c r="U98">
        <v>0</v>
      </c>
    </row>
    <row r="99" spans="1:22" x14ac:dyDescent="0.2">
      <c r="A99" s="17">
        <v>38261</v>
      </c>
      <c r="B99">
        <v>222</v>
      </c>
      <c r="C99" t="s">
        <v>103</v>
      </c>
      <c r="D99">
        <v>1</v>
      </c>
      <c r="E99">
        <v>0</v>
      </c>
      <c r="F99">
        <v>0</v>
      </c>
      <c r="G99">
        <v>24</v>
      </c>
      <c r="H99" s="8">
        <v>0</v>
      </c>
      <c r="I99" s="8">
        <v>0</v>
      </c>
      <c r="J99" s="8">
        <v>0</v>
      </c>
      <c r="K99" s="8">
        <v>12</v>
      </c>
      <c r="L99" s="8">
        <v>0</v>
      </c>
      <c r="M99" s="8">
        <v>23</v>
      </c>
      <c r="N99" s="8">
        <v>4</v>
      </c>
      <c r="O99" s="8">
        <v>0</v>
      </c>
      <c r="P99" s="8">
        <v>6</v>
      </c>
      <c r="Q99" s="8">
        <v>2</v>
      </c>
      <c r="R99" s="8">
        <v>0</v>
      </c>
      <c r="S99" s="8">
        <v>0</v>
      </c>
      <c r="T99" s="8">
        <v>0</v>
      </c>
      <c r="U99">
        <v>0</v>
      </c>
    </row>
    <row r="100" spans="1:22" x14ac:dyDescent="0.2">
      <c r="A100" s="17">
        <v>38261</v>
      </c>
      <c r="B100">
        <v>222</v>
      </c>
      <c r="C100" t="s">
        <v>103</v>
      </c>
      <c r="D100">
        <v>2</v>
      </c>
      <c r="E100">
        <v>0</v>
      </c>
      <c r="F100">
        <v>0</v>
      </c>
      <c r="G100">
        <v>11</v>
      </c>
      <c r="H100" s="8">
        <v>0</v>
      </c>
      <c r="I100" s="8">
        <v>0</v>
      </c>
      <c r="J100" s="8">
        <v>0</v>
      </c>
      <c r="K100" s="8">
        <v>9</v>
      </c>
      <c r="L100" s="8">
        <v>0</v>
      </c>
      <c r="M100" s="8">
        <v>4</v>
      </c>
      <c r="N100" s="8">
        <v>1</v>
      </c>
      <c r="O100" s="8">
        <v>0</v>
      </c>
      <c r="P100" s="8">
        <v>1</v>
      </c>
      <c r="Q100" s="8">
        <v>0</v>
      </c>
      <c r="R100" s="8">
        <v>1</v>
      </c>
      <c r="S100" s="8">
        <v>0</v>
      </c>
      <c r="T100" s="8">
        <v>0</v>
      </c>
      <c r="U100">
        <v>0</v>
      </c>
    </row>
    <row r="101" spans="1:22" x14ac:dyDescent="0.2">
      <c r="A101" s="17">
        <v>38261</v>
      </c>
      <c r="B101">
        <v>222</v>
      </c>
      <c r="C101" t="s">
        <v>103</v>
      </c>
      <c r="D101">
        <v>3</v>
      </c>
      <c r="E101">
        <v>0</v>
      </c>
      <c r="F101">
        <v>0</v>
      </c>
      <c r="G101">
        <v>2</v>
      </c>
      <c r="H101" s="8">
        <v>0</v>
      </c>
      <c r="I101" s="8">
        <v>0</v>
      </c>
      <c r="J101" s="8">
        <v>0</v>
      </c>
      <c r="K101" s="8">
        <v>6</v>
      </c>
      <c r="L101" s="8">
        <v>0</v>
      </c>
      <c r="M101" s="8">
        <v>1</v>
      </c>
      <c r="N101" s="8">
        <v>0</v>
      </c>
      <c r="O101" s="8">
        <v>0</v>
      </c>
      <c r="P101" s="8">
        <v>0</v>
      </c>
      <c r="Q101" s="8">
        <v>0</v>
      </c>
      <c r="R101" s="8">
        <v>0</v>
      </c>
      <c r="S101" s="8">
        <v>0</v>
      </c>
      <c r="T101" s="8">
        <v>0</v>
      </c>
      <c r="U101">
        <v>0</v>
      </c>
    </row>
    <row r="102" spans="1:22" x14ac:dyDescent="0.2">
      <c r="A102" s="17">
        <v>38262</v>
      </c>
      <c r="B102">
        <v>222</v>
      </c>
      <c r="C102" t="s">
        <v>103</v>
      </c>
      <c r="D102">
        <v>1</v>
      </c>
      <c r="E102">
        <v>0</v>
      </c>
      <c r="F102">
        <v>0</v>
      </c>
      <c r="G102">
        <v>34</v>
      </c>
      <c r="H102">
        <v>0</v>
      </c>
      <c r="I102" s="8">
        <v>0</v>
      </c>
      <c r="J102" s="8">
        <v>0</v>
      </c>
      <c r="K102" s="8">
        <v>14</v>
      </c>
      <c r="L102" s="8">
        <v>0</v>
      </c>
      <c r="M102" s="8">
        <v>26</v>
      </c>
      <c r="N102" s="8">
        <v>1</v>
      </c>
      <c r="O102" s="8">
        <v>0</v>
      </c>
      <c r="P102" s="8">
        <v>3</v>
      </c>
      <c r="Q102" s="8">
        <v>0</v>
      </c>
      <c r="R102" s="8">
        <v>0</v>
      </c>
      <c r="S102" s="8">
        <v>0</v>
      </c>
      <c r="T102" s="8">
        <v>0</v>
      </c>
      <c r="U102">
        <v>0</v>
      </c>
      <c r="V102" t="s">
        <v>301</v>
      </c>
    </row>
    <row r="103" spans="1:22" x14ac:dyDescent="0.2">
      <c r="A103" s="17">
        <v>38262</v>
      </c>
      <c r="B103">
        <v>222</v>
      </c>
      <c r="C103" t="s">
        <v>103</v>
      </c>
      <c r="D103">
        <v>2</v>
      </c>
      <c r="E103">
        <v>0</v>
      </c>
      <c r="F103">
        <v>0</v>
      </c>
      <c r="G103">
        <v>17</v>
      </c>
      <c r="H103">
        <v>0</v>
      </c>
      <c r="I103" s="8">
        <v>0</v>
      </c>
      <c r="J103" s="8">
        <v>0</v>
      </c>
      <c r="K103" s="8">
        <v>19</v>
      </c>
      <c r="L103" s="8">
        <v>0</v>
      </c>
      <c r="M103" s="8">
        <v>3</v>
      </c>
      <c r="N103" s="8">
        <v>0</v>
      </c>
      <c r="O103" s="8">
        <v>0</v>
      </c>
      <c r="P103" s="8">
        <v>0</v>
      </c>
      <c r="Q103" s="8">
        <v>0</v>
      </c>
      <c r="R103" s="8">
        <v>1</v>
      </c>
      <c r="S103" s="8">
        <v>0</v>
      </c>
      <c r="T103" s="8">
        <v>0</v>
      </c>
      <c r="U103">
        <v>0</v>
      </c>
    </row>
    <row r="104" spans="1:22" x14ac:dyDescent="0.2">
      <c r="A104" s="17">
        <v>38262</v>
      </c>
      <c r="B104">
        <v>222</v>
      </c>
      <c r="C104" t="s">
        <v>103</v>
      </c>
      <c r="D104">
        <v>3</v>
      </c>
      <c r="E104">
        <v>0</v>
      </c>
      <c r="F104">
        <v>0</v>
      </c>
      <c r="G104">
        <v>15</v>
      </c>
      <c r="H104">
        <v>0</v>
      </c>
      <c r="I104" s="8">
        <v>0</v>
      </c>
      <c r="J104" s="8">
        <v>0</v>
      </c>
      <c r="K104" s="8">
        <v>6</v>
      </c>
      <c r="L104" s="8">
        <v>0</v>
      </c>
      <c r="M104" s="8">
        <v>8</v>
      </c>
      <c r="N104" s="8">
        <v>0</v>
      </c>
      <c r="O104" s="8">
        <v>0</v>
      </c>
      <c r="P104" s="8">
        <v>1</v>
      </c>
      <c r="Q104" s="8">
        <v>0</v>
      </c>
      <c r="R104" s="8">
        <v>0</v>
      </c>
      <c r="S104" s="8">
        <v>1</v>
      </c>
      <c r="T104" s="8">
        <v>0</v>
      </c>
      <c r="U104">
        <v>0</v>
      </c>
    </row>
    <row r="105" spans="1:22" x14ac:dyDescent="0.2">
      <c r="A105" s="17">
        <v>38263</v>
      </c>
      <c r="B105">
        <v>222</v>
      </c>
      <c r="C105" t="s">
        <v>103</v>
      </c>
      <c r="D105">
        <v>3</v>
      </c>
      <c r="E105">
        <v>0</v>
      </c>
      <c r="F105">
        <v>0</v>
      </c>
      <c r="G105">
        <v>4</v>
      </c>
      <c r="H105">
        <v>0</v>
      </c>
      <c r="I105" s="8">
        <v>0</v>
      </c>
      <c r="J105" s="8">
        <v>0</v>
      </c>
      <c r="K105" s="8">
        <v>2</v>
      </c>
      <c r="L105" s="8">
        <v>1</v>
      </c>
      <c r="M105" s="8">
        <v>3</v>
      </c>
      <c r="N105" s="8">
        <v>0</v>
      </c>
      <c r="O105" s="8">
        <v>0</v>
      </c>
      <c r="P105" s="8">
        <v>1</v>
      </c>
      <c r="Q105" s="8">
        <v>0</v>
      </c>
      <c r="R105" s="8">
        <v>0</v>
      </c>
      <c r="S105" s="8">
        <v>0</v>
      </c>
      <c r="T105" s="8">
        <v>0</v>
      </c>
      <c r="U105">
        <v>0</v>
      </c>
    </row>
    <row r="106" spans="1:22" x14ac:dyDescent="0.2">
      <c r="A106" s="17">
        <v>38263</v>
      </c>
      <c r="B106">
        <v>222</v>
      </c>
      <c r="C106" t="s">
        <v>103</v>
      </c>
      <c r="D106">
        <v>1</v>
      </c>
      <c r="E106">
        <v>0</v>
      </c>
      <c r="F106">
        <v>0</v>
      </c>
      <c r="G106">
        <v>9</v>
      </c>
      <c r="H106">
        <v>1</v>
      </c>
      <c r="I106" s="8">
        <v>0</v>
      </c>
      <c r="J106" s="8">
        <v>0</v>
      </c>
      <c r="K106" s="8">
        <v>1</v>
      </c>
      <c r="L106" s="8">
        <v>0</v>
      </c>
      <c r="M106" s="8">
        <v>2</v>
      </c>
      <c r="N106" s="8">
        <v>0</v>
      </c>
      <c r="O106" s="8">
        <v>0</v>
      </c>
      <c r="P106" s="8">
        <v>2</v>
      </c>
      <c r="Q106" s="8">
        <v>2</v>
      </c>
      <c r="R106" s="8">
        <v>0</v>
      </c>
      <c r="S106" s="8">
        <v>0</v>
      </c>
      <c r="T106" s="16">
        <v>11</v>
      </c>
      <c r="U106">
        <v>0</v>
      </c>
    </row>
    <row r="107" spans="1:22" x14ac:dyDescent="0.2">
      <c r="A107" s="17">
        <v>38263</v>
      </c>
      <c r="B107">
        <v>222</v>
      </c>
      <c r="C107" t="s">
        <v>103</v>
      </c>
      <c r="D107">
        <v>2</v>
      </c>
      <c r="E107">
        <v>0</v>
      </c>
      <c r="F107">
        <v>0</v>
      </c>
      <c r="G107">
        <v>10</v>
      </c>
      <c r="H107">
        <v>0</v>
      </c>
      <c r="I107" s="8">
        <v>0</v>
      </c>
      <c r="J107" s="8">
        <v>0</v>
      </c>
      <c r="K107" s="8">
        <v>5</v>
      </c>
      <c r="L107" s="8">
        <v>0</v>
      </c>
      <c r="M107" s="8">
        <v>3</v>
      </c>
      <c r="N107" s="8">
        <v>0</v>
      </c>
      <c r="O107" s="8">
        <v>0</v>
      </c>
      <c r="P107" s="8">
        <v>0</v>
      </c>
      <c r="Q107" s="8">
        <v>1</v>
      </c>
      <c r="R107" s="8">
        <v>0</v>
      </c>
      <c r="S107" s="8">
        <v>0</v>
      </c>
      <c r="T107" s="16">
        <v>3</v>
      </c>
      <c r="U107">
        <v>0</v>
      </c>
    </row>
    <row r="108" spans="1:22" x14ac:dyDescent="0.2">
      <c r="A108" s="17">
        <v>38264</v>
      </c>
      <c r="B108">
        <v>222</v>
      </c>
      <c r="C108" t="s">
        <v>103</v>
      </c>
      <c r="D108">
        <v>1</v>
      </c>
      <c r="E108">
        <v>0</v>
      </c>
      <c r="F108">
        <v>0</v>
      </c>
      <c r="G108">
        <v>26</v>
      </c>
      <c r="H108" s="8">
        <v>1</v>
      </c>
      <c r="I108" s="8">
        <v>0</v>
      </c>
      <c r="J108" s="8">
        <v>0</v>
      </c>
      <c r="K108" s="8">
        <v>25</v>
      </c>
      <c r="L108" s="8">
        <v>0</v>
      </c>
      <c r="M108" s="8">
        <v>51</v>
      </c>
      <c r="N108" s="8">
        <v>1</v>
      </c>
      <c r="O108" s="8">
        <v>0</v>
      </c>
      <c r="P108" s="8">
        <v>14</v>
      </c>
      <c r="Q108" s="8">
        <v>6</v>
      </c>
      <c r="R108" s="8">
        <v>0</v>
      </c>
      <c r="S108" s="8">
        <v>0</v>
      </c>
      <c r="T108" s="8">
        <v>62</v>
      </c>
      <c r="U108">
        <v>0</v>
      </c>
    </row>
    <row r="109" spans="1:22" x14ac:dyDescent="0.2">
      <c r="A109" s="17">
        <v>38264</v>
      </c>
      <c r="B109">
        <v>222</v>
      </c>
      <c r="C109" t="s">
        <v>103</v>
      </c>
      <c r="D109">
        <v>2</v>
      </c>
      <c r="E109">
        <v>0</v>
      </c>
      <c r="F109">
        <v>0</v>
      </c>
      <c r="G109">
        <v>3</v>
      </c>
      <c r="H109" s="8">
        <v>0</v>
      </c>
      <c r="I109" s="8">
        <v>0</v>
      </c>
      <c r="J109" s="8">
        <v>0</v>
      </c>
      <c r="K109" s="8">
        <v>14</v>
      </c>
      <c r="L109" s="8">
        <v>0</v>
      </c>
      <c r="M109" s="8">
        <v>12</v>
      </c>
      <c r="N109" s="8">
        <v>1</v>
      </c>
      <c r="O109" s="8">
        <v>0</v>
      </c>
      <c r="P109" s="8">
        <v>0</v>
      </c>
      <c r="Q109" s="8">
        <v>0</v>
      </c>
      <c r="R109" s="8">
        <v>2</v>
      </c>
      <c r="S109" s="8">
        <v>0</v>
      </c>
      <c r="T109" s="8">
        <v>0</v>
      </c>
      <c r="U109">
        <v>2</v>
      </c>
    </row>
    <row r="110" spans="1:22" x14ac:dyDescent="0.2">
      <c r="A110" s="17">
        <v>38264</v>
      </c>
      <c r="B110">
        <v>222</v>
      </c>
      <c r="C110" t="s">
        <v>103</v>
      </c>
      <c r="D110">
        <v>3</v>
      </c>
      <c r="E110">
        <v>0</v>
      </c>
      <c r="F110">
        <v>0</v>
      </c>
      <c r="G110">
        <v>9</v>
      </c>
      <c r="H110" s="8">
        <v>0</v>
      </c>
      <c r="I110" s="8">
        <v>0</v>
      </c>
      <c r="J110" s="8">
        <v>0</v>
      </c>
      <c r="K110" s="8">
        <v>6</v>
      </c>
      <c r="L110" s="8">
        <v>0</v>
      </c>
      <c r="M110" s="8">
        <v>13</v>
      </c>
      <c r="N110" s="8">
        <v>0</v>
      </c>
      <c r="O110" s="8">
        <v>0</v>
      </c>
      <c r="P110" s="8">
        <v>0</v>
      </c>
      <c r="Q110" s="8">
        <v>0</v>
      </c>
      <c r="R110" s="8">
        <v>1</v>
      </c>
      <c r="S110" s="8">
        <v>0</v>
      </c>
      <c r="T110" s="8">
        <v>0</v>
      </c>
      <c r="U110">
        <v>0</v>
      </c>
    </row>
    <row r="111" spans="1:22" x14ac:dyDescent="0.2">
      <c r="A111" s="17">
        <v>38265</v>
      </c>
      <c r="B111">
        <v>222</v>
      </c>
      <c r="C111" t="s">
        <v>103</v>
      </c>
      <c r="D111">
        <v>1</v>
      </c>
      <c r="E111">
        <v>0</v>
      </c>
      <c r="F111">
        <v>0</v>
      </c>
      <c r="G111">
        <v>19</v>
      </c>
      <c r="H111" s="8">
        <v>1</v>
      </c>
      <c r="I111" s="8">
        <v>0</v>
      </c>
      <c r="J111" s="8">
        <v>0</v>
      </c>
      <c r="K111" s="8">
        <v>5</v>
      </c>
      <c r="L111" s="8">
        <v>0</v>
      </c>
      <c r="M111" s="8">
        <v>3</v>
      </c>
      <c r="N111" s="8">
        <v>0</v>
      </c>
      <c r="O111" s="8">
        <v>0</v>
      </c>
      <c r="P111" s="8">
        <v>1</v>
      </c>
      <c r="Q111" s="8">
        <v>0</v>
      </c>
      <c r="R111" s="8">
        <v>0</v>
      </c>
      <c r="S111" s="8">
        <v>0</v>
      </c>
      <c r="T111" s="8">
        <v>0</v>
      </c>
      <c r="U111">
        <v>1</v>
      </c>
    </row>
    <row r="112" spans="1:22" x14ac:dyDescent="0.2">
      <c r="A112" s="17">
        <v>38265</v>
      </c>
      <c r="B112">
        <v>222</v>
      </c>
      <c r="C112" t="s">
        <v>103</v>
      </c>
      <c r="D112">
        <v>2</v>
      </c>
      <c r="E112">
        <v>0</v>
      </c>
      <c r="F112">
        <v>0</v>
      </c>
      <c r="G112">
        <v>24</v>
      </c>
      <c r="H112" s="8">
        <v>0</v>
      </c>
      <c r="I112" s="8">
        <v>0</v>
      </c>
      <c r="J112" s="8">
        <v>0</v>
      </c>
      <c r="K112" s="8">
        <v>4</v>
      </c>
      <c r="L112" s="8">
        <v>0</v>
      </c>
      <c r="M112" s="8">
        <v>11</v>
      </c>
      <c r="N112" s="8">
        <v>0</v>
      </c>
      <c r="O112" s="8">
        <v>0</v>
      </c>
      <c r="P112" s="8">
        <v>0</v>
      </c>
      <c r="Q112" s="8">
        <v>0</v>
      </c>
      <c r="R112" s="8">
        <v>0</v>
      </c>
      <c r="S112" s="8">
        <v>0</v>
      </c>
      <c r="T112" s="8">
        <v>0</v>
      </c>
      <c r="U112">
        <v>0</v>
      </c>
    </row>
    <row r="113" spans="1:23" x14ac:dyDescent="0.2">
      <c r="A113" s="17">
        <v>38265</v>
      </c>
      <c r="B113" s="16">
        <v>222</v>
      </c>
      <c r="C113" s="16" t="s">
        <v>103</v>
      </c>
      <c r="D113" s="16">
        <v>3</v>
      </c>
      <c r="E113" s="16">
        <v>0</v>
      </c>
      <c r="F113" s="16">
        <v>0</v>
      </c>
      <c r="G113" s="16">
        <v>19</v>
      </c>
      <c r="H113" s="8">
        <v>0</v>
      </c>
      <c r="I113" s="8">
        <v>0</v>
      </c>
      <c r="J113" s="8">
        <v>0</v>
      </c>
      <c r="K113" s="8">
        <v>6</v>
      </c>
      <c r="L113" s="8">
        <v>0</v>
      </c>
      <c r="M113" s="8">
        <v>8</v>
      </c>
      <c r="N113" s="8">
        <v>1</v>
      </c>
      <c r="O113" s="8">
        <v>0</v>
      </c>
      <c r="P113" s="8">
        <v>0</v>
      </c>
      <c r="Q113" s="8">
        <v>0</v>
      </c>
      <c r="R113" s="8">
        <v>0</v>
      </c>
      <c r="S113" s="8">
        <v>0</v>
      </c>
      <c r="T113" s="16">
        <v>1</v>
      </c>
      <c r="U113" s="16">
        <v>0</v>
      </c>
      <c r="V113" s="16"/>
    </row>
    <row r="114" spans="1:23" x14ac:dyDescent="0.2">
      <c r="A114" s="17">
        <v>38267</v>
      </c>
      <c r="B114" s="16">
        <v>222</v>
      </c>
      <c r="C114" s="16" t="s">
        <v>103</v>
      </c>
      <c r="D114" s="16">
        <v>1</v>
      </c>
      <c r="E114" s="16">
        <v>0</v>
      </c>
      <c r="F114" s="16">
        <v>0</v>
      </c>
      <c r="G114" s="16">
        <v>9</v>
      </c>
      <c r="H114" s="16">
        <v>0</v>
      </c>
      <c r="I114" s="8">
        <v>0</v>
      </c>
      <c r="J114" s="8">
        <v>0</v>
      </c>
      <c r="K114" s="8">
        <v>8</v>
      </c>
      <c r="L114" s="8">
        <v>0</v>
      </c>
      <c r="M114" s="8">
        <v>5</v>
      </c>
      <c r="N114" s="8">
        <v>0</v>
      </c>
      <c r="O114" s="8">
        <v>0</v>
      </c>
      <c r="P114" s="8">
        <v>1</v>
      </c>
      <c r="Q114" s="8">
        <v>1</v>
      </c>
      <c r="R114" s="8">
        <v>0</v>
      </c>
      <c r="S114" s="8">
        <v>0</v>
      </c>
      <c r="T114" s="16">
        <v>8</v>
      </c>
      <c r="U114" s="8">
        <v>0</v>
      </c>
      <c r="V114" s="16"/>
      <c r="W114" s="16"/>
    </row>
    <row r="115" spans="1:23" x14ac:dyDescent="0.2">
      <c r="A115" s="17">
        <v>38267</v>
      </c>
      <c r="B115">
        <v>222</v>
      </c>
      <c r="C115" t="s">
        <v>103</v>
      </c>
      <c r="D115">
        <v>2</v>
      </c>
      <c r="E115">
        <v>0</v>
      </c>
      <c r="F115">
        <v>0</v>
      </c>
      <c r="G115">
        <v>7</v>
      </c>
      <c r="H115">
        <v>0</v>
      </c>
      <c r="I115" s="8">
        <v>0</v>
      </c>
      <c r="J115" s="8">
        <v>0</v>
      </c>
      <c r="K115" s="8">
        <v>3</v>
      </c>
      <c r="L115" s="8">
        <v>2</v>
      </c>
      <c r="M115" s="8">
        <v>0</v>
      </c>
      <c r="N115" s="8">
        <v>1</v>
      </c>
      <c r="O115" s="8">
        <v>0</v>
      </c>
      <c r="P115" s="8">
        <v>0</v>
      </c>
      <c r="Q115" s="8">
        <v>0</v>
      </c>
      <c r="R115" s="8">
        <v>1</v>
      </c>
      <c r="S115" s="8">
        <v>0</v>
      </c>
      <c r="T115" s="16">
        <v>1</v>
      </c>
      <c r="U115" s="8">
        <v>0</v>
      </c>
    </row>
    <row r="116" spans="1:23" x14ac:dyDescent="0.2">
      <c r="A116" s="17">
        <v>38267</v>
      </c>
      <c r="B116">
        <v>222</v>
      </c>
      <c r="C116" t="s">
        <v>103</v>
      </c>
      <c r="D116">
        <v>3</v>
      </c>
      <c r="E116">
        <v>0</v>
      </c>
      <c r="F116">
        <v>0</v>
      </c>
      <c r="G116">
        <v>2</v>
      </c>
      <c r="H116">
        <v>0</v>
      </c>
      <c r="I116" s="8">
        <v>0</v>
      </c>
      <c r="J116" s="8">
        <v>0</v>
      </c>
      <c r="K116" s="8">
        <v>2</v>
      </c>
      <c r="L116" s="8">
        <v>0</v>
      </c>
      <c r="M116" s="8">
        <v>1</v>
      </c>
      <c r="N116" s="8">
        <v>0</v>
      </c>
      <c r="O116" s="8">
        <v>0</v>
      </c>
      <c r="P116" s="8">
        <v>0</v>
      </c>
      <c r="Q116" s="8">
        <v>1</v>
      </c>
      <c r="R116" s="8">
        <v>0</v>
      </c>
      <c r="S116" s="8">
        <v>0</v>
      </c>
      <c r="T116" s="8">
        <v>0</v>
      </c>
      <c r="U116" s="8">
        <v>0</v>
      </c>
    </row>
    <row r="117" spans="1:23" x14ac:dyDescent="0.2">
      <c r="A117" s="17">
        <v>38268</v>
      </c>
      <c r="B117">
        <v>222</v>
      </c>
      <c r="C117" t="s">
        <v>103</v>
      </c>
      <c r="D117">
        <v>1</v>
      </c>
      <c r="E117">
        <v>0</v>
      </c>
      <c r="F117">
        <v>0</v>
      </c>
      <c r="G117">
        <v>4</v>
      </c>
      <c r="H117">
        <v>0</v>
      </c>
      <c r="I117" s="8">
        <v>0</v>
      </c>
      <c r="J117" s="8">
        <v>0</v>
      </c>
      <c r="K117" s="8">
        <v>7</v>
      </c>
      <c r="L117" s="8">
        <v>0</v>
      </c>
      <c r="M117" s="8">
        <v>1</v>
      </c>
      <c r="N117" s="8">
        <v>4</v>
      </c>
      <c r="O117" s="8">
        <v>0</v>
      </c>
      <c r="P117" s="8">
        <v>2</v>
      </c>
      <c r="Q117" s="8">
        <v>0</v>
      </c>
      <c r="R117" s="8">
        <v>0</v>
      </c>
      <c r="S117" s="8">
        <v>0</v>
      </c>
      <c r="T117" s="16">
        <v>5</v>
      </c>
      <c r="U117" s="8">
        <v>0</v>
      </c>
    </row>
    <row r="118" spans="1:23" x14ac:dyDescent="0.2">
      <c r="A118" s="17">
        <v>38268</v>
      </c>
      <c r="B118">
        <v>222</v>
      </c>
      <c r="C118" t="s">
        <v>103</v>
      </c>
      <c r="D118">
        <v>2</v>
      </c>
      <c r="E118">
        <v>0</v>
      </c>
      <c r="F118">
        <v>0</v>
      </c>
      <c r="G118">
        <v>3</v>
      </c>
      <c r="H118">
        <v>0</v>
      </c>
      <c r="I118" s="8">
        <v>0</v>
      </c>
      <c r="J118" s="8">
        <v>0</v>
      </c>
      <c r="K118" s="8">
        <v>4</v>
      </c>
      <c r="L118" s="8">
        <v>5</v>
      </c>
      <c r="M118" s="8">
        <v>1</v>
      </c>
      <c r="N118" s="8">
        <v>1</v>
      </c>
      <c r="O118" s="8">
        <v>0</v>
      </c>
      <c r="P118" s="8">
        <v>0</v>
      </c>
      <c r="Q118" s="8">
        <v>0</v>
      </c>
      <c r="R118" s="8">
        <v>0</v>
      </c>
      <c r="S118" s="8">
        <v>0</v>
      </c>
      <c r="T118" s="16">
        <v>1</v>
      </c>
      <c r="U118" s="8">
        <v>0</v>
      </c>
    </row>
    <row r="119" spans="1:23" x14ac:dyDescent="0.2">
      <c r="A119" s="17">
        <v>38268</v>
      </c>
      <c r="B119">
        <v>222</v>
      </c>
      <c r="C119" t="s">
        <v>103</v>
      </c>
      <c r="D119">
        <v>3</v>
      </c>
      <c r="E119">
        <v>0</v>
      </c>
      <c r="F119">
        <v>0</v>
      </c>
      <c r="G119">
        <v>11</v>
      </c>
      <c r="H119">
        <v>0</v>
      </c>
      <c r="I119" s="8">
        <v>0</v>
      </c>
      <c r="J119" s="8">
        <v>0</v>
      </c>
      <c r="K119" s="8">
        <v>4</v>
      </c>
      <c r="L119" s="8">
        <v>2</v>
      </c>
      <c r="M119" s="8">
        <v>2</v>
      </c>
      <c r="N119" s="8">
        <v>0</v>
      </c>
      <c r="O119" s="8">
        <v>0</v>
      </c>
      <c r="P119" s="8">
        <v>0</v>
      </c>
      <c r="Q119" s="8">
        <v>1</v>
      </c>
      <c r="R119" s="8">
        <v>0</v>
      </c>
      <c r="S119" s="8">
        <v>0</v>
      </c>
      <c r="T119" s="8">
        <v>0</v>
      </c>
      <c r="U119" s="8">
        <v>0</v>
      </c>
    </row>
    <row r="120" spans="1:23" x14ac:dyDescent="0.2">
      <c r="A120" s="17">
        <v>38269</v>
      </c>
      <c r="B120">
        <v>222</v>
      </c>
      <c r="C120" t="s">
        <v>103</v>
      </c>
      <c r="D120" s="16">
        <v>1</v>
      </c>
      <c r="E120">
        <v>0</v>
      </c>
      <c r="F120">
        <v>0</v>
      </c>
      <c r="G120">
        <v>2</v>
      </c>
      <c r="H120" s="8">
        <v>0</v>
      </c>
      <c r="I120" s="8">
        <v>0</v>
      </c>
      <c r="J120" s="8">
        <v>0</v>
      </c>
      <c r="K120" s="8">
        <v>1</v>
      </c>
      <c r="L120" s="8">
        <v>0</v>
      </c>
      <c r="M120" s="8">
        <v>0</v>
      </c>
      <c r="N120" s="8">
        <v>1</v>
      </c>
      <c r="O120" s="8">
        <v>0</v>
      </c>
      <c r="P120" s="8">
        <v>1</v>
      </c>
      <c r="Q120" s="8">
        <v>1</v>
      </c>
      <c r="R120" s="8">
        <v>0</v>
      </c>
      <c r="S120" s="8">
        <v>0</v>
      </c>
      <c r="T120" s="8">
        <v>0</v>
      </c>
      <c r="U120" s="8">
        <v>0</v>
      </c>
      <c r="W120" s="16"/>
    </row>
    <row r="121" spans="1:23" x14ac:dyDescent="0.2">
      <c r="A121" s="17">
        <v>38269</v>
      </c>
      <c r="B121">
        <v>222</v>
      </c>
      <c r="C121" t="s">
        <v>103</v>
      </c>
      <c r="D121">
        <v>2</v>
      </c>
      <c r="E121">
        <v>0</v>
      </c>
      <c r="F121">
        <v>0</v>
      </c>
      <c r="G121">
        <v>6</v>
      </c>
      <c r="H121" s="8">
        <v>2</v>
      </c>
      <c r="I121" s="8">
        <v>0</v>
      </c>
      <c r="J121" s="8">
        <v>0</v>
      </c>
      <c r="K121" s="8">
        <v>1</v>
      </c>
      <c r="L121" s="8">
        <v>0</v>
      </c>
      <c r="M121" s="8">
        <v>0</v>
      </c>
      <c r="N121" s="8">
        <v>0</v>
      </c>
      <c r="O121" s="8">
        <v>0</v>
      </c>
      <c r="P121" s="8">
        <v>0</v>
      </c>
      <c r="Q121" s="8">
        <v>1</v>
      </c>
      <c r="R121" s="8">
        <v>0</v>
      </c>
      <c r="S121" s="8">
        <v>0</v>
      </c>
      <c r="T121" s="8">
        <v>0</v>
      </c>
      <c r="U121" s="8">
        <v>0</v>
      </c>
    </row>
    <row r="122" spans="1:23" x14ac:dyDescent="0.2">
      <c r="A122" s="17">
        <v>38269</v>
      </c>
      <c r="B122">
        <v>222</v>
      </c>
      <c r="C122" t="s">
        <v>103</v>
      </c>
      <c r="D122">
        <v>3</v>
      </c>
      <c r="E122">
        <v>0</v>
      </c>
      <c r="F122">
        <v>0</v>
      </c>
      <c r="G122">
        <v>6</v>
      </c>
      <c r="H122" s="8">
        <v>0</v>
      </c>
      <c r="I122" s="8">
        <v>0</v>
      </c>
      <c r="J122" s="8">
        <v>0</v>
      </c>
      <c r="K122" s="8">
        <v>1</v>
      </c>
      <c r="L122" s="8">
        <v>1</v>
      </c>
      <c r="M122" s="8">
        <v>2</v>
      </c>
      <c r="N122" s="8">
        <v>1</v>
      </c>
      <c r="O122" s="8">
        <v>0</v>
      </c>
      <c r="P122" s="8">
        <v>0</v>
      </c>
      <c r="Q122">
        <v>1</v>
      </c>
      <c r="R122" s="8">
        <v>0</v>
      </c>
      <c r="S122" s="8">
        <v>0</v>
      </c>
      <c r="T122" s="8">
        <v>0</v>
      </c>
      <c r="U122" s="8">
        <v>0</v>
      </c>
    </row>
    <row r="123" spans="1:23" x14ac:dyDescent="0.2">
      <c r="A123" s="17">
        <v>38270</v>
      </c>
      <c r="B123">
        <v>222</v>
      </c>
      <c r="C123" t="s">
        <v>103</v>
      </c>
      <c r="D123">
        <v>3</v>
      </c>
      <c r="E123">
        <v>0</v>
      </c>
      <c r="F123">
        <v>0</v>
      </c>
      <c r="G123">
        <v>2</v>
      </c>
      <c r="H123">
        <v>1</v>
      </c>
      <c r="I123" s="8">
        <v>0</v>
      </c>
      <c r="J123" s="8">
        <v>0</v>
      </c>
      <c r="K123" s="8">
        <v>0</v>
      </c>
      <c r="L123" s="8">
        <v>0</v>
      </c>
      <c r="M123" s="8">
        <v>0</v>
      </c>
      <c r="N123" s="8">
        <v>0</v>
      </c>
      <c r="O123" s="8">
        <v>0</v>
      </c>
      <c r="P123" s="8">
        <v>0</v>
      </c>
      <c r="Q123" s="8">
        <v>0</v>
      </c>
      <c r="R123" s="8">
        <v>0</v>
      </c>
      <c r="S123" s="8">
        <v>0</v>
      </c>
      <c r="T123" s="8">
        <v>0</v>
      </c>
      <c r="U123" s="8">
        <v>0</v>
      </c>
    </row>
    <row r="124" spans="1:23" x14ac:dyDescent="0.2">
      <c r="A124" s="17">
        <v>38270</v>
      </c>
      <c r="B124">
        <v>222</v>
      </c>
      <c r="C124" t="s">
        <v>103</v>
      </c>
      <c r="D124">
        <v>1</v>
      </c>
      <c r="E124">
        <v>0</v>
      </c>
      <c r="F124">
        <v>0</v>
      </c>
      <c r="G124">
        <v>7</v>
      </c>
      <c r="H124">
        <v>1</v>
      </c>
      <c r="I124" s="8">
        <v>0</v>
      </c>
      <c r="J124" s="8">
        <v>0</v>
      </c>
      <c r="K124" s="8">
        <v>1</v>
      </c>
      <c r="L124" s="8">
        <v>0</v>
      </c>
      <c r="M124" s="8">
        <v>0</v>
      </c>
      <c r="N124" s="8">
        <v>0</v>
      </c>
      <c r="O124" s="8">
        <v>0</v>
      </c>
      <c r="P124" s="8">
        <v>2</v>
      </c>
      <c r="Q124" s="8">
        <v>2</v>
      </c>
      <c r="R124" s="8">
        <v>0</v>
      </c>
      <c r="S124" s="8">
        <v>0</v>
      </c>
      <c r="T124" s="16">
        <v>4</v>
      </c>
      <c r="U124" s="8">
        <v>0</v>
      </c>
    </row>
    <row r="125" spans="1:23" x14ac:dyDescent="0.2">
      <c r="A125" s="17">
        <v>38270</v>
      </c>
      <c r="B125">
        <v>222</v>
      </c>
      <c r="C125" t="s">
        <v>103</v>
      </c>
      <c r="D125">
        <v>2</v>
      </c>
      <c r="E125">
        <v>0</v>
      </c>
      <c r="F125">
        <v>0</v>
      </c>
      <c r="G125">
        <v>4</v>
      </c>
      <c r="H125">
        <v>0</v>
      </c>
      <c r="I125" s="8">
        <v>0</v>
      </c>
      <c r="J125" s="8">
        <v>0</v>
      </c>
      <c r="K125" s="8">
        <v>0</v>
      </c>
      <c r="L125" s="8">
        <v>0</v>
      </c>
      <c r="M125" s="8">
        <v>1</v>
      </c>
      <c r="N125" s="8">
        <v>0</v>
      </c>
      <c r="O125" s="8">
        <v>0</v>
      </c>
      <c r="P125" s="8">
        <v>0</v>
      </c>
      <c r="Q125" s="8">
        <v>1</v>
      </c>
      <c r="R125" s="8">
        <v>0</v>
      </c>
      <c r="S125" s="8">
        <v>0</v>
      </c>
      <c r="T125" s="8">
        <v>0</v>
      </c>
      <c r="U125" s="8">
        <v>0</v>
      </c>
    </row>
    <row r="126" spans="1:23" x14ac:dyDescent="0.2">
      <c r="A126" s="17">
        <v>38271</v>
      </c>
      <c r="B126">
        <v>222</v>
      </c>
      <c r="C126" t="s">
        <v>103</v>
      </c>
      <c r="D126">
        <v>1</v>
      </c>
      <c r="E126">
        <v>0</v>
      </c>
      <c r="F126">
        <v>0</v>
      </c>
      <c r="G126">
        <v>12</v>
      </c>
      <c r="H126" s="8">
        <v>3</v>
      </c>
      <c r="I126" s="8">
        <v>0</v>
      </c>
      <c r="J126" s="8">
        <v>0</v>
      </c>
      <c r="K126" s="8">
        <v>2</v>
      </c>
      <c r="L126" s="8">
        <v>0</v>
      </c>
      <c r="M126" s="8">
        <v>1</v>
      </c>
      <c r="N126" s="8">
        <v>0</v>
      </c>
      <c r="O126" s="8">
        <v>0</v>
      </c>
      <c r="P126" s="8">
        <v>0</v>
      </c>
      <c r="Q126" s="8">
        <v>0</v>
      </c>
      <c r="R126" s="8">
        <v>1</v>
      </c>
      <c r="S126" s="8">
        <v>0</v>
      </c>
      <c r="T126" s="16">
        <v>1</v>
      </c>
      <c r="U126" s="8">
        <v>0</v>
      </c>
    </row>
    <row r="127" spans="1:23" x14ac:dyDescent="0.2">
      <c r="A127" s="17">
        <v>38271</v>
      </c>
      <c r="B127">
        <v>222</v>
      </c>
      <c r="C127" t="s">
        <v>103</v>
      </c>
      <c r="D127">
        <v>2</v>
      </c>
      <c r="E127">
        <v>0</v>
      </c>
      <c r="F127">
        <v>0</v>
      </c>
      <c r="G127">
        <v>4</v>
      </c>
      <c r="H127" s="8">
        <v>1</v>
      </c>
      <c r="I127" s="8">
        <v>0</v>
      </c>
      <c r="J127" s="8">
        <v>0</v>
      </c>
      <c r="K127" s="8">
        <v>0</v>
      </c>
      <c r="L127" s="8">
        <v>0</v>
      </c>
      <c r="M127" s="8">
        <v>0</v>
      </c>
      <c r="N127" s="8">
        <v>0</v>
      </c>
      <c r="O127" s="8">
        <v>0</v>
      </c>
      <c r="P127" s="8">
        <v>0</v>
      </c>
      <c r="Q127" s="8">
        <v>0</v>
      </c>
      <c r="R127" s="8">
        <v>0</v>
      </c>
      <c r="S127" s="8">
        <v>0</v>
      </c>
      <c r="T127" s="8">
        <v>0</v>
      </c>
      <c r="U127" s="8">
        <v>0</v>
      </c>
    </row>
    <row r="128" spans="1:23" x14ac:dyDescent="0.2">
      <c r="A128" s="17">
        <v>38271</v>
      </c>
      <c r="B128">
        <v>222</v>
      </c>
      <c r="C128" t="s">
        <v>103</v>
      </c>
      <c r="D128">
        <v>3</v>
      </c>
      <c r="E128">
        <v>0</v>
      </c>
      <c r="F128">
        <v>0</v>
      </c>
      <c r="G128">
        <v>3</v>
      </c>
      <c r="H128" s="8">
        <v>1</v>
      </c>
      <c r="I128" s="8">
        <v>0</v>
      </c>
      <c r="J128" s="8">
        <v>0</v>
      </c>
      <c r="K128" s="8">
        <v>0</v>
      </c>
      <c r="L128" s="8">
        <v>0</v>
      </c>
      <c r="M128" s="8">
        <v>2</v>
      </c>
      <c r="N128" s="8">
        <v>0</v>
      </c>
      <c r="O128" s="8">
        <v>0</v>
      </c>
      <c r="P128" s="8">
        <v>0</v>
      </c>
      <c r="Q128" s="8">
        <v>0</v>
      </c>
      <c r="R128" s="8">
        <v>0</v>
      </c>
      <c r="S128" s="8">
        <v>0</v>
      </c>
      <c r="T128" s="8">
        <v>0</v>
      </c>
      <c r="U128" s="8">
        <v>0</v>
      </c>
    </row>
    <row r="129" spans="1:22" x14ac:dyDescent="0.2">
      <c r="A129" s="17">
        <v>38272</v>
      </c>
      <c r="B129" s="8">
        <v>222</v>
      </c>
      <c r="C129" s="8" t="s">
        <v>103</v>
      </c>
      <c r="D129">
        <v>1</v>
      </c>
      <c r="E129">
        <v>0</v>
      </c>
      <c r="F129">
        <v>0</v>
      </c>
      <c r="G129">
        <v>2</v>
      </c>
      <c r="H129" s="8">
        <v>0</v>
      </c>
      <c r="I129" s="8">
        <v>0</v>
      </c>
      <c r="J129" s="8">
        <v>0</v>
      </c>
      <c r="K129" s="8">
        <v>1</v>
      </c>
      <c r="L129" s="8">
        <v>0</v>
      </c>
      <c r="M129" s="8">
        <v>0</v>
      </c>
      <c r="N129" s="8">
        <v>0</v>
      </c>
      <c r="O129" s="8">
        <v>0</v>
      </c>
      <c r="P129" s="8">
        <v>1</v>
      </c>
      <c r="Q129" s="8">
        <v>1</v>
      </c>
      <c r="R129" s="8">
        <v>0</v>
      </c>
      <c r="S129" s="8">
        <v>0</v>
      </c>
      <c r="T129" s="16">
        <v>2</v>
      </c>
      <c r="U129" s="8">
        <v>0</v>
      </c>
      <c r="V129" s="8"/>
    </row>
    <row r="130" spans="1:22" x14ac:dyDescent="0.2">
      <c r="A130" s="17">
        <v>38272</v>
      </c>
      <c r="B130" s="8">
        <v>222</v>
      </c>
      <c r="C130" s="8" t="s">
        <v>103</v>
      </c>
      <c r="D130">
        <v>2</v>
      </c>
      <c r="E130">
        <v>0</v>
      </c>
      <c r="F130">
        <v>0</v>
      </c>
      <c r="G130">
        <v>0</v>
      </c>
      <c r="H130" s="8">
        <v>0</v>
      </c>
      <c r="I130" s="8">
        <v>0</v>
      </c>
      <c r="J130" s="8">
        <v>0</v>
      </c>
      <c r="K130" s="8">
        <v>0</v>
      </c>
      <c r="L130" s="8">
        <v>1</v>
      </c>
      <c r="M130" s="8">
        <v>0</v>
      </c>
      <c r="N130" s="8">
        <v>0</v>
      </c>
      <c r="O130" s="8">
        <v>0</v>
      </c>
      <c r="P130" s="8">
        <v>0</v>
      </c>
      <c r="Q130" s="8">
        <v>0</v>
      </c>
      <c r="R130" s="8">
        <v>0</v>
      </c>
      <c r="S130" s="8">
        <v>0</v>
      </c>
      <c r="T130" s="8">
        <v>0</v>
      </c>
      <c r="U130" s="8">
        <v>0</v>
      </c>
      <c r="V130" s="8"/>
    </row>
    <row r="131" spans="1:22" x14ac:dyDescent="0.2">
      <c r="A131" s="17">
        <v>38272</v>
      </c>
      <c r="B131" s="8">
        <v>222</v>
      </c>
      <c r="C131" s="8" t="s">
        <v>103</v>
      </c>
      <c r="D131">
        <v>3</v>
      </c>
      <c r="E131">
        <v>0</v>
      </c>
      <c r="F131">
        <v>0</v>
      </c>
      <c r="G131">
        <v>2</v>
      </c>
      <c r="H131" s="8">
        <v>0</v>
      </c>
      <c r="I131" s="8">
        <v>0</v>
      </c>
      <c r="J131" s="8">
        <v>0</v>
      </c>
      <c r="K131" s="8">
        <v>0</v>
      </c>
      <c r="L131" s="8">
        <v>0</v>
      </c>
      <c r="M131" s="8">
        <v>0</v>
      </c>
      <c r="N131" s="8">
        <v>0</v>
      </c>
      <c r="O131" s="8">
        <v>0</v>
      </c>
      <c r="P131" s="8">
        <v>0</v>
      </c>
      <c r="Q131" s="8">
        <v>0</v>
      </c>
      <c r="R131" s="8">
        <v>0</v>
      </c>
      <c r="S131" s="8">
        <v>0</v>
      </c>
      <c r="T131" s="8">
        <v>0</v>
      </c>
      <c r="U131" s="8">
        <v>0</v>
      </c>
      <c r="V131" s="8"/>
    </row>
    <row r="132" spans="1:22" x14ac:dyDescent="0.2">
      <c r="A132" s="17">
        <v>38273</v>
      </c>
      <c r="B132">
        <v>222</v>
      </c>
      <c r="C132" t="s">
        <v>103</v>
      </c>
      <c r="D132">
        <v>1</v>
      </c>
      <c r="E132">
        <v>0</v>
      </c>
      <c r="F132">
        <v>0</v>
      </c>
      <c r="G132">
        <v>4</v>
      </c>
      <c r="H132" s="8">
        <v>1</v>
      </c>
      <c r="I132" s="8">
        <v>0</v>
      </c>
      <c r="J132" s="8">
        <v>0</v>
      </c>
      <c r="K132" s="8">
        <v>3</v>
      </c>
      <c r="L132" s="8">
        <v>0</v>
      </c>
      <c r="M132" s="8">
        <v>4</v>
      </c>
      <c r="N132" s="8">
        <v>0</v>
      </c>
      <c r="O132" s="8">
        <v>0</v>
      </c>
      <c r="P132" s="8">
        <v>0</v>
      </c>
      <c r="Q132" s="8">
        <v>0</v>
      </c>
      <c r="R132" s="8">
        <v>0</v>
      </c>
      <c r="S132" s="8">
        <v>0</v>
      </c>
      <c r="T132" s="16">
        <v>3</v>
      </c>
      <c r="U132" s="8">
        <v>0</v>
      </c>
    </row>
    <row r="133" spans="1:22" x14ac:dyDescent="0.2">
      <c r="A133" s="17">
        <v>38273</v>
      </c>
      <c r="B133">
        <v>222</v>
      </c>
      <c r="C133" t="s">
        <v>103</v>
      </c>
      <c r="D133">
        <v>2</v>
      </c>
      <c r="E133">
        <v>0</v>
      </c>
      <c r="F133">
        <v>0</v>
      </c>
      <c r="G133">
        <v>0</v>
      </c>
      <c r="H133" s="8">
        <v>0</v>
      </c>
      <c r="I133" s="8">
        <v>0</v>
      </c>
      <c r="J133" s="8">
        <v>0</v>
      </c>
      <c r="K133" s="8">
        <v>0</v>
      </c>
      <c r="L133" s="8">
        <v>0</v>
      </c>
      <c r="M133" s="8">
        <v>0</v>
      </c>
      <c r="N133" s="8">
        <v>0</v>
      </c>
      <c r="O133" s="8">
        <v>0</v>
      </c>
      <c r="P133" s="8">
        <v>0</v>
      </c>
      <c r="Q133" s="8">
        <v>0</v>
      </c>
      <c r="R133" s="8">
        <v>0</v>
      </c>
      <c r="S133" s="8">
        <v>0</v>
      </c>
      <c r="T133" s="8">
        <v>0</v>
      </c>
      <c r="U133" s="8">
        <v>0</v>
      </c>
    </row>
    <row r="134" spans="1:22" x14ac:dyDescent="0.2">
      <c r="A134" s="17">
        <v>38273</v>
      </c>
      <c r="B134">
        <v>222</v>
      </c>
      <c r="C134" t="s">
        <v>103</v>
      </c>
      <c r="D134">
        <v>3</v>
      </c>
      <c r="E134">
        <v>0</v>
      </c>
      <c r="F134">
        <v>0</v>
      </c>
      <c r="G134">
        <v>1</v>
      </c>
      <c r="H134" s="8">
        <v>0</v>
      </c>
      <c r="I134" s="8">
        <v>0</v>
      </c>
      <c r="J134" s="8">
        <v>0</v>
      </c>
      <c r="K134" s="8">
        <v>0</v>
      </c>
      <c r="L134" s="8">
        <v>0</v>
      </c>
      <c r="M134" s="8">
        <v>0</v>
      </c>
      <c r="N134" s="8">
        <v>0</v>
      </c>
      <c r="O134" s="8">
        <v>0</v>
      </c>
      <c r="P134" s="8">
        <v>0</v>
      </c>
      <c r="Q134" s="8">
        <v>0</v>
      </c>
      <c r="R134" s="8">
        <v>0</v>
      </c>
      <c r="S134" s="8">
        <v>0</v>
      </c>
      <c r="T134" s="8">
        <v>0</v>
      </c>
      <c r="U134" s="8">
        <v>0</v>
      </c>
    </row>
    <row r="135" spans="1:22" x14ac:dyDescent="0.2">
      <c r="A135" s="17">
        <v>38274</v>
      </c>
      <c r="B135">
        <v>222</v>
      </c>
      <c r="C135" t="s">
        <v>103</v>
      </c>
      <c r="D135">
        <v>1</v>
      </c>
      <c r="E135">
        <v>0</v>
      </c>
      <c r="F135">
        <v>0</v>
      </c>
      <c r="G135">
        <v>7</v>
      </c>
      <c r="H135">
        <v>0</v>
      </c>
      <c r="I135" s="8">
        <v>0</v>
      </c>
      <c r="J135" s="8">
        <v>0</v>
      </c>
      <c r="K135" s="8">
        <v>2</v>
      </c>
      <c r="L135" s="8">
        <v>0</v>
      </c>
      <c r="M135" s="8">
        <v>4</v>
      </c>
      <c r="N135" s="8">
        <v>1</v>
      </c>
      <c r="O135" s="8">
        <v>0</v>
      </c>
      <c r="P135" s="8">
        <v>4</v>
      </c>
      <c r="Q135" s="8">
        <v>0</v>
      </c>
      <c r="R135" s="8">
        <v>0</v>
      </c>
      <c r="S135" s="8">
        <v>0</v>
      </c>
      <c r="T135" s="8">
        <v>8</v>
      </c>
      <c r="U135" s="8">
        <v>0</v>
      </c>
    </row>
    <row r="136" spans="1:22" x14ac:dyDescent="0.2">
      <c r="A136" s="17">
        <v>38274</v>
      </c>
      <c r="B136">
        <v>222</v>
      </c>
      <c r="C136" t="s">
        <v>103</v>
      </c>
      <c r="D136">
        <v>3</v>
      </c>
      <c r="E136">
        <v>0</v>
      </c>
      <c r="F136">
        <v>0</v>
      </c>
      <c r="G136">
        <v>6</v>
      </c>
      <c r="H136">
        <v>0</v>
      </c>
      <c r="I136" s="8">
        <v>0</v>
      </c>
      <c r="J136" s="8">
        <v>0</v>
      </c>
      <c r="K136" s="8">
        <v>0</v>
      </c>
      <c r="L136" s="8">
        <v>0</v>
      </c>
      <c r="M136" s="8">
        <v>0</v>
      </c>
      <c r="N136" s="8">
        <v>0</v>
      </c>
      <c r="O136" s="8">
        <v>0</v>
      </c>
      <c r="P136" s="8">
        <v>0</v>
      </c>
      <c r="Q136" s="8">
        <v>0</v>
      </c>
      <c r="R136" s="8">
        <v>0</v>
      </c>
      <c r="S136" s="8">
        <v>0</v>
      </c>
      <c r="T136" s="8">
        <v>0</v>
      </c>
      <c r="U136" s="8">
        <v>0</v>
      </c>
    </row>
    <row r="137" spans="1:22" x14ac:dyDescent="0.2">
      <c r="A137" s="17">
        <v>38238</v>
      </c>
      <c r="B137">
        <v>3802</v>
      </c>
      <c r="C137" t="s">
        <v>103</v>
      </c>
      <c r="D137">
        <v>1</v>
      </c>
      <c r="E137">
        <v>0</v>
      </c>
      <c r="F137">
        <v>0</v>
      </c>
      <c r="G137">
        <v>8</v>
      </c>
      <c r="H137">
        <v>3</v>
      </c>
      <c r="I137" s="8">
        <v>0</v>
      </c>
      <c r="J137" s="8">
        <v>2</v>
      </c>
      <c r="K137" s="8">
        <v>0</v>
      </c>
      <c r="L137" s="8">
        <v>0</v>
      </c>
      <c r="M137" s="8">
        <v>0</v>
      </c>
      <c r="N137" s="8">
        <v>0</v>
      </c>
      <c r="O137" s="8">
        <v>0</v>
      </c>
      <c r="P137" s="8">
        <v>0</v>
      </c>
      <c r="Q137" s="8">
        <v>0</v>
      </c>
      <c r="R137" s="8">
        <v>0</v>
      </c>
      <c r="S137" s="8">
        <v>0</v>
      </c>
      <c r="T137" s="8">
        <v>0</v>
      </c>
      <c r="U137">
        <v>0</v>
      </c>
    </row>
    <row r="138" spans="1:22" x14ac:dyDescent="0.2">
      <c r="A138" s="17">
        <v>38238</v>
      </c>
      <c r="B138">
        <v>3802</v>
      </c>
      <c r="C138" t="s">
        <v>103</v>
      </c>
      <c r="D138">
        <v>2</v>
      </c>
      <c r="E138">
        <v>0</v>
      </c>
      <c r="F138">
        <v>0</v>
      </c>
      <c r="G138">
        <v>18</v>
      </c>
      <c r="H138">
        <v>1</v>
      </c>
      <c r="I138" s="8">
        <v>0</v>
      </c>
      <c r="J138" s="8">
        <v>8</v>
      </c>
      <c r="K138" s="8">
        <v>0</v>
      </c>
      <c r="L138" s="8">
        <v>0</v>
      </c>
      <c r="M138" s="8">
        <v>0</v>
      </c>
      <c r="N138" s="8">
        <v>0</v>
      </c>
      <c r="O138" s="8">
        <v>0</v>
      </c>
      <c r="P138" s="8">
        <v>1</v>
      </c>
      <c r="Q138" s="8">
        <v>0</v>
      </c>
      <c r="R138" s="8">
        <v>0</v>
      </c>
      <c r="S138" s="8">
        <v>0</v>
      </c>
      <c r="T138" s="8">
        <v>0</v>
      </c>
      <c r="U138">
        <v>0</v>
      </c>
    </row>
    <row r="139" spans="1:22" x14ac:dyDescent="0.2">
      <c r="A139" s="17">
        <v>38238</v>
      </c>
      <c r="B139">
        <v>3802</v>
      </c>
      <c r="C139" t="s">
        <v>103</v>
      </c>
      <c r="D139">
        <v>3</v>
      </c>
      <c r="E139">
        <v>0</v>
      </c>
      <c r="F139">
        <v>0</v>
      </c>
      <c r="G139">
        <v>12</v>
      </c>
      <c r="H139">
        <v>1</v>
      </c>
      <c r="I139" s="8">
        <v>0</v>
      </c>
      <c r="J139" s="8">
        <v>13</v>
      </c>
      <c r="K139" s="8">
        <v>0</v>
      </c>
      <c r="L139" s="8">
        <v>0</v>
      </c>
      <c r="M139" s="8">
        <v>0</v>
      </c>
      <c r="N139" s="8">
        <v>0</v>
      </c>
      <c r="O139" s="8">
        <v>1</v>
      </c>
      <c r="P139" s="8">
        <v>0</v>
      </c>
      <c r="Q139" s="8">
        <v>0</v>
      </c>
      <c r="R139" s="8">
        <v>0</v>
      </c>
      <c r="S139" s="8">
        <v>0</v>
      </c>
      <c r="T139" s="8">
        <v>0</v>
      </c>
      <c r="U139">
        <v>0</v>
      </c>
    </row>
    <row r="140" spans="1:22" x14ac:dyDescent="0.2">
      <c r="A140" s="13">
        <v>38240</v>
      </c>
      <c r="B140">
        <v>3802</v>
      </c>
      <c r="C140" t="s">
        <v>103</v>
      </c>
      <c r="D140">
        <v>1</v>
      </c>
      <c r="E140">
        <v>0</v>
      </c>
      <c r="F140">
        <v>0</v>
      </c>
      <c r="G140">
        <v>55</v>
      </c>
      <c r="H140">
        <v>1</v>
      </c>
      <c r="I140">
        <v>32</v>
      </c>
      <c r="J140">
        <v>17</v>
      </c>
      <c r="K140">
        <v>0</v>
      </c>
      <c r="L140" s="8">
        <v>0</v>
      </c>
      <c r="M140">
        <v>0</v>
      </c>
      <c r="N140" s="8">
        <v>0</v>
      </c>
      <c r="O140">
        <v>0</v>
      </c>
      <c r="P140">
        <v>3</v>
      </c>
      <c r="Q140">
        <v>1</v>
      </c>
      <c r="R140">
        <v>0</v>
      </c>
      <c r="S140">
        <v>0</v>
      </c>
      <c r="T140" s="8">
        <v>0</v>
      </c>
      <c r="U140">
        <v>0</v>
      </c>
    </row>
    <row r="141" spans="1:22" x14ac:dyDescent="0.2">
      <c r="A141" s="13">
        <v>38240</v>
      </c>
      <c r="B141">
        <v>3802</v>
      </c>
      <c r="C141" t="s">
        <v>103</v>
      </c>
      <c r="D141">
        <v>2</v>
      </c>
      <c r="E141">
        <v>0</v>
      </c>
      <c r="F141">
        <v>0</v>
      </c>
      <c r="G141">
        <v>29</v>
      </c>
      <c r="H141">
        <v>0</v>
      </c>
      <c r="I141">
        <v>0</v>
      </c>
      <c r="J141">
        <v>4</v>
      </c>
      <c r="K141">
        <v>0</v>
      </c>
      <c r="L141" s="8">
        <v>0</v>
      </c>
      <c r="M141">
        <v>0</v>
      </c>
      <c r="N141" s="8">
        <v>0</v>
      </c>
      <c r="O141">
        <v>0</v>
      </c>
      <c r="P141">
        <v>3</v>
      </c>
      <c r="Q141">
        <v>1</v>
      </c>
      <c r="R141">
        <v>0</v>
      </c>
      <c r="S141">
        <v>0</v>
      </c>
      <c r="T141" s="8">
        <v>0</v>
      </c>
      <c r="U141">
        <v>0</v>
      </c>
    </row>
    <row r="142" spans="1:22" x14ac:dyDescent="0.2">
      <c r="A142" s="9">
        <v>38241</v>
      </c>
      <c r="B142">
        <v>3802</v>
      </c>
      <c r="C142" t="s">
        <v>103</v>
      </c>
      <c r="D142">
        <v>1</v>
      </c>
      <c r="E142">
        <v>0</v>
      </c>
      <c r="F142">
        <v>0</v>
      </c>
      <c r="G142">
        <v>120</v>
      </c>
      <c r="H142">
        <v>1</v>
      </c>
      <c r="I142">
        <v>3</v>
      </c>
      <c r="J142">
        <v>1</v>
      </c>
      <c r="K142">
        <v>0</v>
      </c>
      <c r="L142" s="8">
        <v>0</v>
      </c>
      <c r="M142">
        <v>0</v>
      </c>
      <c r="N142" s="8">
        <v>0</v>
      </c>
      <c r="O142">
        <v>0</v>
      </c>
      <c r="P142">
        <v>3</v>
      </c>
      <c r="Q142">
        <v>0</v>
      </c>
      <c r="R142">
        <v>0</v>
      </c>
      <c r="S142">
        <v>0</v>
      </c>
      <c r="T142" s="8">
        <v>0</v>
      </c>
      <c r="U142">
        <v>1</v>
      </c>
    </row>
    <row r="143" spans="1:22" x14ac:dyDescent="0.2">
      <c r="A143" s="9">
        <v>38241</v>
      </c>
      <c r="B143">
        <v>3802</v>
      </c>
      <c r="C143" t="s">
        <v>103</v>
      </c>
      <c r="D143">
        <v>2</v>
      </c>
      <c r="E143">
        <v>0</v>
      </c>
      <c r="F143">
        <v>0</v>
      </c>
      <c r="G143">
        <v>123</v>
      </c>
      <c r="H143">
        <v>5</v>
      </c>
      <c r="I143">
        <v>10</v>
      </c>
      <c r="J143">
        <v>0</v>
      </c>
      <c r="K143">
        <v>0</v>
      </c>
      <c r="L143" s="8">
        <v>0</v>
      </c>
      <c r="M143">
        <v>0</v>
      </c>
      <c r="N143" s="8">
        <v>0</v>
      </c>
      <c r="O143">
        <v>0</v>
      </c>
      <c r="P143">
        <v>0</v>
      </c>
      <c r="Q143">
        <v>1</v>
      </c>
      <c r="R143">
        <v>0</v>
      </c>
      <c r="S143">
        <v>1</v>
      </c>
      <c r="T143" s="8">
        <v>0</v>
      </c>
      <c r="U143">
        <v>0</v>
      </c>
    </row>
    <row r="144" spans="1:22" x14ac:dyDescent="0.2">
      <c r="A144" s="9">
        <v>38241</v>
      </c>
      <c r="B144">
        <v>3802</v>
      </c>
      <c r="C144" t="s">
        <v>103</v>
      </c>
      <c r="D144">
        <v>3</v>
      </c>
      <c r="E144">
        <v>0</v>
      </c>
      <c r="F144">
        <v>0</v>
      </c>
      <c r="G144">
        <v>81</v>
      </c>
      <c r="H144">
        <v>11</v>
      </c>
      <c r="I144">
        <v>0</v>
      </c>
      <c r="J144">
        <v>6</v>
      </c>
      <c r="K144">
        <v>0</v>
      </c>
      <c r="L144" s="8">
        <v>0</v>
      </c>
      <c r="M144">
        <v>0</v>
      </c>
      <c r="N144" s="8">
        <v>0</v>
      </c>
      <c r="O144">
        <v>0</v>
      </c>
      <c r="P144">
        <v>0</v>
      </c>
      <c r="Q144">
        <v>0</v>
      </c>
      <c r="R144">
        <v>0</v>
      </c>
      <c r="S144">
        <v>0</v>
      </c>
      <c r="T144" s="8">
        <v>0</v>
      </c>
      <c r="U144">
        <v>0</v>
      </c>
    </row>
    <row r="145" spans="1:21" x14ac:dyDescent="0.2">
      <c r="A145" s="9">
        <v>38242</v>
      </c>
      <c r="B145">
        <v>3802</v>
      </c>
      <c r="C145" t="s">
        <v>103</v>
      </c>
      <c r="D145">
        <v>1</v>
      </c>
      <c r="E145">
        <v>0</v>
      </c>
      <c r="F145">
        <v>0</v>
      </c>
      <c r="G145">
        <v>100</v>
      </c>
      <c r="H145">
        <v>17</v>
      </c>
      <c r="I145">
        <v>0</v>
      </c>
      <c r="J145">
        <v>2</v>
      </c>
      <c r="K145">
        <v>0</v>
      </c>
      <c r="L145" s="8">
        <v>0</v>
      </c>
      <c r="M145">
        <v>0</v>
      </c>
      <c r="N145" s="8">
        <v>0</v>
      </c>
      <c r="O145">
        <v>0</v>
      </c>
      <c r="P145">
        <v>1</v>
      </c>
      <c r="Q145">
        <v>1</v>
      </c>
      <c r="R145">
        <v>2</v>
      </c>
      <c r="S145">
        <v>0</v>
      </c>
      <c r="T145" s="8">
        <v>0</v>
      </c>
      <c r="U145">
        <v>0</v>
      </c>
    </row>
    <row r="146" spans="1:21" x14ac:dyDescent="0.2">
      <c r="A146" s="9">
        <v>38242</v>
      </c>
      <c r="B146">
        <v>3802</v>
      </c>
      <c r="C146" t="s">
        <v>103</v>
      </c>
      <c r="D146">
        <v>2</v>
      </c>
      <c r="E146">
        <v>0</v>
      </c>
      <c r="F146">
        <v>0</v>
      </c>
      <c r="G146">
        <v>38</v>
      </c>
      <c r="H146">
        <v>8</v>
      </c>
      <c r="I146">
        <v>0</v>
      </c>
      <c r="J146">
        <v>0</v>
      </c>
      <c r="K146">
        <v>0</v>
      </c>
      <c r="L146" s="8">
        <v>0</v>
      </c>
      <c r="M146">
        <v>0</v>
      </c>
      <c r="N146" s="8">
        <v>0</v>
      </c>
      <c r="O146">
        <v>0</v>
      </c>
      <c r="P146">
        <v>0</v>
      </c>
      <c r="Q146">
        <v>1</v>
      </c>
      <c r="R146">
        <v>0</v>
      </c>
      <c r="S146">
        <v>0</v>
      </c>
      <c r="T146" s="8">
        <v>0</v>
      </c>
      <c r="U146">
        <v>0</v>
      </c>
    </row>
    <row r="147" spans="1:21" x14ac:dyDescent="0.2">
      <c r="A147" s="9">
        <v>38242</v>
      </c>
      <c r="B147">
        <v>3802</v>
      </c>
      <c r="C147" t="s">
        <v>103</v>
      </c>
      <c r="D147">
        <v>3</v>
      </c>
      <c r="E147">
        <v>0</v>
      </c>
      <c r="F147">
        <v>0</v>
      </c>
      <c r="G147">
        <v>17</v>
      </c>
      <c r="H147">
        <v>2</v>
      </c>
      <c r="I147">
        <v>0</v>
      </c>
      <c r="J147">
        <v>0</v>
      </c>
      <c r="K147">
        <v>0</v>
      </c>
      <c r="L147" s="8">
        <v>0</v>
      </c>
      <c r="M147">
        <v>0</v>
      </c>
      <c r="N147" s="8">
        <v>0</v>
      </c>
      <c r="O147">
        <v>0</v>
      </c>
      <c r="P147">
        <v>1</v>
      </c>
      <c r="Q147">
        <v>0</v>
      </c>
      <c r="R147">
        <v>0</v>
      </c>
      <c r="S147">
        <v>0</v>
      </c>
      <c r="T147" s="8">
        <v>0</v>
      </c>
      <c r="U147">
        <v>0</v>
      </c>
    </row>
    <row r="148" spans="1:21" x14ac:dyDescent="0.2">
      <c r="A148" s="13">
        <v>38243</v>
      </c>
      <c r="B148">
        <v>3802</v>
      </c>
      <c r="C148" t="s">
        <v>103</v>
      </c>
      <c r="D148">
        <v>1</v>
      </c>
      <c r="E148">
        <v>0</v>
      </c>
      <c r="F148">
        <v>0</v>
      </c>
      <c r="G148">
        <v>59</v>
      </c>
      <c r="H148">
        <v>31</v>
      </c>
      <c r="I148">
        <v>0</v>
      </c>
      <c r="J148">
        <v>3</v>
      </c>
      <c r="K148">
        <v>0</v>
      </c>
      <c r="L148" s="8">
        <v>0</v>
      </c>
      <c r="M148">
        <v>0</v>
      </c>
      <c r="N148" s="8">
        <v>0</v>
      </c>
      <c r="O148">
        <v>0</v>
      </c>
      <c r="P148">
        <v>1</v>
      </c>
      <c r="Q148">
        <v>0</v>
      </c>
      <c r="R148">
        <v>0</v>
      </c>
      <c r="S148">
        <v>0</v>
      </c>
      <c r="T148" s="8">
        <v>0</v>
      </c>
      <c r="U148">
        <v>0</v>
      </c>
    </row>
    <row r="149" spans="1:21" x14ac:dyDescent="0.2">
      <c r="A149" s="13">
        <v>38243</v>
      </c>
      <c r="B149">
        <v>3802</v>
      </c>
      <c r="C149" t="s">
        <v>103</v>
      </c>
      <c r="D149">
        <v>2</v>
      </c>
      <c r="E149">
        <v>0</v>
      </c>
      <c r="F149">
        <v>0</v>
      </c>
      <c r="G149">
        <v>5</v>
      </c>
      <c r="H149">
        <v>2</v>
      </c>
      <c r="I149">
        <v>0</v>
      </c>
      <c r="J149">
        <v>0</v>
      </c>
      <c r="K149">
        <v>0</v>
      </c>
      <c r="L149" s="8">
        <v>0</v>
      </c>
      <c r="M149">
        <v>0</v>
      </c>
      <c r="N149" s="8">
        <v>0</v>
      </c>
      <c r="O149">
        <v>0</v>
      </c>
      <c r="P149">
        <v>1</v>
      </c>
      <c r="Q149">
        <v>0</v>
      </c>
      <c r="R149">
        <v>0</v>
      </c>
      <c r="S149">
        <v>0</v>
      </c>
      <c r="T149" s="8">
        <v>0</v>
      </c>
      <c r="U149">
        <v>0</v>
      </c>
    </row>
    <row r="150" spans="1:21" x14ac:dyDescent="0.2">
      <c r="A150" s="13">
        <v>38243</v>
      </c>
      <c r="B150">
        <v>3802</v>
      </c>
      <c r="C150" t="s">
        <v>103</v>
      </c>
      <c r="D150">
        <v>3</v>
      </c>
      <c r="E150">
        <v>0</v>
      </c>
      <c r="F150">
        <v>0</v>
      </c>
      <c r="G150">
        <v>10</v>
      </c>
      <c r="H150">
        <v>1</v>
      </c>
      <c r="I150">
        <v>0</v>
      </c>
      <c r="J150">
        <v>0</v>
      </c>
      <c r="K150">
        <v>0</v>
      </c>
      <c r="L150" s="8">
        <v>0</v>
      </c>
      <c r="M150">
        <v>0</v>
      </c>
      <c r="N150" s="8">
        <v>0</v>
      </c>
      <c r="O150">
        <v>0</v>
      </c>
      <c r="P150">
        <v>1</v>
      </c>
      <c r="Q150">
        <v>0</v>
      </c>
      <c r="R150">
        <v>0</v>
      </c>
      <c r="S150">
        <v>0</v>
      </c>
      <c r="T150" s="8">
        <v>0</v>
      </c>
      <c r="U150">
        <v>0</v>
      </c>
    </row>
    <row r="151" spans="1:21" x14ac:dyDescent="0.2">
      <c r="A151" s="13">
        <v>38244</v>
      </c>
      <c r="B151">
        <v>3802</v>
      </c>
      <c r="C151" t="s">
        <v>103</v>
      </c>
      <c r="D151">
        <v>1</v>
      </c>
      <c r="E151">
        <v>0</v>
      </c>
      <c r="F151">
        <v>0</v>
      </c>
      <c r="G151">
        <v>3</v>
      </c>
      <c r="H151">
        <v>0</v>
      </c>
      <c r="I151">
        <v>0</v>
      </c>
      <c r="J151">
        <v>0</v>
      </c>
      <c r="K151">
        <v>15</v>
      </c>
      <c r="L151" s="8">
        <v>0</v>
      </c>
      <c r="M151">
        <v>0</v>
      </c>
      <c r="N151" s="8">
        <v>0</v>
      </c>
      <c r="O151">
        <v>8</v>
      </c>
      <c r="P151">
        <v>2</v>
      </c>
      <c r="Q151">
        <v>3</v>
      </c>
      <c r="R151">
        <v>0</v>
      </c>
      <c r="S151">
        <v>0</v>
      </c>
      <c r="T151" s="8">
        <v>0</v>
      </c>
      <c r="U151">
        <v>0</v>
      </c>
    </row>
    <row r="152" spans="1:21" x14ac:dyDescent="0.2">
      <c r="A152" s="13">
        <v>38244</v>
      </c>
      <c r="B152">
        <v>3802</v>
      </c>
      <c r="C152" t="s">
        <v>103</v>
      </c>
      <c r="D152">
        <v>2</v>
      </c>
      <c r="E152">
        <v>0</v>
      </c>
      <c r="F152">
        <v>0</v>
      </c>
      <c r="G152">
        <v>16</v>
      </c>
      <c r="H152">
        <v>0</v>
      </c>
      <c r="I152">
        <v>0</v>
      </c>
      <c r="J152">
        <v>0</v>
      </c>
      <c r="K152">
        <v>7</v>
      </c>
      <c r="L152" s="8">
        <v>0</v>
      </c>
      <c r="M152">
        <v>2</v>
      </c>
      <c r="N152" s="8">
        <v>0</v>
      </c>
      <c r="O152">
        <v>2</v>
      </c>
      <c r="P152">
        <v>1</v>
      </c>
      <c r="Q152">
        <v>2</v>
      </c>
      <c r="R152">
        <v>0</v>
      </c>
      <c r="S152">
        <v>0</v>
      </c>
      <c r="T152" s="8">
        <v>0</v>
      </c>
      <c r="U152">
        <v>0</v>
      </c>
    </row>
    <row r="153" spans="1:21" x14ac:dyDescent="0.2">
      <c r="A153" s="13">
        <v>38244</v>
      </c>
      <c r="B153">
        <v>3802</v>
      </c>
      <c r="C153" t="s">
        <v>103</v>
      </c>
      <c r="D153">
        <v>3</v>
      </c>
      <c r="E153">
        <v>0</v>
      </c>
      <c r="F153">
        <v>0</v>
      </c>
      <c r="G153">
        <v>2</v>
      </c>
      <c r="H153">
        <v>1</v>
      </c>
      <c r="I153">
        <v>0</v>
      </c>
      <c r="J153">
        <v>0</v>
      </c>
      <c r="K153">
        <v>2</v>
      </c>
      <c r="L153" s="8">
        <v>0</v>
      </c>
      <c r="M153">
        <v>0</v>
      </c>
      <c r="N153" s="8">
        <v>0</v>
      </c>
      <c r="O153">
        <v>0</v>
      </c>
      <c r="P153">
        <v>0</v>
      </c>
      <c r="Q153">
        <v>2</v>
      </c>
      <c r="R153">
        <v>0</v>
      </c>
      <c r="S153">
        <v>0</v>
      </c>
      <c r="T153" s="8">
        <v>0</v>
      </c>
      <c r="U153">
        <v>0</v>
      </c>
    </row>
    <row r="154" spans="1:21" x14ac:dyDescent="0.2">
      <c r="A154" s="13">
        <v>38245</v>
      </c>
      <c r="B154">
        <v>3802</v>
      </c>
      <c r="C154" t="s">
        <v>103</v>
      </c>
      <c r="D154">
        <v>2</v>
      </c>
      <c r="E154">
        <v>0</v>
      </c>
      <c r="F154">
        <v>0</v>
      </c>
      <c r="G154">
        <v>4</v>
      </c>
      <c r="H154">
        <v>1</v>
      </c>
      <c r="I154">
        <v>0</v>
      </c>
      <c r="J154">
        <v>0</v>
      </c>
      <c r="K154">
        <v>18</v>
      </c>
      <c r="L154" s="8">
        <v>0</v>
      </c>
      <c r="M154">
        <v>0</v>
      </c>
      <c r="N154">
        <v>0</v>
      </c>
      <c r="O154">
        <v>8</v>
      </c>
      <c r="P154">
        <v>2</v>
      </c>
      <c r="Q154">
        <v>3</v>
      </c>
      <c r="R154">
        <v>0</v>
      </c>
      <c r="S154">
        <v>0</v>
      </c>
      <c r="T154" s="8">
        <v>0</v>
      </c>
      <c r="U154">
        <v>0</v>
      </c>
    </row>
    <row r="155" spans="1:21" x14ac:dyDescent="0.2">
      <c r="A155" s="13">
        <v>38245</v>
      </c>
      <c r="B155">
        <v>3802</v>
      </c>
      <c r="C155" t="s">
        <v>103</v>
      </c>
      <c r="D155">
        <v>3</v>
      </c>
      <c r="E155">
        <v>0</v>
      </c>
      <c r="F155">
        <v>0</v>
      </c>
      <c r="G155">
        <v>6</v>
      </c>
      <c r="H155">
        <v>2</v>
      </c>
      <c r="I155">
        <v>0</v>
      </c>
      <c r="J155">
        <v>0</v>
      </c>
      <c r="K155">
        <v>43</v>
      </c>
      <c r="L155" s="8">
        <v>0</v>
      </c>
      <c r="M155">
        <v>0</v>
      </c>
      <c r="N155">
        <v>0</v>
      </c>
      <c r="O155">
        <v>11</v>
      </c>
      <c r="P155">
        <v>2</v>
      </c>
      <c r="Q155">
        <v>0</v>
      </c>
      <c r="R155">
        <v>0</v>
      </c>
      <c r="S155">
        <v>0</v>
      </c>
      <c r="T155" s="8">
        <v>0</v>
      </c>
      <c r="U155">
        <v>0</v>
      </c>
    </row>
    <row r="156" spans="1:21" x14ac:dyDescent="0.2">
      <c r="A156" s="13">
        <v>38246</v>
      </c>
      <c r="B156">
        <v>3802</v>
      </c>
      <c r="C156" t="s">
        <v>103</v>
      </c>
      <c r="D156">
        <v>1</v>
      </c>
      <c r="E156">
        <v>0</v>
      </c>
      <c r="F156">
        <v>0</v>
      </c>
      <c r="G156">
        <v>36</v>
      </c>
      <c r="H156">
        <v>7</v>
      </c>
      <c r="I156">
        <v>2</v>
      </c>
      <c r="J156">
        <v>0</v>
      </c>
      <c r="K156">
        <v>6</v>
      </c>
      <c r="L156" s="8">
        <v>0</v>
      </c>
      <c r="M156">
        <v>0</v>
      </c>
      <c r="N156">
        <v>0</v>
      </c>
      <c r="O156">
        <v>0</v>
      </c>
      <c r="P156">
        <v>2</v>
      </c>
      <c r="Q156">
        <v>6</v>
      </c>
      <c r="R156">
        <v>0</v>
      </c>
      <c r="S156">
        <v>0</v>
      </c>
      <c r="T156" s="8">
        <v>0</v>
      </c>
      <c r="U156">
        <v>0</v>
      </c>
    </row>
    <row r="157" spans="1:21" x14ac:dyDescent="0.2">
      <c r="A157" s="13">
        <v>38246</v>
      </c>
      <c r="B157">
        <v>3802</v>
      </c>
      <c r="C157" t="s">
        <v>103</v>
      </c>
      <c r="D157">
        <v>2</v>
      </c>
      <c r="E157">
        <v>0</v>
      </c>
      <c r="F157">
        <v>0</v>
      </c>
      <c r="G157">
        <v>16</v>
      </c>
      <c r="H157">
        <v>1</v>
      </c>
      <c r="I157">
        <v>0</v>
      </c>
      <c r="J157">
        <v>0</v>
      </c>
      <c r="K157">
        <v>0</v>
      </c>
      <c r="L157" s="8">
        <v>0</v>
      </c>
      <c r="M157">
        <v>0</v>
      </c>
      <c r="N157">
        <v>0</v>
      </c>
      <c r="O157">
        <v>0</v>
      </c>
      <c r="P157">
        <v>1</v>
      </c>
      <c r="Q157">
        <v>1</v>
      </c>
      <c r="R157">
        <v>0</v>
      </c>
      <c r="S157">
        <v>0</v>
      </c>
      <c r="T157" s="8">
        <v>0</v>
      </c>
      <c r="U157">
        <v>0</v>
      </c>
    </row>
    <row r="158" spans="1:21" x14ac:dyDescent="0.2">
      <c r="A158" s="13">
        <v>38246</v>
      </c>
      <c r="B158">
        <v>3802</v>
      </c>
      <c r="C158" t="s">
        <v>103</v>
      </c>
      <c r="D158">
        <v>3</v>
      </c>
      <c r="E158">
        <v>0</v>
      </c>
      <c r="F158">
        <v>0</v>
      </c>
      <c r="G158">
        <v>13</v>
      </c>
      <c r="H158">
        <v>4</v>
      </c>
      <c r="I158">
        <v>0</v>
      </c>
      <c r="J158">
        <v>0</v>
      </c>
      <c r="K158">
        <v>1</v>
      </c>
      <c r="L158" s="8">
        <v>0</v>
      </c>
      <c r="M158">
        <v>0</v>
      </c>
      <c r="N158">
        <v>0</v>
      </c>
      <c r="O158">
        <v>0</v>
      </c>
      <c r="P158">
        <v>0</v>
      </c>
      <c r="Q158">
        <v>0</v>
      </c>
      <c r="R158">
        <v>0</v>
      </c>
      <c r="S158">
        <v>0</v>
      </c>
      <c r="T158" s="8">
        <v>0</v>
      </c>
      <c r="U158">
        <v>0</v>
      </c>
    </row>
    <row r="159" spans="1:21" x14ac:dyDescent="0.2">
      <c r="A159" s="13">
        <v>38247</v>
      </c>
      <c r="B159">
        <v>3802</v>
      </c>
      <c r="C159" t="s">
        <v>103</v>
      </c>
      <c r="D159">
        <v>1</v>
      </c>
      <c r="E159">
        <v>0</v>
      </c>
      <c r="F159">
        <v>0</v>
      </c>
      <c r="G159">
        <v>8</v>
      </c>
      <c r="H159">
        <v>1</v>
      </c>
      <c r="I159">
        <v>0</v>
      </c>
      <c r="J159">
        <v>0</v>
      </c>
      <c r="K159">
        <v>1</v>
      </c>
      <c r="L159" s="8">
        <v>0</v>
      </c>
      <c r="M159">
        <v>0</v>
      </c>
      <c r="N159">
        <v>0</v>
      </c>
      <c r="O159">
        <v>0</v>
      </c>
      <c r="P159">
        <v>0</v>
      </c>
      <c r="Q159">
        <v>0</v>
      </c>
      <c r="R159">
        <v>0</v>
      </c>
      <c r="S159">
        <v>0</v>
      </c>
      <c r="T159" s="8">
        <v>0</v>
      </c>
      <c r="U159">
        <v>0</v>
      </c>
    </row>
    <row r="160" spans="1:21" x14ac:dyDescent="0.2">
      <c r="A160" s="13">
        <v>38247</v>
      </c>
      <c r="B160">
        <v>3802</v>
      </c>
      <c r="C160" t="s">
        <v>103</v>
      </c>
      <c r="D160">
        <v>2</v>
      </c>
      <c r="E160">
        <v>0</v>
      </c>
      <c r="F160">
        <v>0</v>
      </c>
      <c r="G160">
        <v>12</v>
      </c>
      <c r="H160">
        <v>2</v>
      </c>
      <c r="I160">
        <v>4</v>
      </c>
      <c r="J160">
        <v>0</v>
      </c>
      <c r="K160">
        <v>5</v>
      </c>
      <c r="L160" s="8">
        <v>0</v>
      </c>
      <c r="M160">
        <v>0</v>
      </c>
      <c r="N160">
        <v>0</v>
      </c>
      <c r="O160">
        <v>0</v>
      </c>
      <c r="P160">
        <v>1</v>
      </c>
      <c r="Q160">
        <v>0</v>
      </c>
      <c r="R160">
        <v>0</v>
      </c>
      <c r="S160">
        <v>0</v>
      </c>
      <c r="T160" s="8">
        <v>0</v>
      </c>
      <c r="U160">
        <v>0</v>
      </c>
    </row>
    <row r="161" spans="1:22" x14ac:dyDescent="0.2">
      <c r="A161" s="13">
        <v>38247</v>
      </c>
      <c r="B161" s="16">
        <v>3802</v>
      </c>
      <c r="C161" s="16" t="s">
        <v>103</v>
      </c>
      <c r="D161">
        <v>3</v>
      </c>
      <c r="E161">
        <v>0</v>
      </c>
      <c r="F161">
        <v>0</v>
      </c>
      <c r="G161">
        <v>7</v>
      </c>
      <c r="H161" s="16">
        <v>0</v>
      </c>
      <c r="I161" s="16">
        <v>0</v>
      </c>
      <c r="J161" s="16">
        <v>0</v>
      </c>
      <c r="K161" s="16">
        <v>0</v>
      </c>
      <c r="L161" s="8">
        <v>0</v>
      </c>
      <c r="M161" s="16">
        <v>0</v>
      </c>
      <c r="N161" s="16">
        <v>0</v>
      </c>
      <c r="O161" s="16">
        <v>0</v>
      </c>
      <c r="P161" s="16">
        <v>0</v>
      </c>
      <c r="Q161" s="16">
        <v>0</v>
      </c>
      <c r="R161" s="16">
        <v>0</v>
      </c>
      <c r="S161" s="16">
        <v>0</v>
      </c>
      <c r="T161" s="8">
        <v>0</v>
      </c>
      <c r="U161">
        <v>0</v>
      </c>
      <c r="V161" s="16"/>
    </row>
    <row r="162" spans="1:22" x14ac:dyDescent="0.2">
      <c r="A162" s="13">
        <v>38248</v>
      </c>
      <c r="B162" s="16">
        <v>3802</v>
      </c>
      <c r="C162" s="16" t="s">
        <v>103</v>
      </c>
      <c r="D162">
        <v>2</v>
      </c>
      <c r="E162">
        <v>0</v>
      </c>
      <c r="F162">
        <v>0</v>
      </c>
      <c r="G162">
        <v>14</v>
      </c>
      <c r="H162" s="16">
        <v>1</v>
      </c>
      <c r="I162" s="16">
        <v>0</v>
      </c>
      <c r="J162" s="16">
        <v>0</v>
      </c>
      <c r="K162" s="16">
        <v>1</v>
      </c>
      <c r="L162" s="8">
        <v>0</v>
      </c>
      <c r="M162" s="16">
        <v>0</v>
      </c>
      <c r="N162" s="16">
        <v>0</v>
      </c>
      <c r="O162" s="16">
        <v>0</v>
      </c>
      <c r="P162" s="16">
        <v>0</v>
      </c>
      <c r="Q162" s="16">
        <v>5</v>
      </c>
      <c r="R162" s="16">
        <v>0</v>
      </c>
      <c r="S162" s="16">
        <v>0</v>
      </c>
      <c r="T162" s="8">
        <v>0</v>
      </c>
      <c r="U162">
        <v>0</v>
      </c>
      <c r="V162" s="16"/>
    </row>
    <row r="163" spans="1:22" x14ac:dyDescent="0.2">
      <c r="A163" s="13">
        <v>38249</v>
      </c>
      <c r="B163" s="16">
        <v>3802</v>
      </c>
      <c r="C163" s="16" t="s">
        <v>103</v>
      </c>
      <c r="D163">
        <v>1</v>
      </c>
      <c r="E163">
        <v>0</v>
      </c>
      <c r="F163">
        <v>0</v>
      </c>
      <c r="G163">
        <v>51</v>
      </c>
      <c r="H163" s="16">
        <v>3</v>
      </c>
      <c r="I163" s="16">
        <v>0</v>
      </c>
      <c r="J163" s="16">
        <v>0</v>
      </c>
      <c r="K163" s="16">
        <v>9</v>
      </c>
      <c r="L163" s="8">
        <v>0</v>
      </c>
      <c r="M163" s="16">
        <v>0</v>
      </c>
      <c r="N163" s="16">
        <v>0</v>
      </c>
      <c r="O163" s="16">
        <v>1</v>
      </c>
      <c r="P163" s="16">
        <v>6</v>
      </c>
      <c r="Q163" s="16">
        <v>5</v>
      </c>
      <c r="R163" s="16">
        <v>0</v>
      </c>
      <c r="S163" s="16">
        <v>0</v>
      </c>
      <c r="T163" s="8">
        <v>0</v>
      </c>
      <c r="U163">
        <v>0</v>
      </c>
      <c r="V163" s="16"/>
    </row>
    <row r="164" spans="1:22" x14ac:dyDescent="0.2">
      <c r="A164" s="13">
        <v>38249</v>
      </c>
      <c r="B164" s="16">
        <v>3802</v>
      </c>
      <c r="C164" s="16" t="s">
        <v>103</v>
      </c>
      <c r="D164">
        <v>2</v>
      </c>
      <c r="E164">
        <v>0</v>
      </c>
      <c r="F164">
        <v>0</v>
      </c>
      <c r="G164">
        <v>65</v>
      </c>
      <c r="H164" s="16">
        <v>11</v>
      </c>
      <c r="I164" s="16">
        <v>0</v>
      </c>
      <c r="J164" s="16">
        <v>0</v>
      </c>
      <c r="K164" s="16">
        <v>34</v>
      </c>
      <c r="L164" s="8">
        <v>0</v>
      </c>
      <c r="M164" s="16">
        <v>0</v>
      </c>
      <c r="N164" s="16">
        <v>0</v>
      </c>
      <c r="O164" s="16">
        <v>0</v>
      </c>
      <c r="P164" s="16">
        <v>15</v>
      </c>
      <c r="Q164" s="16">
        <v>2</v>
      </c>
      <c r="R164" s="16">
        <v>2</v>
      </c>
      <c r="S164" s="16">
        <v>0</v>
      </c>
      <c r="T164" s="8">
        <v>0</v>
      </c>
      <c r="U164">
        <v>0</v>
      </c>
      <c r="V164" s="16"/>
    </row>
    <row r="165" spans="1:22" x14ac:dyDescent="0.2">
      <c r="A165" s="13">
        <v>38249</v>
      </c>
      <c r="B165" s="16">
        <v>3802</v>
      </c>
      <c r="C165" s="16" t="s">
        <v>103</v>
      </c>
      <c r="D165">
        <v>3</v>
      </c>
      <c r="E165">
        <v>0</v>
      </c>
      <c r="F165">
        <v>0</v>
      </c>
      <c r="G165">
        <v>44</v>
      </c>
      <c r="H165" s="16">
        <v>2</v>
      </c>
      <c r="I165" s="16">
        <v>0</v>
      </c>
      <c r="J165" s="16">
        <v>0</v>
      </c>
      <c r="K165" s="16">
        <v>2</v>
      </c>
      <c r="L165" s="8">
        <v>0</v>
      </c>
      <c r="M165" s="16">
        <v>0</v>
      </c>
      <c r="N165" s="16">
        <v>0</v>
      </c>
      <c r="O165" s="16">
        <v>2</v>
      </c>
      <c r="P165" s="16">
        <v>1</v>
      </c>
      <c r="Q165" s="16">
        <v>0</v>
      </c>
      <c r="R165" s="16">
        <v>0</v>
      </c>
      <c r="S165" s="16">
        <v>0</v>
      </c>
      <c r="T165" s="8">
        <v>0</v>
      </c>
      <c r="U165">
        <v>0</v>
      </c>
      <c r="V165" s="16"/>
    </row>
    <row r="166" spans="1:22" x14ac:dyDescent="0.2">
      <c r="A166" s="13">
        <v>38250</v>
      </c>
      <c r="B166" s="16">
        <v>3802</v>
      </c>
      <c r="C166" s="16" t="s">
        <v>103</v>
      </c>
      <c r="D166">
        <v>1</v>
      </c>
      <c r="E166">
        <v>0</v>
      </c>
      <c r="F166">
        <v>0</v>
      </c>
      <c r="G166">
        <v>42</v>
      </c>
      <c r="H166" s="16">
        <v>4</v>
      </c>
      <c r="I166" s="16">
        <v>0</v>
      </c>
      <c r="J166" s="16">
        <v>0</v>
      </c>
      <c r="K166" s="16">
        <v>4</v>
      </c>
      <c r="L166" s="16">
        <v>0</v>
      </c>
      <c r="M166" s="16">
        <v>0</v>
      </c>
      <c r="N166" s="16">
        <v>0</v>
      </c>
      <c r="O166" s="16">
        <v>0</v>
      </c>
      <c r="P166" s="16">
        <v>0</v>
      </c>
      <c r="Q166" s="16">
        <v>0</v>
      </c>
      <c r="R166" s="16">
        <v>0</v>
      </c>
      <c r="S166" s="16">
        <v>0</v>
      </c>
      <c r="T166" s="8">
        <v>0</v>
      </c>
      <c r="U166">
        <v>0</v>
      </c>
      <c r="V166" s="16"/>
    </row>
    <row r="167" spans="1:22" x14ac:dyDescent="0.2">
      <c r="A167" s="13">
        <v>38250</v>
      </c>
      <c r="B167">
        <v>3802</v>
      </c>
      <c r="C167" t="s">
        <v>103</v>
      </c>
      <c r="D167">
        <v>2</v>
      </c>
      <c r="E167">
        <v>0</v>
      </c>
      <c r="F167">
        <v>0</v>
      </c>
      <c r="G167">
        <v>28</v>
      </c>
      <c r="H167">
        <v>2</v>
      </c>
      <c r="I167">
        <v>1</v>
      </c>
      <c r="J167">
        <v>0</v>
      </c>
      <c r="K167">
        <v>7</v>
      </c>
      <c r="L167" s="16">
        <v>0</v>
      </c>
      <c r="M167">
        <v>0</v>
      </c>
      <c r="N167" s="16">
        <v>0</v>
      </c>
      <c r="O167">
        <v>0</v>
      </c>
      <c r="P167">
        <v>0</v>
      </c>
      <c r="Q167">
        <v>1</v>
      </c>
      <c r="R167">
        <v>0</v>
      </c>
      <c r="S167">
        <v>0</v>
      </c>
      <c r="T167" s="8">
        <v>0</v>
      </c>
      <c r="U167">
        <v>0</v>
      </c>
    </row>
    <row r="168" spans="1:22" x14ac:dyDescent="0.2">
      <c r="A168" s="13">
        <v>38251</v>
      </c>
      <c r="B168">
        <v>3802</v>
      </c>
      <c r="C168" t="s">
        <v>103</v>
      </c>
      <c r="D168">
        <v>1</v>
      </c>
      <c r="E168">
        <v>0</v>
      </c>
      <c r="F168">
        <v>0</v>
      </c>
      <c r="G168">
        <v>45</v>
      </c>
      <c r="H168">
        <v>16</v>
      </c>
      <c r="I168">
        <v>6</v>
      </c>
      <c r="J168">
        <v>0</v>
      </c>
      <c r="K168">
        <v>2</v>
      </c>
      <c r="L168" s="16">
        <v>0</v>
      </c>
      <c r="M168">
        <v>0</v>
      </c>
      <c r="N168" s="16">
        <v>0</v>
      </c>
      <c r="O168">
        <v>0</v>
      </c>
      <c r="P168">
        <v>1</v>
      </c>
      <c r="Q168">
        <v>1</v>
      </c>
      <c r="R168">
        <v>0</v>
      </c>
      <c r="S168">
        <v>0</v>
      </c>
      <c r="T168" s="8">
        <v>0</v>
      </c>
      <c r="U168">
        <v>0</v>
      </c>
    </row>
    <row r="169" spans="1:22" x14ac:dyDescent="0.2">
      <c r="A169" s="13">
        <v>38251</v>
      </c>
      <c r="B169">
        <v>3802</v>
      </c>
      <c r="C169" t="s">
        <v>103</v>
      </c>
      <c r="D169">
        <v>2</v>
      </c>
      <c r="E169">
        <v>0</v>
      </c>
      <c r="F169">
        <v>0</v>
      </c>
      <c r="G169">
        <v>5</v>
      </c>
      <c r="H169">
        <v>2</v>
      </c>
      <c r="I169">
        <v>0</v>
      </c>
      <c r="J169">
        <v>0</v>
      </c>
      <c r="K169">
        <v>0</v>
      </c>
      <c r="L169" s="16">
        <v>0</v>
      </c>
      <c r="M169">
        <v>0</v>
      </c>
      <c r="N169" s="16">
        <v>0</v>
      </c>
      <c r="O169">
        <v>0</v>
      </c>
      <c r="P169">
        <v>0</v>
      </c>
      <c r="Q169">
        <v>0</v>
      </c>
      <c r="R169">
        <v>0</v>
      </c>
      <c r="S169">
        <v>0</v>
      </c>
      <c r="T169" s="8">
        <v>0</v>
      </c>
      <c r="U169">
        <v>0</v>
      </c>
    </row>
    <row r="170" spans="1:22" x14ac:dyDescent="0.2">
      <c r="A170" s="13">
        <v>38251</v>
      </c>
      <c r="B170">
        <v>3802</v>
      </c>
      <c r="C170" t="s">
        <v>103</v>
      </c>
      <c r="D170">
        <v>3</v>
      </c>
      <c r="E170">
        <v>0</v>
      </c>
      <c r="F170">
        <v>0</v>
      </c>
      <c r="G170">
        <v>3</v>
      </c>
      <c r="H170">
        <v>0</v>
      </c>
      <c r="I170">
        <v>0</v>
      </c>
      <c r="J170">
        <v>0</v>
      </c>
      <c r="K170">
        <v>0</v>
      </c>
      <c r="L170" s="16">
        <v>0</v>
      </c>
      <c r="M170">
        <v>0</v>
      </c>
      <c r="N170" s="16">
        <v>0</v>
      </c>
      <c r="O170">
        <v>0</v>
      </c>
      <c r="P170">
        <v>0</v>
      </c>
      <c r="Q170">
        <v>0</v>
      </c>
      <c r="R170">
        <v>0</v>
      </c>
      <c r="S170">
        <v>0</v>
      </c>
      <c r="T170" s="8">
        <v>0</v>
      </c>
      <c r="U170">
        <v>0</v>
      </c>
    </row>
    <row r="171" spans="1:22" x14ac:dyDescent="0.2">
      <c r="A171" s="13">
        <v>38252</v>
      </c>
      <c r="B171" s="16">
        <v>3802</v>
      </c>
      <c r="C171" s="16" t="s">
        <v>103</v>
      </c>
      <c r="D171">
        <v>1</v>
      </c>
      <c r="E171">
        <v>0</v>
      </c>
      <c r="F171">
        <v>0</v>
      </c>
      <c r="G171">
        <v>12</v>
      </c>
      <c r="H171" s="16">
        <v>2</v>
      </c>
      <c r="I171" s="16">
        <v>2</v>
      </c>
      <c r="J171" s="16">
        <v>0</v>
      </c>
      <c r="K171" s="16">
        <v>4</v>
      </c>
      <c r="L171" s="16">
        <v>0</v>
      </c>
      <c r="M171" s="16">
        <v>0</v>
      </c>
      <c r="N171" s="16">
        <v>0</v>
      </c>
      <c r="O171" s="16">
        <v>0</v>
      </c>
      <c r="P171" s="16">
        <v>1</v>
      </c>
      <c r="Q171" s="16">
        <v>2</v>
      </c>
      <c r="R171" s="16">
        <v>0</v>
      </c>
      <c r="S171" s="16">
        <v>0</v>
      </c>
      <c r="T171" s="8">
        <v>0</v>
      </c>
      <c r="U171">
        <v>0</v>
      </c>
      <c r="V171" s="16"/>
    </row>
    <row r="172" spans="1:22" x14ac:dyDescent="0.2">
      <c r="A172" s="13">
        <v>38252</v>
      </c>
      <c r="B172">
        <v>3802</v>
      </c>
      <c r="C172" t="s">
        <v>103</v>
      </c>
      <c r="D172">
        <v>2</v>
      </c>
      <c r="E172">
        <v>0</v>
      </c>
      <c r="F172">
        <v>0</v>
      </c>
      <c r="G172">
        <v>10</v>
      </c>
      <c r="H172">
        <v>0</v>
      </c>
      <c r="I172">
        <v>0</v>
      </c>
      <c r="J172">
        <v>0</v>
      </c>
      <c r="K172">
        <v>3</v>
      </c>
      <c r="L172" s="16">
        <v>0</v>
      </c>
      <c r="M172">
        <v>0</v>
      </c>
      <c r="N172" s="16">
        <v>0</v>
      </c>
      <c r="O172">
        <v>0</v>
      </c>
      <c r="P172">
        <v>0</v>
      </c>
      <c r="Q172">
        <v>0</v>
      </c>
      <c r="R172">
        <v>1</v>
      </c>
      <c r="S172">
        <v>0</v>
      </c>
      <c r="T172" s="8">
        <v>0</v>
      </c>
      <c r="U172">
        <v>0</v>
      </c>
    </row>
    <row r="173" spans="1:22" x14ac:dyDescent="0.2">
      <c r="A173" s="13">
        <v>38252</v>
      </c>
      <c r="B173">
        <v>3802</v>
      </c>
      <c r="C173" t="s">
        <v>103</v>
      </c>
      <c r="D173">
        <v>3</v>
      </c>
      <c r="E173">
        <v>0</v>
      </c>
      <c r="F173">
        <v>0</v>
      </c>
      <c r="G173">
        <v>14</v>
      </c>
      <c r="H173">
        <v>0</v>
      </c>
      <c r="I173">
        <v>0</v>
      </c>
      <c r="J173">
        <v>0</v>
      </c>
      <c r="K173">
        <v>2</v>
      </c>
      <c r="L173" s="16">
        <v>0</v>
      </c>
      <c r="M173">
        <v>0</v>
      </c>
      <c r="N173" s="16">
        <v>0</v>
      </c>
      <c r="O173">
        <v>0</v>
      </c>
      <c r="P173">
        <v>0</v>
      </c>
      <c r="Q173">
        <v>0</v>
      </c>
      <c r="R173">
        <v>0</v>
      </c>
      <c r="S173">
        <v>0</v>
      </c>
      <c r="T173" s="8">
        <v>0</v>
      </c>
      <c r="U173">
        <v>0</v>
      </c>
    </row>
    <row r="174" spans="1:22" x14ac:dyDescent="0.2">
      <c r="A174" s="13">
        <v>38253</v>
      </c>
      <c r="B174">
        <v>3802</v>
      </c>
      <c r="C174" t="s">
        <v>103</v>
      </c>
      <c r="D174">
        <v>3</v>
      </c>
      <c r="E174">
        <v>0</v>
      </c>
      <c r="F174">
        <v>0</v>
      </c>
      <c r="G174">
        <v>20</v>
      </c>
      <c r="H174">
        <v>1</v>
      </c>
      <c r="I174">
        <v>0</v>
      </c>
      <c r="J174">
        <v>0</v>
      </c>
      <c r="K174">
        <v>44</v>
      </c>
      <c r="L174" s="8">
        <v>0</v>
      </c>
      <c r="M174">
        <v>19</v>
      </c>
      <c r="N174" s="8">
        <v>0</v>
      </c>
      <c r="O174">
        <v>4</v>
      </c>
      <c r="P174">
        <v>14</v>
      </c>
      <c r="Q174">
        <v>0</v>
      </c>
      <c r="R174">
        <v>0</v>
      </c>
      <c r="S174">
        <v>0</v>
      </c>
      <c r="T174" s="8">
        <v>0</v>
      </c>
      <c r="U174">
        <v>0</v>
      </c>
    </row>
    <row r="175" spans="1:22" x14ac:dyDescent="0.2">
      <c r="A175" s="17">
        <v>38253</v>
      </c>
      <c r="B175" s="8">
        <v>3802</v>
      </c>
      <c r="C175" s="8" t="s">
        <v>103</v>
      </c>
      <c r="D175">
        <v>2</v>
      </c>
      <c r="E175">
        <v>0</v>
      </c>
      <c r="F175">
        <v>0</v>
      </c>
      <c r="G175">
        <v>7</v>
      </c>
      <c r="H175" s="8">
        <v>0</v>
      </c>
      <c r="I175" s="8">
        <v>0</v>
      </c>
      <c r="J175" s="8">
        <v>0</v>
      </c>
      <c r="K175" s="8">
        <v>6</v>
      </c>
      <c r="L175" s="8">
        <v>0</v>
      </c>
      <c r="M175" s="8">
        <v>4</v>
      </c>
      <c r="N175" s="8">
        <v>1</v>
      </c>
      <c r="O175" s="8">
        <v>0</v>
      </c>
      <c r="P175" s="8">
        <v>0</v>
      </c>
      <c r="Q175" s="8">
        <v>0</v>
      </c>
      <c r="R175" s="8">
        <v>2</v>
      </c>
      <c r="S175" s="8">
        <v>0</v>
      </c>
      <c r="T175" s="8">
        <v>0</v>
      </c>
      <c r="U175">
        <v>0</v>
      </c>
      <c r="V175" s="8"/>
    </row>
    <row r="176" spans="1:22" x14ac:dyDescent="0.2">
      <c r="A176" s="13">
        <v>38254</v>
      </c>
      <c r="B176">
        <v>3802</v>
      </c>
      <c r="C176" t="s">
        <v>103</v>
      </c>
      <c r="D176">
        <v>1</v>
      </c>
      <c r="E176">
        <v>0</v>
      </c>
      <c r="F176">
        <v>0</v>
      </c>
      <c r="G176">
        <v>53</v>
      </c>
      <c r="H176">
        <v>4</v>
      </c>
      <c r="I176">
        <v>1</v>
      </c>
      <c r="J176">
        <v>0</v>
      </c>
      <c r="K176">
        <v>14</v>
      </c>
      <c r="L176" s="8">
        <v>0</v>
      </c>
      <c r="M176">
        <v>6</v>
      </c>
      <c r="N176" s="8">
        <v>0</v>
      </c>
      <c r="O176">
        <v>0</v>
      </c>
      <c r="P176">
        <v>1</v>
      </c>
      <c r="Q176">
        <v>0</v>
      </c>
      <c r="R176">
        <v>0</v>
      </c>
      <c r="S176">
        <v>0</v>
      </c>
      <c r="T176" s="8">
        <v>0</v>
      </c>
      <c r="U176">
        <v>0</v>
      </c>
    </row>
    <row r="177" spans="1:23" x14ac:dyDescent="0.2">
      <c r="A177" s="13">
        <v>38254</v>
      </c>
      <c r="B177">
        <v>3802</v>
      </c>
      <c r="C177" t="s">
        <v>103</v>
      </c>
      <c r="D177">
        <v>2</v>
      </c>
      <c r="E177">
        <v>0</v>
      </c>
      <c r="F177">
        <v>0</v>
      </c>
      <c r="G177">
        <v>1</v>
      </c>
      <c r="H177">
        <v>0</v>
      </c>
      <c r="I177">
        <v>0</v>
      </c>
      <c r="J177">
        <v>0</v>
      </c>
      <c r="K177">
        <v>1</v>
      </c>
      <c r="L177" s="8">
        <v>0</v>
      </c>
      <c r="M177">
        <v>3</v>
      </c>
      <c r="N177" s="8">
        <v>0</v>
      </c>
      <c r="O177">
        <v>0</v>
      </c>
      <c r="P177">
        <v>0</v>
      </c>
      <c r="Q177">
        <v>0</v>
      </c>
      <c r="R177">
        <v>0</v>
      </c>
      <c r="S177">
        <v>0</v>
      </c>
      <c r="T177" s="8">
        <v>0</v>
      </c>
      <c r="U177">
        <v>0</v>
      </c>
    </row>
    <row r="178" spans="1:23" x14ac:dyDescent="0.2">
      <c r="A178" s="13">
        <v>38254</v>
      </c>
      <c r="B178">
        <v>3802</v>
      </c>
      <c r="C178" t="s">
        <v>103</v>
      </c>
      <c r="D178">
        <v>3</v>
      </c>
      <c r="E178">
        <v>0</v>
      </c>
      <c r="F178">
        <v>0</v>
      </c>
      <c r="G178" s="16">
        <v>33</v>
      </c>
      <c r="H178">
        <v>5</v>
      </c>
      <c r="I178">
        <v>6</v>
      </c>
      <c r="J178">
        <v>0</v>
      </c>
      <c r="K178">
        <v>1</v>
      </c>
      <c r="L178" s="8">
        <v>0</v>
      </c>
      <c r="M178">
        <v>2</v>
      </c>
      <c r="N178" s="8">
        <v>0</v>
      </c>
      <c r="O178">
        <v>0</v>
      </c>
      <c r="P178">
        <v>1</v>
      </c>
      <c r="Q178">
        <v>0</v>
      </c>
      <c r="R178">
        <v>0</v>
      </c>
      <c r="S178">
        <v>0</v>
      </c>
      <c r="T178" s="8">
        <v>0</v>
      </c>
      <c r="U178">
        <v>0</v>
      </c>
    </row>
    <row r="179" spans="1:23" x14ac:dyDescent="0.2">
      <c r="A179" s="13">
        <v>38255</v>
      </c>
      <c r="B179">
        <v>3802</v>
      </c>
      <c r="C179" t="s">
        <v>103</v>
      </c>
      <c r="D179">
        <v>1</v>
      </c>
      <c r="E179">
        <v>0</v>
      </c>
      <c r="F179">
        <v>0</v>
      </c>
      <c r="G179">
        <v>4</v>
      </c>
      <c r="H179">
        <v>0</v>
      </c>
      <c r="I179">
        <v>0</v>
      </c>
      <c r="J179">
        <v>0</v>
      </c>
      <c r="K179">
        <v>0</v>
      </c>
      <c r="L179" s="16">
        <v>1</v>
      </c>
      <c r="M179">
        <v>0</v>
      </c>
      <c r="N179" s="16">
        <v>0</v>
      </c>
      <c r="O179">
        <v>0</v>
      </c>
      <c r="P179">
        <v>0</v>
      </c>
      <c r="Q179">
        <v>0</v>
      </c>
      <c r="R179">
        <v>0</v>
      </c>
      <c r="S179">
        <v>0</v>
      </c>
      <c r="T179" s="16">
        <v>0</v>
      </c>
      <c r="U179">
        <v>0</v>
      </c>
    </row>
    <row r="180" spans="1:23" x14ac:dyDescent="0.2">
      <c r="A180" s="13">
        <v>38255</v>
      </c>
      <c r="B180">
        <v>3802</v>
      </c>
      <c r="C180" t="s">
        <v>103</v>
      </c>
      <c r="D180">
        <v>2</v>
      </c>
      <c r="E180">
        <v>0</v>
      </c>
      <c r="F180">
        <v>0</v>
      </c>
      <c r="G180">
        <v>31</v>
      </c>
      <c r="H180">
        <v>3</v>
      </c>
      <c r="I180">
        <v>0</v>
      </c>
      <c r="J180">
        <v>0</v>
      </c>
      <c r="K180">
        <v>0</v>
      </c>
      <c r="L180" s="16">
        <v>0</v>
      </c>
      <c r="M180">
        <v>0</v>
      </c>
      <c r="N180" s="16">
        <v>0</v>
      </c>
      <c r="O180">
        <v>0</v>
      </c>
      <c r="P180">
        <v>0</v>
      </c>
      <c r="Q180">
        <v>0</v>
      </c>
      <c r="R180">
        <v>0</v>
      </c>
      <c r="S180">
        <v>0</v>
      </c>
      <c r="T180" s="16">
        <v>0</v>
      </c>
      <c r="U180">
        <v>0</v>
      </c>
    </row>
    <row r="181" spans="1:23" x14ac:dyDescent="0.2">
      <c r="A181" s="17">
        <v>38255</v>
      </c>
      <c r="B181">
        <v>3802</v>
      </c>
      <c r="C181" t="s">
        <v>103</v>
      </c>
      <c r="D181">
        <v>3</v>
      </c>
      <c r="E181">
        <v>0</v>
      </c>
      <c r="F181">
        <v>0</v>
      </c>
      <c r="G181">
        <v>25</v>
      </c>
      <c r="H181">
        <v>4</v>
      </c>
      <c r="I181">
        <v>0</v>
      </c>
      <c r="J181">
        <v>0</v>
      </c>
      <c r="K181">
        <v>0</v>
      </c>
      <c r="L181" s="16">
        <v>0</v>
      </c>
      <c r="M181">
        <v>2</v>
      </c>
      <c r="N181" s="16">
        <v>3</v>
      </c>
      <c r="O181">
        <v>0</v>
      </c>
      <c r="P181">
        <v>3</v>
      </c>
      <c r="Q181">
        <v>0</v>
      </c>
      <c r="R181">
        <v>0</v>
      </c>
      <c r="S181">
        <v>0</v>
      </c>
      <c r="T181" s="16">
        <v>0</v>
      </c>
      <c r="U181">
        <v>0</v>
      </c>
    </row>
    <row r="182" spans="1:23" x14ac:dyDescent="0.2">
      <c r="A182" s="13">
        <v>38256</v>
      </c>
      <c r="B182">
        <v>3802</v>
      </c>
      <c r="C182" t="s">
        <v>103</v>
      </c>
      <c r="D182">
        <v>1</v>
      </c>
      <c r="E182">
        <v>0</v>
      </c>
      <c r="F182">
        <v>0</v>
      </c>
      <c r="G182">
        <v>41</v>
      </c>
      <c r="H182">
        <v>23</v>
      </c>
      <c r="I182">
        <v>3</v>
      </c>
      <c r="J182">
        <v>0</v>
      </c>
      <c r="K182">
        <v>10</v>
      </c>
      <c r="L182" s="8">
        <v>0</v>
      </c>
      <c r="M182">
        <v>0</v>
      </c>
      <c r="N182" s="16">
        <v>1</v>
      </c>
      <c r="O182">
        <v>0</v>
      </c>
      <c r="P182">
        <v>2</v>
      </c>
      <c r="Q182">
        <v>0</v>
      </c>
      <c r="R182">
        <v>0</v>
      </c>
      <c r="S182">
        <v>0</v>
      </c>
      <c r="T182" s="16">
        <v>0</v>
      </c>
      <c r="U182">
        <v>0</v>
      </c>
    </row>
    <row r="183" spans="1:23" x14ac:dyDescent="0.2">
      <c r="A183" s="17">
        <v>38256</v>
      </c>
      <c r="B183" s="18">
        <v>3802</v>
      </c>
      <c r="C183" s="18" t="s">
        <v>103</v>
      </c>
      <c r="D183" s="18">
        <v>2</v>
      </c>
      <c r="E183" s="18">
        <v>0</v>
      </c>
      <c r="F183" s="18">
        <v>0</v>
      </c>
      <c r="G183" s="18">
        <v>72</v>
      </c>
      <c r="H183" s="18">
        <v>4</v>
      </c>
      <c r="I183" s="18">
        <v>3</v>
      </c>
      <c r="J183" s="18">
        <v>0</v>
      </c>
      <c r="K183" s="18">
        <v>2</v>
      </c>
      <c r="L183" s="18">
        <v>0</v>
      </c>
      <c r="M183" s="18">
        <v>8</v>
      </c>
      <c r="N183" s="18">
        <v>1</v>
      </c>
      <c r="O183" s="18">
        <v>0</v>
      </c>
      <c r="P183" s="18">
        <v>1</v>
      </c>
      <c r="Q183" s="18">
        <v>1</v>
      </c>
      <c r="R183" s="18">
        <v>0</v>
      </c>
      <c r="S183" s="18">
        <v>0</v>
      </c>
      <c r="T183" s="18">
        <v>0</v>
      </c>
      <c r="U183" s="18">
        <v>0</v>
      </c>
      <c r="V183" s="18"/>
      <c r="W183" s="18"/>
    </row>
    <row r="184" spans="1:23" x14ac:dyDescent="0.2">
      <c r="A184" s="17">
        <v>38256</v>
      </c>
      <c r="B184" s="18">
        <v>3802</v>
      </c>
      <c r="C184" s="18" t="s">
        <v>103</v>
      </c>
      <c r="D184" s="18">
        <v>2</v>
      </c>
      <c r="E184" s="18">
        <v>0</v>
      </c>
      <c r="F184" s="18">
        <v>0</v>
      </c>
      <c r="G184" s="18">
        <v>60</v>
      </c>
      <c r="H184" s="18">
        <v>7</v>
      </c>
      <c r="I184" s="18">
        <v>1</v>
      </c>
      <c r="J184" s="18">
        <v>0</v>
      </c>
      <c r="K184" s="18">
        <v>3</v>
      </c>
      <c r="L184" s="18">
        <v>0</v>
      </c>
      <c r="M184" s="18">
        <v>5</v>
      </c>
      <c r="N184" s="18">
        <v>0</v>
      </c>
      <c r="O184" s="18">
        <v>0</v>
      </c>
      <c r="P184" s="18">
        <v>2</v>
      </c>
      <c r="Q184" s="18">
        <v>0</v>
      </c>
      <c r="R184" s="18">
        <v>0</v>
      </c>
      <c r="S184" s="18">
        <v>0</v>
      </c>
      <c r="T184" s="18">
        <v>0</v>
      </c>
      <c r="U184" s="18">
        <v>0</v>
      </c>
      <c r="V184" s="18"/>
      <c r="W184" s="18"/>
    </row>
    <row r="185" spans="1:23" x14ac:dyDescent="0.2">
      <c r="A185" s="17">
        <v>38257</v>
      </c>
      <c r="B185" s="8">
        <v>3802</v>
      </c>
      <c r="C185" s="8" t="s">
        <v>103</v>
      </c>
      <c r="D185">
        <v>3</v>
      </c>
      <c r="G185">
        <v>34</v>
      </c>
      <c r="H185" s="8">
        <v>3</v>
      </c>
      <c r="I185" s="8">
        <v>0</v>
      </c>
      <c r="J185" s="8">
        <v>0</v>
      </c>
      <c r="K185" s="8">
        <v>0</v>
      </c>
      <c r="L185" s="8">
        <v>0</v>
      </c>
      <c r="M185" s="8">
        <v>3</v>
      </c>
      <c r="N185" s="8">
        <v>0</v>
      </c>
      <c r="O185" s="8">
        <v>0</v>
      </c>
      <c r="P185" s="8">
        <v>1</v>
      </c>
      <c r="Q185" s="8">
        <v>0</v>
      </c>
      <c r="R185" s="8">
        <v>1</v>
      </c>
      <c r="S185" s="8">
        <v>0</v>
      </c>
      <c r="T185" s="8">
        <v>0</v>
      </c>
      <c r="U185" s="8">
        <v>0</v>
      </c>
      <c r="V185" s="8"/>
    </row>
    <row r="186" spans="1:23" x14ac:dyDescent="0.2">
      <c r="A186" s="17">
        <v>38257</v>
      </c>
      <c r="B186" s="8">
        <v>3802</v>
      </c>
      <c r="C186" s="8" t="s">
        <v>103</v>
      </c>
      <c r="D186">
        <v>1</v>
      </c>
      <c r="G186">
        <v>136</v>
      </c>
      <c r="H186" s="8">
        <v>24</v>
      </c>
      <c r="I186" s="8">
        <v>20</v>
      </c>
      <c r="J186" s="8">
        <v>0</v>
      </c>
      <c r="K186" s="8">
        <v>0</v>
      </c>
      <c r="L186" s="8">
        <v>0</v>
      </c>
      <c r="M186" s="8">
        <v>4</v>
      </c>
      <c r="N186" s="8">
        <v>0</v>
      </c>
      <c r="O186" s="8">
        <v>0</v>
      </c>
      <c r="P186" s="8">
        <v>5</v>
      </c>
      <c r="Q186" s="8">
        <v>0</v>
      </c>
      <c r="R186" s="8">
        <v>1</v>
      </c>
      <c r="S186" s="8">
        <v>0</v>
      </c>
      <c r="T186" s="8">
        <v>0</v>
      </c>
      <c r="U186" s="8">
        <v>0</v>
      </c>
      <c r="V186" s="8"/>
      <c r="W186" t="s">
        <v>304</v>
      </c>
    </row>
    <row r="187" spans="1:23" x14ac:dyDescent="0.2">
      <c r="A187" s="17">
        <v>38258</v>
      </c>
      <c r="B187">
        <v>3802</v>
      </c>
      <c r="C187" t="s">
        <v>103</v>
      </c>
      <c r="D187">
        <v>1</v>
      </c>
      <c r="E187">
        <v>0</v>
      </c>
      <c r="F187">
        <v>0</v>
      </c>
      <c r="G187">
        <v>104</v>
      </c>
      <c r="H187">
        <v>61</v>
      </c>
      <c r="I187" s="8">
        <v>0</v>
      </c>
      <c r="J187" s="8">
        <v>0</v>
      </c>
      <c r="K187" s="8">
        <v>3</v>
      </c>
      <c r="L187" s="8">
        <v>0</v>
      </c>
      <c r="M187" s="8">
        <v>0</v>
      </c>
      <c r="N187" s="8">
        <v>0</v>
      </c>
      <c r="O187" s="8">
        <v>0</v>
      </c>
      <c r="P187" s="8">
        <v>0</v>
      </c>
      <c r="Q187" s="8">
        <v>0</v>
      </c>
      <c r="R187" s="8">
        <v>0</v>
      </c>
      <c r="S187" s="8">
        <v>0</v>
      </c>
      <c r="T187" s="8">
        <v>0</v>
      </c>
      <c r="U187">
        <v>0</v>
      </c>
    </row>
    <row r="188" spans="1:23" x14ac:dyDescent="0.2">
      <c r="A188" s="17">
        <v>38258</v>
      </c>
      <c r="B188">
        <v>3802</v>
      </c>
      <c r="C188" t="s">
        <v>103</v>
      </c>
      <c r="D188">
        <v>3</v>
      </c>
      <c r="E188">
        <v>0</v>
      </c>
      <c r="F188">
        <v>0</v>
      </c>
      <c r="G188">
        <v>33</v>
      </c>
      <c r="H188">
        <v>4</v>
      </c>
      <c r="I188" s="8">
        <v>0</v>
      </c>
      <c r="J188" s="8">
        <v>0</v>
      </c>
      <c r="K188" s="8">
        <v>2</v>
      </c>
      <c r="L188" s="8">
        <v>0</v>
      </c>
      <c r="M188" s="8">
        <v>0</v>
      </c>
      <c r="N188" s="8">
        <v>0</v>
      </c>
      <c r="O188" s="8">
        <v>0</v>
      </c>
      <c r="P188" s="8">
        <v>0</v>
      </c>
      <c r="Q188" s="8">
        <v>2</v>
      </c>
      <c r="R188" s="8">
        <v>0</v>
      </c>
      <c r="S188" s="8">
        <v>0</v>
      </c>
      <c r="T188" s="8">
        <v>0</v>
      </c>
      <c r="U188">
        <v>0</v>
      </c>
    </row>
    <row r="189" spans="1:23" x14ac:dyDescent="0.2">
      <c r="A189" s="17">
        <v>38259</v>
      </c>
      <c r="B189" s="8">
        <v>3802</v>
      </c>
      <c r="C189" s="8" t="s">
        <v>103</v>
      </c>
      <c r="D189">
        <v>1</v>
      </c>
      <c r="E189">
        <v>0</v>
      </c>
      <c r="F189">
        <v>0</v>
      </c>
      <c r="G189">
        <v>97</v>
      </c>
      <c r="H189" s="8">
        <v>1</v>
      </c>
      <c r="I189" s="8">
        <v>0</v>
      </c>
      <c r="J189" s="8">
        <v>0</v>
      </c>
      <c r="K189" s="8">
        <v>0</v>
      </c>
      <c r="L189" s="8">
        <v>0</v>
      </c>
      <c r="M189" s="8">
        <v>0</v>
      </c>
      <c r="N189" s="8">
        <v>0</v>
      </c>
      <c r="O189" s="8">
        <v>0</v>
      </c>
      <c r="P189" s="8">
        <v>0</v>
      </c>
      <c r="Q189" s="8">
        <v>0</v>
      </c>
      <c r="R189" s="8">
        <v>0</v>
      </c>
      <c r="S189" s="8">
        <v>0</v>
      </c>
      <c r="T189" s="8">
        <v>0</v>
      </c>
      <c r="U189">
        <v>0</v>
      </c>
      <c r="V189" s="8"/>
    </row>
    <row r="190" spans="1:23" x14ac:dyDescent="0.2">
      <c r="A190" s="17">
        <v>38259</v>
      </c>
      <c r="B190" s="8">
        <v>3802</v>
      </c>
      <c r="C190" s="8" t="s">
        <v>103</v>
      </c>
      <c r="D190">
        <v>2</v>
      </c>
      <c r="E190">
        <v>0</v>
      </c>
      <c r="F190">
        <v>0</v>
      </c>
      <c r="G190">
        <v>50</v>
      </c>
      <c r="H190" s="8">
        <v>5</v>
      </c>
      <c r="I190" s="8">
        <v>0</v>
      </c>
      <c r="J190" s="8">
        <v>0</v>
      </c>
      <c r="K190" s="8">
        <v>6</v>
      </c>
      <c r="L190" s="8">
        <v>0</v>
      </c>
      <c r="M190" s="8">
        <v>18</v>
      </c>
      <c r="N190" s="8">
        <v>0</v>
      </c>
      <c r="O190" s="8">
        <v>0</v>
      </c>
      <c r="P190" s="8">
        <v>6</v>
      </c>
      <c r="Q190" s="8">
        <v>0</v>
      </c>
      <c r="R190" s="8">
        <v>0</v>
      </c>
      <c r="S190" s="8">
        <v>0</v>
      </c>
      <c r="T190" s="8">
        <v>10</v>
      </c>
      <c r="U190">
        <v>0</v>
      </c>
      <c r="V190" s="8"/>
    </row>
    <row r="191" spans="1:23" x14ac:dyDescent="0.2">
      <c r="A191" s="17">
        <v>38259</v>
      </c>
      <c r="B191" s="8">
        <v>3802</v>
      </c>
      <c r="C191" s="8" t="s">
        <v>103</v>
      </c>
      <c r="D191">
        <v>3</v>
      </c>
      <c r="E191">
        <v>0</v>
      </c>
      <c r="F191">
        <v>0</v>
      </c>
      <c r="G191">
        <v>15</v>
      </c>
      <c r="H191" s="8">
        <v>2</v>
      </c>
      <c r="I191" s="8">
        <v>0</v>
      </c>
      <c r="J191" s="8">
        <v>0</v>
      </c>
      <c r="K191" s="8">
        <v>0</v>
      </c>
      <c r="L191" s="8">
        <v>0</v>
      </c>
      <c r="M191" s="8">
        <v>1</v>
      </c>
      <c r="N191" s="8">
        <v>0</v>
      </c>
      <c r="O191" s="8">
        <v>0</v>
      </c>
      <c r="P191" s="8">
        <v>1</v>
      </c>
      <c r="Q191" s="8">
        <v>0</v>
      </c>
      <c r="R191" s="8">
        <v>0</v>
      </c>
      <c r="S191" s="8">
        <v>0</v>
      </c>
      <c r="T191" s="8">
        <v>0</v>
      </c>
      <c r="U191">
        <v>0</v>
      </c>
      <c r="V191" s="8"/>
    </row>
    <row r="192" spans="1:23" x14ac:dyDescent="0.2">
      <c r="A192" s="17">
        <v>38260</v>
      </c>
      <c r="B192">
        <v>3802</v>
      </c>
      <c r="C192" t="s">
        <v>103</v>
      </c>
      <c r="D192">
        <v>1</v>
      </c>
      <c r="E192">
        <v>0</v>
      </c>
      <c r="F192">
        <v>0</v>
      </c>
      <c r="G192">
        <v>63</v>
      </c>
      <c r="H192" s="8">
        <v>0</v>
      </c>
      <c r="I192" s="8">
        <v>0</v>
      </c>
      <c r="J192" s="8">
        <v>0</v>
      </c>
      <c r="K192" s="8">
        <v>0</v>
      </c>
      <c r="L192" s="8">
        <v>0</v>
      </c>
      <c r="M192" s="8">
        <v>0</v>
      </c>
      <c r="N192" s="8">
        <v>0</v>
      </c>
      <c r="O192" s="8">
        <v>0</v>
      </c>
      <c r="P192" s="8">
        <v>1</v>
      </c>
      <c r="Q192" s="8">
        <v>0</v>
      </c>
      <c r="R192" s="8">
        <v>0</v>
      </c>
      <c r="S192" s="8">
        <v>0</v>
      </c>
      <c r="T192" s="8">
        <v>0</v>
      </c>
      <c r="U192">
        <v>0</v>
      </c>
    </row>
    <row r="193" spans="1:24" x14ac:dyDescent="0.2">
      <c r="A193" s="17">
        <v>38260</v>
      </c>
      <c r="B193">
        <v>3802</v>
      </c>
      <c r="C193" t="s">
        <v>103</v>
      </c>
      <c r="D193">
        <v>2</v>
      </c>
      <c r="E193">
        <v>0</v>
      </c>
      <c r="F193">
        <v>0</v>
      </c>
      <c r="G193">
        <v>37</v>
      </c>
      <c r="H193" s="8">
        <v>0</v>
      </c>
      <c r="I193" s="8">
        <v>0</v>
      </c>
      <c r="J193" s="8">
        <v>0</v>
      </c>
      <c r="K193" s="8">
        <v>0</v>
      </c>
      <c r="L193" s="8">
        <v>0</v>
      </c>
      <c r="M193" s="8">
        <v>1</v>
      </c>
      <c r="N193" s="8">
        <v>0</v>
      </c>
      <c r="O193" s="8">
        <v>0</v>
      </c>
      <c r="P193" s="8">
        <v>0</v>
      </c>
      <c r="Q193" s="8">
        <v>0</v>
      </c>
      <c r="R193" s="8">
        <v>0</v>
      </c>
      <c r="S193" s="8">
        <v>0</v>
      </c>
      <c r="T193" s="16">
        <v>1</v>
      </c>
      <c r="U193">
        <v>0</v>
      </c>
    </row>
    <row r="194" spans="1:24" x14ac:dyDescent="0.2">
      <c r="A194" s="17">
        <v>38260</v>
      </c>
      <c r="B194">
        <v>3802</v>
      </c>
      <c r="C194" t="s">
        <v>103</v>
      </c>
      <c r="D194">
        <v>3</v>
      </c>
      <c r="E194">
        <v>0</v>
      </c>
      <c r="F194">
        <v>0</v>
      </c>
      <c r="G194">
        <v>22</v>
      </c>
      <c r="H194" s="8">
        <v>1</v>
      </c>
      <c r="I194" s="8">
        <v>0</v>
      </c>
      <c r="J194" s="8">
        <v>0</v>
      </c>
      <c r="K194" s="8">
        <v>3</v>
      </c>
      <c r="L194" s="8">
        <v>0</v>
      </c>
      <c r="M194" s="8">
        <v>1</v>
      </c>
      <c r="N194" s="8">
        <v>0</v>
      </c>
      <c r="O194" s="8">
        <v>0</v>
      </c>
      <c r="P194" s="8">
        <v>0</v>
      </c>
      <c r="Q194" s="8">
        <v>1</v>
      </c>
      <c r="R194" s="8">
        <v>0</v>
      </c>
      <c r="S194" s="8">
        <v>0</v>
      </c>
      <c r="T194" s="8">
        <v>0</v>
      </c>
      <c r="U194">
        <v>0</v>
      </c>
    </row>
    <row r="195" spans="1:24" x14ac:dyDescent="0.2">
      <c r="A195" s="17">
        <v>38262</v>
      </c>
      <c r="B195">
        <v>3802</v>
      </c>
      <c r="C195" t="s">
        <v>103</v>
      </c>
      <c r="D195">
        <v>2</v>
      </c>
      <c r="E195">
        <v>0</v>
      </c>
      <c r="F195">
        <v>0</v>
      </c>
      <c r="G195">
        <v>172</v>
      </c>
      <c r="H195">
        <v>0</v>
      </c>
      <c r="I195" s="8">
        <v>0</v>
      </c>
      <c r="J195" s="8">
        <v>0</v>
      </c>
      <c r="K195" s="8">
        <v>23</v>
      </c>
      <c r="L195" s="8">
        <v>1</v>
      </c>
      <c r="M195" s="8">
        <v>16</v>
      </c>
      <c r="N195" s="8">
        <v>1</v>
      </c>
      <c r="O195" s="8">
        <v>0</v>
      </c>
      <c r="P195" s="8">
        <v>1</v>
      </c>
      <c r="Q195" s="8">
        <v>2</v>
      </c>
      <c r="R195" s="8">
        <v>0</v>
      </c>
      <c r="S195" s="8">
        <v>0</v>
      </c>
      <c r="T195" s="8">
        <v>0</v>
      </c>
      <c r="U195">
        <v>0</v>
      </c>
    </row>
    <row r="196" spans="1:24" x14ac:dyDescent="0.2">
      <c r="A196" s="17">
        <v>38262</v>
      </c>
      <c r="B196">
        <v>3802</v>
      </c>
      <c r="C196" t="s">
        <v>103</v>
      </c>
      <c r="D196">
        <v>3</v>
      </c>
      <c r="E196">
        <v>0</v>
      </c>
      <c r="F196">
        <v>0</v>
      </c>
      <c r="G196">
        <v>110</v>
      </c>
      <c r="H196">
        <v>1</v>
      </c>
      <c r="I196" s="8">
        <v>0</v>
      </c>
      <c r="J196" s="8">
        <v>0</v>
      </c>
      <c r="K196" s="8">
        <v>1</v>
      </c>
      <c r="L196" s="8">
        <v>0</v>
      </c>
      <c r="M196" s="8">
        <v>7</v>
      </c>
      <c r="N196" s="8">
        <v>0</v>
      </c>
      <c r="O196" s="8">
        <v>0</v>
      </c>
      <c r="P196" s="8">
        <v>0</v>
      </c>
      <c r="Q196" s="8">
        <v>0</v>
      </c>
      <c r="R196" s="8">
        <v>0</v>
      </c>
      <c r="S196" s="8">
        <v>0</v>
      </c>
      <c r="T196" s="8">
        <v>0</v>
      </c>
      <c r="U196">
        <v>0</v>
      </c>
    </row>
    <row r="197" spans="1:24" x14ac:dyDescent="0.2">
      <c r="A197" s="17">
        <v>38263</v>
      </c>
      <c r="B197" s="16">
        <v>3802</v>
      </c>
      <c r="C197" s="16" t="s">
        <v>103</v>
      </c>
      <c r="D197">
        <v>1</v>
      </c>
      <c r="E197">
        <v>0</v>
      </c>
      <c r="F197">
        <v>0</v>
      </c>
      <c r="G197">
        <v>76</v>
      </c>
      <c r="H197" s="16">
        <v>1</v>
      </c>
      <c r="I197" s="8">
        <v>0</v>
      </c>
      <c r="J197" s="8">
        <v>0</v>
      </c>
      <c r="K197" s="8">
        <v>3</v>
      </c>
      <c r="L197" s="8">
        <v>0</v>
      </c>
      <c r="M197" s="8">
        <v>14</v>
      </c>
      <c r="N197" s="8">
        <v>0</v>
      </c>
      <c r="O197" s="8">
        <v>0</v>
      </c>
      <c r="P197" s="8">
        <v>5</v>
      </c>
      <c r="Q197" s="8">
        <v>2</v>
      </c>
      <c r="R197" s="8">
        <v>0</v>
      </c>
      <c r="S197" s="8">
        <v>0</v>
      </c>
      <c r="T197" s="8">
        <v>0</v>
      </c>
      <c r="U197">
        <v>0</v>
      </c>
      <c r="V197" s="16"/>
    </row>
    <row r="198" spans="1:24" x14ac:dyDescent="0.2">
      <c r="A198" s="17">
        <v>38263</v>
      </c>
      <c r="B198">
        <v>3802</v>
      </c>
      <c r="C198" t="s">
        <v>103</v>
      </c>
      <c r="D198">
        <v>3</v>
      </c>
      <c r="E198">
        <v>0</v>
      </c>
      <c r="F198">
        <v>0</v>
      </c>
      <c r="G198">
        <v>116</v>
      </c>
      <c r="H198">
        <v>0</v>
      </c>
      <c r="I198" s="8">
        <v>0</v>
      </c>
      <c r="J198" s="8">
        <v>0</v>
      </c>
      <c r="K198" s="8">
        <v>19</v>
      </c>
      <c r="L198" s="8">
        <v>0</v>
      </c>
      <c r="M198" s="8">
        <v>6</v>
      </c>
      <c r="N198" s="8">
        <v>1</v>
      </c>
      <c r="O198" s="8">
        <v>0</v>
      </c>
      <c r="P198" s="8">
        <v>6</v>
      </c>
      <c r="Q198" s="8">
        <v>0</v>
      </c>
      <c r="R198" s="8">
        <v>0</v>
      </c>
      <c r="S198" s="8">
        <v>0</v>
      </c>
      <c r="T198" s="8">
        <v>0</v>
      </c>
      <c r="U198">
        <v>0</v>
      </c>
    </row>
    <row r="199" spans="1:24" x14ac:dyDescent="0.2">
      <c r="A199" s="17">
        <v>38264</v>
      </c>
      <c r="B199">
        <v>3802</v>
      </c>
      <c r="C199" t="s">
        <v>103</v>
      </c>
      <c r="D199">
        <v>1</v>
      </c>
      <c r="E199">
        <v>0</v>
      </c>
      <c r="F199">
        <v>0</v>
      </c>
      <c r="G199">
        <v>62</v>
      </c>
      <c r="H199" s="8">
        <v>1</v>
      </c>
      <c r="I199" s="8">
        <v>0</v>
      </c>
      <c r="J199" s="8">
        <v>0</v>
      </c>
      <c r="K199" s="8">
        <v>0</v>
      </c>
      <c r="L199" s="8">
        <v>1</v>
      </c>
      <c r="M199" s="8">
        <v>3</v>
      </c>
      <c r="N199" s="8">
        <v>1</v>
      </c>
      <c r="O199" s="8">
        <v>0</v>
      </c>
      <c r="P199" s="8">
        <v>2</v>
      </c>
      <c r="Q199" s="8">
        <v>0</v>
      </c>
      <c r="R199" s="8">
        <v>0</v>
      </c>
      <c r="S199" s="8">
        <v>0</v>
      </c>
      <c r="T199" s="16">
        <v>2</v>
      </c>
      <c r="U199">
        <v>0</v>
      </c>
    </row>
    <row r="200" spans="1:24" x14ac:dyDescent="0.2">
      <c r="A200" s="17">
        <v>38264</v>
      </c>
      <c r="B200" s="16">
        <v>3802</v>
      </c>
      <c r="C200" s="16" t="s">
        <v>103</v>
      </c>
      <c r="D200">
        <v>2</v>
      </c>
      <c r="E200">
        <v>0</v>
      </c>
      <c r="F200">
        <v>0</v>
      </c>
      <c r="G200">
        <v>43</v>
      </c>
      <c r="H200" s="8">
        <v>0</v>
      </c>
      <c r="I200" s="8">
        <v>0</v>
      </c>
      <c r="J200" s="8">
        <v>0</v>
      </c>
      <c r="K200" s="8">
        <v>2</v>
      </c>
      <c r="L200" s="8">
        <v>0</v>
      </c>
      <c r="M200" s="8">
        <v>4</v>
      </c>
      <c r="N200" s="8">
        <v>0</v>
      </c>
      <c r="O200" s="8">
        <v>0</v>
      </c>
      <c r="P200" s="8">
        <v>0</v>
      </c>
      <c r="Q200" s="8">
        <v>0</v>
      </c>
      <c r="R200" s="8">
        <v>0</v>
      </c>
      <c r="S200" s="8">
        <v>0</v>
      </c>
      <c r="T200" s="16">
        <v>1</v>
      </c>
      <c r="U200">
        <v>0</v>
      </c>
      <c r="V200" s="16"/>
      <c r="X200" s="8"/>
    </row>
    <row r="201" spans="1:24" x14ac:dyDescent="0.2">
      <c r="A201" s="17">
        <v>38264</v>
      </c>
      <c r="B201">
        <v>3802</v>
      </c>
      <c r="C201" t="s">
        <v>103</v>
      </c>
      <c r="D201">
        <v>3</v>
      </c>
      <c r="E201">
        <v>0</v>
      </c>
      <c r="F201">
        <v>0</v>
      </c>
      <c r="G201">
        <v>44</v>
      </c>
      <c r="H201" s="8">
        <v>3</v>
      </c>
      <c r="I201" s="8">
        <v>0</v>
      </c>
      <c r="J201" s="8">
        <v>0</v>
      </c>
      <c r="K201" s="8">
        <v>4</v>
      </c>
      <c r="L201" s="8">
        <v>0</v>
      </c>
      <c r="M201" s="8">
        <v>4</v>
      </c>
      <c r="N201" s="8">
        <v>0</v>
      </c>
      <c r="O201" s="8">
        <v>0</v>
      </c>
      <c r="P201" s="8">
        <v>0</v>
      </c>
      <c r="Q201" s="8">
        <v>0</v>
      </c>
      <c r="R201" s="8">
        <v>0</v>
      </c>
      <c r="S201" s="8">
        <v>0</v>
      </c>
      <c r="T201" s="8">
        <v>0</v>
      </c>
      <c r="U201">
        <v>0</v>
      </c>
      <c r="X201" s="8"/>
    </row>
    <row r="202" spans="1:24" x14ac:dyDescent="0.2">
      <c r="A202" s="17">
        <v>38265</v>
      </c>
      <c r="B202">
        <v>3802</v>
      </c>
      <c r="C202" t="s">
        <v>103</v>
      </c>
      <c r="D202">
        <v>1</v>
      </c>
      <c r="E202">
        <v>0</v>
      </c>
      <c r="F202">
        <v>0</v>
      </c>
      <c r="G202">
        <v>62</v>
      </c>
      <c r="H202" s="8">
        <v>12</v>
      </c>
      <c r="I202" s="8">
        <v>0</v>
      </c>
      <c r="J202" s="8">
        <v>0</v>
      </c>
      <c r="K202" s="8">
        <v>0</v>
      </c>
      <c r="L202" s="8">
        <v>1</v>
      </c>
      <c r="M202" s="8">
        <v>0</v>
      </c>
      <c r="N202" s="8">
        <v>0</v>
      </c>
      <c r="O202" s="8">
        <v>0</v>
      </c>
      <c r="P202" s="8">
        <v>0</v>
      </c>
      <c r="Q202" s="8">
        <v>0</v>
      </c>
      <c r="R202" s="8">
        <v>0</v>
      </c>
      <c r="S202" s="8">
        <v>0</v>
      </c>
      <c r="T202" s="8">
        <v>0</v>
      </c>
      <c r="U202">
        <v>0</v>
      </c>
      <c r="X202" s="8"/>
    </row>
    <row r="203" spans="1:24" x14ac:dyDescent="0.2">
      <c r="A203" s="17">
        <v>38265</v>
      </c>
      <c r="B203">
        <v>3802</v>
      </c>
      <c r="C203" t="s">
        <v>103</v>
      </c>
      <c r="D203">
        <v>2</v>
      </c>
      <c r="E203">
        <v>0</v>
      </c>
      <c r="F203">
        <v>0</v>
      </c>
      <c r="G203">
        <v>42</v>
      </c>
      <c r="H203" s="8">
        <v>1</v>
      </c>
      <c r="I203" s="8">
        <v>0</v>
      </c>
      <c r="J203" s="8">
        <v>0</v>
      </c>
      <c r="K203" s="8">
        <v>0</v>
      </c>
      <c r="L203" s="8">
        <v>0</v>
      </c>
      <c r="M203" s="8">
        <v>0</v>
      </c>
      <c r="N203" s="8">
        <v>0</v>
      </c>
      <c r="O203" s="8">
        <v>0</v>
      </c>
      <c r="P203" s="8">
        <v>0</v>
      </c>
      <c r="Q203" s="8">
        <v>0</v>
      </c>
      <c r="R203" s="8">
        <v>0</v>
      </c>
      <c r="S203" s="8">
        <v>0</v>
      </c>
      <c r="T203" s="8">
        <v>0</v>
      </c>
      <c r="U203">
        <v>0</v>
      </c>
      <c r="X203" s="8"/>
    </row>
    <row r="204" spans="1:24" x14ac:dyDescent="0.2">
      <c r="A204" s="17">
        <v>38265</v>
      </c>
      <c r="B204">
        <v>3802</v>
      </c>
      <c r="C204" t="s">
        <v>103</v>
      </c>
      <c r="D204">
        <v>3</v>
      </c>
      <c r="E204">
        <v>0</v>
      </c>
      <c r="F204">
        <v>0</v>
      </c>
      <c r="G204">
        <v>36</v>
      </c>
      <c r="H204" s="8">
        <v>2</v>
      </c>
      <c r="I204" s="8">
        <v>0</v>
      </c>
      <c r="J204" s="8">
        <v>0</v>
      </c>
      <c r="K204" s="8">
        <v>1</v>
      </c>
      <c r="L204" s="8">
        <v>0</v>
      </c>
      <c r="M204" s="8">
        <v>7</v>
      </c>
      <c r="N204" s="8">
        <v>0</v>
      </c>
      <c r="O204" s="8">
        <v>0</v>
      </c>
      <c r="P204" s="8">
        <v>0</v>
      </c>
      <c r="Q204" s="8">
        <v>0</v>
      </c>
      <c r="R204" s="8">
        <v>0</v>
      </c>
      <c r="S204" s="8">
        <v>0</v>
      </c>
      <c r="T204">
        <v>3</v>
      </c>
      <c r="U204">
        <v>0</v>
      </c>
      <c r="X204" s="8"/>
    </row>
    <row r="205" spans="1:24" x14ac:dyDescent="0.2">
      <c r="A205" s="17">
        <v>38266</v>
      </c>
      <c r="B205" s="16">
        <v>3802</v>
      </c>
      <c r="C205" s="16" t="s">
        <v>103</v>
      </c>
      <c r="D205">
        <v>1</v>
      </c>
      <c r="E205">
        <v>0</v>
      </c>
      <c r="F205">
        <v>0</v>
      </c>
      <c r="G205">
        <v>67</v>
      </c>
      <c r="H205" s="16">
        <v>30</v>
      </c>
      <c r="I205" s="8">
        <v>0</v>
      </c>
      <c r="J205" s="8">
        <v>0</v>
      </c>
      <c r="K205" s="8">
        <v>0</v>
      </c>
      <c r="L205" s="8">
        <v>0</v>
      </c>
      <c r="M205" s="8">
        <v>0</v>
      </c>
      <c r="N205" s="8">
        <v>0</v>
      </c>
      <c r="O205" s="8">
        <v>0</v>
      </c>
      <c r="P205" s="8">
        <v>0</v>
      </c>
      <c r="Q205" s="8">
        <v>0</v>
      </c>
      <c r="R205" s="8">
        <v>0</v>
      </c>
      <c r="S205" s="8">
        <v>0</v>
      </c>
      <c r="T205" s="8">
        <v>0</v>
      </c>
      <c r="U205" s="8">
        <v>0</v>
      </c>
      <c r="V205" s="16"/>
      <c r="X205" s="8"/>
    </row>
    <row r="206" spans="1:24" x14ac:dyDescent="0.2">
      <c r="A206" s="17">
        <v>38266</v>
      </c>
      <c r="B206">
        <v>3802</v>
      </c>
      <c r="C206" t="s">
        <v>103</v>
      </c>
      <c r="D206">
        <v>2</v>
      </c>
      <c r="E206">
        <v>0</v>
      </c>
      <c r="F206">
        <v>0</v>
      </c>
      <c r="G206">
        <v>29</v>
      </c>
      <c r="H206">
        <v>2</v>
      </c>
      <c r="I206" s="8">
        <v>0</v>
      </c>
      <c r="J206" s="8">
        <v>0</v>
      </c>
      <c r="K206" s="8">
        <v>0</v>
      </c>
      <c r="L206" s="8">
        <v>0</v>
      </c>
      <c r="M206" s="8">
        <v>0</v>
      </c>
      <c r="N206" s="8">
        <v>0</v>
      </c>
      <c r="O206" s="8">
        <v>0</v>
      </c>
      <c r="P206" s="8">
        <v>0</v>
      </c>
      <c r="Q206" s="8">
        <v>0</v>
      </c>
      <c r="R206" s="8">
        <v>0</v>
      </c>
      <c r="S206" s="8">
        <v>0</v>
      </c>
      <c r="T206">
        <v>3</v>
      </c>
      <c r="U206" s="8">
        <v>0</v>
      </c>
      <c r="X206" s="8"/>
    </row>
    <row r="207" spans="1:24" x14ac:dyDescent="0.2">
      <c r="A207" s="17">
        <v>38266</v>
      </c>
      <c r="B207">
        <v>3802</v>
      </c>
      <c r="C207" t="s">
        <v>103</v>
      </c>
      <c r="D207">
        <v>3</v>
      </c>
      <c r="E207">
        <v>0</v>
      </c>
      <c r="F207">
        <v>0</v>
      </c>
      <c r="G207">
        <v>3</v>
      </c>
      <c r="H207">
        <v>0</v>
      </c>
      <c r="I207" s="8">
        <v>0</v>
      </c>
      <c r="J207" s="8">
        <v>0</v>
      </c>
      <c r="K207" s="8">
        <v>0</v>
      </c>
      <c r="L207" s="8">
        <v>0</v>
      </c>
      <c r="M207" s="8">
        <v>0</v>
      </c>
      <c r="N207" s="8">
        <v>0</v>
      </c>
      <c r="O207" s="8">
        <v>0</v>
      </c>
      <c r="P207" s="8">
        <v>0</v>
      </c>
      <c r="Q207" s="8">
        <v>0</v>
      </c>
      <c r="R207" s="8">
        <v>0</v>
      </c>
      <c r="S207" s="8">
        <v>0</v>
      </c>
      <c r="T207" s="8">
        <v>0</v>
      </c>
      <c r="U207" s="8">
        <v>0</v>
      </c>
      <c r="X207" s="8"/>
    </row>
    <row r="208" spans="1:24" x14ac:dyDescent="0.2">
      <c r="A208" s="17">
        <v>38267</v>
      </c>
      <c r="B208" s="16">
        <v>3802</v>
      </c>
      <c r="C208" s="16" t="s">
        <v>103</v>
      </c>
      <c r="D208">
        <v>1</v>
      </c>
      <c r="E208">
        <v>0</v>
      </c>
      <c r="F208">
        <v>0</v>
      </c>
      <c r="G208">
        <v>24</v>
      </c>
      <c r="H208" s="16">
        <v>3</v>
      </c>
      <c r="I208" s="8">
        <v>0</v>
      </c>
      <c r="J208" s="8">
        <v>0</v>
      </c>
      <c r="K208" s="8">
        <v>2</v>
      </c>
      <c r="L208" s="8">
        <v>1</v>
      </c>
      <c r="M208" s="8">
        <v>0</v>
      </c>
      <c r="N208" s="8">
        <v>0</v>
      </c>
      <c r="O208" s="8">
        <v>0</v>
      </c>
      <c r="P208" s="8">
        <v>0</v>
      </c>
      <c r="Q208" s="8">
        <v>1</v>
      </c>
      <c r="R208" s="8">
        <v>0</v>
      </c>
      <c r="S208" s="8">
        <v>0</v>
      </c>
      <c r="T208" s="8">
        <v>5</v>
      </c>
      <c r="U208" s="8">
        <v>0</v>
      </c>
      <c r="V208" s="16"/>
      <c r="X208" s="8"/>
    </row>
    <row r="209" spans="1:24" x14ac:dyDescent="0.2">
      <c r="A209" s="17">
        <v>38267</v>
      </c>
      <c r="B209">
        <v>3802</v>
      </c>
      <c r="C209" t="s">
        <v>103</v>
      </c>
      <c r="D209">
        <v>2</v>
      </c>
      <c r="E209">
        <v>0</v>
      </c>
      <c r="F209">
        <v>0</v>
      </c>
      <c r="G209">
        <v>18</v>
      </c>
      <c r="H209">
        <v>0</v>
      </c>
      <c r="I209" s="8">
        <v>0</v>
      </c>
      <c r="J209" s="8">
        <v>0</v>
      </c>
      <c r="K209" s="8">
        <v>4</v>
      </c>
      <c r="L209" s="8">
        <v>0</v>
      </c>
      <c r="M209" s="8">
        <v>1</v>
      </c>
      <c r="N209" s="8">
        <v>0</v>
      </c>
      <c r="O209" s="8">
        <v>0</v>
      </c>
      <c r="P209" s="8">
        <v>0</v>
      </c>
      <c r="Q209" s="8">
        <v>0</v>
      </c>
      <c r="R209" s="8">
        <v>0</v>
      </c>
      <c r="S209" s="8">
        <v>0</v>
      </c>
      <c r="T209" s="8">
        <v>0</v>
      </c>
      <c r="U209" s="8">
        <v>0</v>
      </c>
      <c r="X209" s="8"/>
    </row>
    <row r="210" spans="1:24" x14ac:dyDescent="0.2">
      <c r="A210" s="17">
        <v>38267</v>
      </c>
      <c r="B210">
        <v>3802</v>
      </c>
      <c r="C210" t="s">
        <v>103</v>
      </c>
      <c r="D210">
        <v>3</v>
      </c>
      <c r="E210">
        <v>0</v>
      </c>
      <c r="F210">
        <v>0</v>
      </c>
      <c r="G210">
        <v>5</v>
      </c>
      <c r="H210">
        <v>1</v>
      </c>
      <c r="I210" s="8">
        <v>0</v>
      </c>
      <c r="J210" s="8">
        <v>0</v>
      </c>
      <c r="K210" s="8">
        <v>1</v>
      </c>
      <c r="L210" s="8">
        <v>0</v>
      </c>
      <c r="M210" s="8">
        <v>0</v>
      </c>
      <c r="N210" s="8">
        <v>0</v>
      </c>
      <c r="O210" s="8">
        <v>0</v>
      </c>
      <c r="P210" s="8">
        <v>0</v>
      </c>
      <c r="Q210" s="8">
        <v>0</v>
      </c>
      <c r="R210" s="8">
        <v>0</v>
      </c>
      <c r="S210" s="8">
        <v>0</v>
      </c>
      <c r="T210" s="8">
        <v>0</v>
      </c>
      <c r="U210" s="8">
        <v>0</v>
      </c>
      <c r="X210" s="8"/>
    </row>
    <row r="211" spans="1:24" x14ac:dyDescent="0.2">
      <c r="A211" s="17">
        <v>38268</v>
      </c>
      <c r="B211" s="16">
        <v>3802</v>
      </c>
      <c r="C211" s="16" t="s">
        <v>103</v>
      </c>
      <c r="D211">
        <v>1</v>
      </c>
      <c r="E211">
        <v>0</v>
      </c>
      <c r="F211">
        <v>0</v>
      </c>
      <c r="G211">
        <v>8</v>
      </c>
      <c r="H211" s="16">
        <v>0</v>
      </c>
      <c r="I211" s="8">
        <v>0</v>
      </c>
      <c r="J211" s="8">
        <v>0</v>
      </c>
      <c r="K211" s="8">
        <v>13</v>
      </c>
      <c r="L211" s="8">
        <v>10</v>
      </c>
      <c r="M211" s="8">
        <v>7</v>
      </c>
      <c r="N211" s="8">
        <v>0</v>
      </c>
      <c r="O211" s="8">
        <v>0</v>
      </c>
      <c r="P211" s="8">
        <v>0</v>
      </c>
      <c r="Q211" s="8">
        <v>0</v>
      </c>
      <c r="R211" s="8">
        <v>0</v>
      </c>
      <c r="S211" s="8">
        <v>0</v>
      </c>
      <c r="T211" s="8">
        <v>0</v>
      </c>
      <c r="U211" s="8">
        <v>0</v>
      </c>
      <c r="V211" s="16"/>
      <c r="X211" s="8"/>
    </row>
    <row r="212" spans="1:24" x14ac:dyDescent="0.2">
      <c r="A212" s="17">
        <v>38268</v>
      </c>
      <c r="B212" s="16">
        <v>3802</v>
      </c>
      <c r="C212" s="16" t="s">
        <v>103</v>
      </c>
      <c r="D212">
        <v>2</v>
      </c>
      <c r="E212">
        <v>0</v>
      </c>
      <c r="F212">
        <v>0</v>
      </c>
      <c r="G212">
        <v>72</v>
      </c>
      <c r="H212" s="16">
        <v>0</v>
      </c>
      <c r="I212" s="8">
        <v>0</v>
      </c>
      <c r="J212" s="8">
        <v>0</v>
      </c>
      <c r="K212" s="8">
        <v>16</v>
      </c>
      <c r="L212" s="8">
        <v>0</v>
      </c>
      <c r="M212" s="8">
        <v>9</v>
      </c>
      <c r="N212" s="8">
        <v>0</v>
      </c>
      <c r="O212" s="8">
        <v>0</v>
      </c>
      <c r="P212" s="8">
        <v>0</v>
      </c>
      <c r="Q212" s="8">
        <v>0</v>
      </c>
      <c r="R212" s="8">
        <v>0</v>
      </c>
      <c r="S212" s="8">
        <v>0</v>
      </c>
      <c r="T212" s="8">
        <v>0</v>
      </c>
      <c r="U212" s="8">
        <v>0</v>
      </c>
      <c r="V212" s="16"/>
      <c r="X212" s="8"/>
    </row>
    <row r="213" spans="1:24" x14ac:dyDescent="0.2">
      <c r="A213" s="17">
        <v>38268</v>
      </c>
      <c r="B213" s="16">
        <v>3802</v>
      </c>
      <c r="C213" s="16" t="s">
        <v>103</v>
      </c>
      <c r="D213">
        <v>3</v>
      </c>
      <c r="E213">
        <v>0</v>
      </c>
      <c r="F213">
        <v>0</v>
      </c>
      <c r="G213">
        <v>41</v>
      </c>
      <c r="H213" s="16">
        <v>1</v>
      </c>
      <c r="I213" s="8">
        <v>0</v>
      </c>
      <c r="J213" s="8">
        <v>0</v>
      </c>
      <c r="K213" s="8">
        <v>1</v>
      </c>
      <c r="L213" s="8">
        <v>0</v>
      </c>
      <c r="M213" s="8">
        <v>1</v>
      </c>
      <c r="N213" s="8">
        <v>1</v>
      </c>
      <c r="O213" s="8">
        <v>0</v>
      </c>
      <c r="P213" s="8">
        <v>0</v>
      </c>
      <c r="Q213" s="8">
        <v>0</v>
      </c>
      <c r="R213" s="8">
        <v>0</v>
      </c>
      <c r="S213" s="8">
        <v>0</v>
      </c>
      <c r="T213" s="8">
        <v>0</v>
      </c>
      <c r="U213" s="8">
        <v>0</v>
      </c>
      <c r="V213" s="16"/>
      <c r="X213" s="8"/>
    </row>
    <row r="214" spans="1:24" x14ac:dyDescent="0.2">
      <c r="A214" s="17">
        <v>38269</v>
      </c>
      <c r="B214">
        <v>3802</v>
      </c>
      <c r="C214" t="s">
        <v>103</v>
      </c>
      <c r="D214">
        <v>1</v>
      </c>
      <c r="E214">
        <v>0</v>
      </c>
      <c r="F214">
        <v>0</v>
      </c>
      <c r="G214">
        <v>15</v>
      </c>
      <c r="H214" s="8">
        <v>4</v>
      </c>
      <c r="I214" s="8">
        <v>0</v>
      </c>
      <c r="J214" s="8">
        <v>0</v>
      </c>
      <c r="K214" s="8">
        <v>0</v>
      </c>
      <c r="L214" s="8">
        <v>1</v>
      </c>
      <c r="M214" s="8">
        <v>0</v>
      </c>
      <c r="N214" s="8">
        <v>0</v>
      </c>
      <c r="O214" s="8">
        <v>0</v>
      </c>
      <c r="P214" s="8">
        <v>0</v>
      </c>
      <c r="Q214" s="8">
        <v>3</v>
      </c>
      <c r="R214" s="8">
        <v>0</v>
      </c>
      <c r="S214" s="8">
        <v>0</v>
      </c>
      <c r="T214" s="8">
        <v>0</v>
      </c>
      <c r="U214" s="8">
        <v>0</v>
      </c>
      <c r="X214" s="8"/>
    </row>
    <row r="215" spans="1:24" x14ac:dyDescent="0.2">
      <c r="A215" s="17">
        <v>38269</v>
      </c>
      <c r="B215">
        <v>3802</v>
      </c>
      <c r="C215" t="s">
        <v>103</v>
      </c>
      <c r="D215">
        <v>2</v>
      </c>
      <c r="E215">
        <v>0</v>
      </c>
      <c r="F215">
        <v>0</v>
      </c>
      <c r="G215">
        <v>22</v>
      </c>
      <c r="H215" s="8">
        <v>1</v>
      </c>
      <c r="I215" s="8">
        <v>0</v>
      </c>
      <c r="J215" s="8">
        <v>0</v>
      </c>
      <c r="K215" s="8">
        <v>0</v>
      </c>
      <c r="L215" s="8">
        <v>0</v>
      </c>
      <c r="M215" s="8">
        <v>0</v>
      </c>
      <c r="N215" s="8">
        <v>0</v>
      </c>
      <c r="O215" s="8">
        <v>0</v>
      </c>
      <c r="P215" s="8">
        <v>0</v>
      </c>
      <c r="Q215" s="8">
        <v>0</v>
      </c>
      <c r="R215" s="8">
        <v>0</v>
      </c>
      <c r="S215" s="8">
        <v>0</v>
      </c>
      <c r="T215" s="8">
        <v>0</v>
      </c>
      <c r="U215" s="8">
        <v>0</v>
      </c>
      <c r="X215" s="8"/>
    </row>
    <row r="216" spans="1:24" x14ac:dyDescent="0.2">
      <c r="A216" s="17">
        <v>38269</v>
      </c>
      <c r="B216" s="16">
        <v>3802</v>
      </c>
      <c r="C216" s="16" t="s">
        <v>103</v>
      </c>
      <c r="D216">
        <v>3</v>
      </c>
      <c r="E216">
        <v>0</v>
      </c>
      <c r="F216">
        <v>0</v>
      </c>
      <c r="G216">
        <v>30</v>
      </c>
      <c r="H216" s="8">
        <v>3</v>
      </c>
      <c r="I216" s="8">
        <v>0</v>
      </c>
      <c r="J216" s="8">
        <v>0</v>
      </c>
      <c r="K216" s="8">
        <v>1</v>
      </c>
      <c r="L216" s="8">
        <v>0</v>
      </c>
      <c r="M216" s="8">
        <v>1</v>
      </c>
      <c r="N216" s="8">
        <v>0</v>
      </c>
      <c r="O216" s="8">
        <v>0</v>
      </c>
      <c r="P216" s="8">
        <v>0</v>
      </c>
      <c r="Q216" s="8">
        <v>1</v>
      </c>
      <c r="R216" s="8">
        <v>0</v>
      </c>
      <c r="S216" s="8">
        <v>0</v>
      </c>
      <c r="T216" s="8">
        <v>0</v>
      </c>
      <c r="U216" s="8">
        <v>0</v>
      </c>
      <c r="V216" s="16"/>
      <c r="X216" s="8"/>
    </row>
    <row r="217" spans="1:24" x14ac:dyDescent="0.2">
      <c r="A217" s="17">
        <v>38270</v>
      </c>
      <c r="B217">
        <v>3802</v>
      </c>
      <c r="C217" t="s">
        <v>103</v>
      </c>
      <c r="D217">
        <v>3</v>
      </c>
      <c r="E217">
        <v>0</v>
      </c>
      <c r="F217">
        <v>0</v>
      </c>
      <c r="G217">
        <v>12</v>
      </c>
      <c r="H217">
        <v>3</v>
      </c>
      <c r="I217" s="8">
        <v>0</v>
      </c>
      <c r="J217" s="8">
        <v>0</v>
      </c>
      <c r="K217" s="8">
        <v>0</v>
      </c>
      <c r="L217" s="8">
        <v>0</v>
      </c>
      <c r="M217" s="8">
        <v>0</v>
      </c>
      <c r="N217" s="8">
        <v>0</v>
      </c>
      <c r="O217" s="8">
        <v>0</v>
      </c>
      <c r="P217" s="8">
        <v>0</v>
      </c>
      <c r="Q217" s="8">
        <v>1</v>
      </c>
      <c r="R217" s="8">
        <v>0</v>
      </c>
      <c r="S217" s="8">
        <v>0</v>
      </c>
      <c r="T217" s="8">
        <v>0</v>
      </c>
      <c r="U217" s="8">
        <v>0</v>
      </c>
      <c r="V217" t="s">
        <v>301</v>
      </c>
      <c r="X217" s="8"/>
    </row>
    <row r="218" spans="1:24" x14ac:dyDescent="0.2">
      <c r="A218" s="17">
        <v>38270</v>
      </c>
      <c r="B218" s="16">
        <v>3802</v>
      </c>
      <c r="C218" s="16" t="s">
        <v>103</v>
      </c>
      <c r="D218" s="16">
        <v>1</v>
      </c>
      <c r="E218" s="16">
        <v>0</v>
      </c>
      <c r="F218" s="16">
        <v>0</v>
      </c>
      <c r="G218" s="16">
        <v>5</v>
      </c>
      <c r="H218" s="16">
        <v>2</v>
      </c>
      <c r="I218" s="8">
        <v>0</v>
      </c>
      <c r="J218" s="8">
        <v>0</v>
      </c>
      <c r="K218" s="8">
        <v>0</v>
      </c>
      <c r="L218" s="8">
        <v>0</v>
      </c>
      <c r="M218" s="8">
        <v>0</v>
      </c>
      <c r="N218" s="8">
        <v>0</v>
      </c>
      <c r="O218" s="8">
        <v>0</v>
      </c>
      <c r="P218" s="8">
        <v>0</v>
      </c>
      <c r="Q218" s="8">
        <v>0</v>
      </c>
      <c r="R218" s="8">
        <v>0</v>
      </c>
      <c r="S218" s="8">
        <v>0</v>
      </c>
      <c r="T218" s="8">
        <v>0</v>
      </c>
      <c r="U218" s="8">
        <v>0</v>
      </c>
      <c r="V218" s="16"/>
      <c r="W218" s="16"/>
      <c r="X218" s="8"/>
    </row>
    <row r="219" spans="1:24" x14ac:dyDescent="0.2">
      <c r="A219" s="17">
        <v>38270</v>
      </c>
      <c r="B219" s="16">
        <v>3802</v>
      </c>
      <c r="C219" s="16" t="s">
        <v>103</v>
      </c>
      <c r="D219" s="16">
        <v>2</v>
      </c>
      <c r="E219" s="16">
        <v>0</v>
      </c>
      <c r="F219" s="16">
        <v>0</v>
      </c>
      <c r="G219" s="16">
        <v>25</v>
      </c>
      <c r="H219" s="16">
        <v>9</v>
      </c>
      <c r="I219" s="8">
        <v>0</v>
      </c>
      <c r="J219" s="8">
        <v>0</v>
      </c>
      <c r="K219" s="8">
        <v>0</v>
      </c>
      <c r="L219" s="8">
        <v>0</v>
      </c>
      <c r="M219" s="8">
        <v>0</v>
      </c>
      <c r="N219" s="8">
        <v>0</v>
      </c>
      <c r="O219" s="8">
        <v>0</v>
      </c>
      <c r="P219" s="8">
        <v>0</v>
      </c>
      <c r="Q219" s="8">
        <v>1</v>
      </c>
      <c r="R219" s="8">
        <v>0</v>
      </c>
      <c r="S219" s="8">
        <v>0</v>
      </c>
      <c r="T219" s="8">
        <v>0</v>
      </c>
      <c r="U219" s="8">
        <v>0</v>
      </c>
      <c r="V219" s="16"/>
      <c r="W219" s="16"/>
      <c r="X219" s="8"/>
    </row>
    <row r="220" spans="1:24" x14ac:dyDescent="0.2">
      <c r="A220" s="17">
        <v>38271</v>
      </c>
      <c r="B220" s="16">
        <v>3802</v>
      </c>
      <c r="C220" s="16" t="s">
        <v>103</v>
      </c>
      <c r="D220">
        <v>1</v>
      </c>
      <c r="E220">
        <v>0</v>
      </c>
      <c r="F220">
        <v>0</v>
      </c>
      <c r="G220">
        <v>19</v>
      </c>
      <c r="H220" s="8">
        <v>11</v>
      </c>
      <c r="I220" s="8">
        <v>0</v>
      </c>
      <c r="J220" s="8">
        <v>0</v>
      </c>
      <c r="K220" s="8">
        <v>0</v>
      </c>
      <c r="L220" s="8">
        <v>0</v>
      </c>
      <c r="M220" s="8">
        <v>0</v>
      </c>
      <c r="N220" s="8">
        <v>0</v>
      </c>
      <c r="O220" s="8">
        <v>0</v>
      </c>
      <c r="P220" s="8">
        <v>4</v>
      </c>
      <c r="Q220" s="8">
        <v>0</v>
      </c>
      <c r="R220" s="8">
        <v>2</v>
      </c>
      <c r="S220" s="8">
        <v>0</v>
      </c>
      <c r="T220">
        <v>1</v>
      </c>
      <c r="U220" s="8">
        <v>0</v>
      </c>
      <c r="V220" s="16"/>
      <c r="X220" s="8"/>
    </row>
    <row r="221" spans="1:24" x14ac:dyDescent="0.2">
      <c r="A221" s="17">
        <v>38271</v>
      </c>
      <c r="B221" s="16">
        <v>3802</v>
      </c>
      <c r="C221" s="16" t="s">
        <v>103</v>
      </c>
      <c r="D221">
        <v>2</v>
      </c>
      <c r="E221">
        <v>0</v>
      </c>
      <c r="F221">
        <v>0</v>
      </c>
      <c r="G221">
        <v>11</v>
      </c>
      <c r="H221" s="8">
        <v>5</v>
      </c>
      <c r="I221" s="8">
        <v>0</v>
      </c>
      <c r="J221" s="8">
        <v>0</v>
      </c>
      <c r="K221" s="8">
        <v>0</v>
      </c>
      <c r="L221" s="8">
        <v>0</v>
      </c>
      <c r="M221" s="8">
        <v>0</v>
      </c>
      <c r="N221" s="8">
        <v>0</v>
      </c>
      <c r="O221" s="8">
        <v>0</v>
      </c>
      <c r="P221" s="8">
        <v>0</v>
      </c>
      <c r="Q221" s="8">
        <v>0</v>
      </c>
      <c r="R221" s="8">
        <v>0</v>
      </c>
      <c r="S221" s="8">
        <v>0</v>
      </c>
      <c r="T221" s="8">
        <v>0</v>
      </c>
      <c r="U221" s="8">
        <v>0</v>
      </c>
      <c r="V221" s="16"/>
      <c r="X221" s="8"/>
    </row>
    <row r="222" spans="1:24" x14ac:dyDescent="0.2">
      <c r="A222" s="17">
        <v>38271</v>
      </c>
      <c r="B222" s="16">
        <v>3802</v>
      </c>
      <c r="C222" s="16" t="s">
        <v>103</v>
      </c>
      <c r="D222">
        <v>3</v>
      </c>
      <c r="E222">
        <v>0</v>
      </c>
      <c r="F222">
        <v>0</v>
      </c>
      <c r="G222">
        <v>3</v>
      </c>
      <c r="H222" s="8">
        <v>3</v>
      </c>
      <c r="I222" s="8">
        <v>0</v>
      </c>
      <c r="J222" s="8">
        <v>0</v>
      </c>
      <c r="K222" s="8">
        <v>0</v>
      </c>
      <c r="L222" s="8">
        <v>0</v>
      </c>
      <c r="M222" s="8">
        <v>0</v>
      </c>
      <c r="N222" s="8">
        <v>0</v>
      </c>
      <c r="O222" s="8">
        <v>0</v>
      </c>
      <c r="P222" s="8">
        <v>0</v>
      </c>
      <c r="Q222" s="8">
        <v>0</v>
      </c>
      <c r="R222" s="8">
        <v>0</v>
      </c>
      <c r="S222" s="8">
        <v>0</v>
      </c>
      <c r="T222" s="8">
        <v>0</v>
      </c>
      <c r="U222" s="8">
        <v>0</v>
      </c>
      <c r="V222" s="16"/>
      <c r="X222" s="8"/>
    </row>
    <row r="223" spans="1:24" x14ac:dyDescent="0.2">
      <c r="A223" s="17">
        <v>38272</v>
      </c>
      <c r="B223" s="8">
        <v>3802</v>
      </c>
      <c r="C223" s="8" t="s">
        <v>103</v>
      </c>
      <c r="D223">
        <v>1</v>
      </c>
      <c r="E223">
        <v>0</v>
      </c>
      <c r="F223">
        <v>0</v>
      </c>
      <c r="G223">
        <v>5</v>
      </c>
      <c r="H223" s="8">
        <v>3</v>
      </c>
      <c r="I223" s="8">
        <v>0</v>
      </c>
      <c r="J223" s="8">
        <v>0</v>
      </c>
      <c r="K223" s="8">
        <v>0</v>
      </c>
      <c r="L223" s="8">
        <v>0</v>
      </c>
      <c r="M223" s="8">
        <v>0</v>
      </c>
      <c r="N223" s="8">
        <v>0</v>
      </c>
      <c r="O223" s="8">
        <v>0</v>
      </c>
      <c r="P223" s="8">
        <v>0</v>
      </c>
      <c r="Q223" s="8">
        <v>0</v>
      </c>
      <c r="R223" s="8">
        <v>2</v>
      </c>
      <c r="S223" s="8">
        <v>0</v>
      </c>
      <c r="T223" s="8">
        <v>0</v>
      </c>
      <c r="U223" s="8">
        <v>0</v>
      </c>
      <c r="V223" s="8"/>
      <c r="X223" s="8"/>
    </row>
    <row r="224" spans="1:24" x14ac:dyDescent="0.2">
      <c r="A224" s="17">
        <v>38272</v>
      </c>
      <c r="B224" s="8">
        <v>3802</v>
      </c>
      <c r="C224" s="8" t="s">
        <v>103</v>
      </c>
      <c r="D224">
        <v>2</v>
      </c>
      <c r="E224">
        <v>0</v>
      </c>
      <c r="F224">
        <v>0</v>
      </c>
      <c r="G224">
        <v>16</v>
      </c>
      <c r="H224" s="8">
        <v>3</v>
      </c>
      <c r="I224" s="8">
        <v>0</v>
      </c>
      <c r="J224" s="8">
        <v>0</v>
      </c>
      <c r="K224" s="8">
        <v>0</v>
      </c>
      <c r="L224" s="8">
        <v>0</v>
      </c>
      <c r="M224" s="8">
        <v>0</v>
      </c>
      <c r="N224" s="8">
        <v>0</v>
      </c>
      <c r="O224" s="8">
        <v>0</v>
      </c>
      <c r="P224" s="8">
        <v>0</v>
      </c>
      <c r="Q224" s="8">
        <v>3</v>
      </c>
      <c r="R224" s="8">
        <v>0</v>
      </c>
      <c r="S224" s="8">
        <v>0</v>
      </c>
      <c r="T224" s="8">
        <v>0</v>
      </c>
      <c r="U224" s="8">
        <v>0</v>
      </c>
      <c r="V224" s="8"/>
      <c r="X224" s="8"/>
    </row>
    <row r="225" spans="1:24" x14ac:dyDescent="0.2">
      <c r="A225" s="17">
        <v>38272</v>
      </c>
      <c r="B225" s="8">
        <v>3802</v>
      </c>
      <c r="C225" s="8" t="s">
        <v>103</v>
      </c>
      <c r="D225">
        <v>3</v>
      </c>
      <c r="E225">
        <v>0</v>
      </c>
      <c r="F225">
        <v>0</v>
      </c>
      <c r="G225">
        <v>9</v>
      </c>
      <c r="H225" s="8">
        <v>2</v>
      </c>
      <c r="I225" s="8">
        <v>0</v>
      </c>
      <c r="J225" s="8">
        <v>0</v>
      </c>
      <c r="K225" s="8">
        <v>0</v>
      </c>
      <c r="L225" s="8">
        <v>0</v>
      </c>
      <c r="M225" s="8">
        <v>0</v>
      </c>
      <c r="N225" s="8">
        <v>0</v>
      </c>
      <c r="O225" s="8">
        <v>0</v>
      </c>
      <c r="P225" s="8">
        <v>0</v>
      </c>
      <c r="Q225" s="8">
        <v>0</v>
      </c>
      <c r="R225" s="8">
        <v>0</v>
      </c>
      <c r="S225" s="8">
        <v>0</v>
      </c>
      <c r="T225" s="8">
        <v>0</v>
      </c>
      <c r="U225" s="8">
        <v>0</v>
      </c>
      <c r="V225" s="8"/>
      <c r="X225" s="8"/>
    </row>
    <row r="226" spans="1:24" x14ac:dyDescent="0.2">
      <c r="A226" s="17">
        <v>38273</v>
      </c>
      <c r="B226" s="8">
        <v>3802</v>
      </c>
      <c r="C226" s="8" t="s">
        <v>103</v>
      </c>
      <c r="D226">
        <v>1</v>
      </c>
      <c r="E226">
        <v>0</v>
      </c>
      <c r="F226">
        <v>0</v>
      </c>
      <c r="G226">
        <v>18</v>
      </c>
      <c r="H226" s="8">
        <v>3</v>
      </c>
      <c r="I226" s="8">
        <v>0</v>
      </c>
      <c r="J226" s="8">
        <v>0</v>
      </c>
      <c r="K226" s="8">
        <v>0</v>
      </c>
      <c r="L226" s="8">
        <v>1</v>
      </c>
      <c r="M226" s="8">
        <v>0</v>
      </c>
      <c r="N226" s="8">
        <v>0</v>
      </c>
      <c r="O226" s="8">
        <v>0</v>
      </c>
      <c r="P226" s="8">
        <v>0</v>
      </c>
      <c r="Q226" s="8">
        <v>0</v>
      </c>
      <c r="R226" s="8">
        <v>1</v>
      </c>
      <c r="S226" s="8">
        <v>0</v>
      </c>
      <c r="T226" s="8">
        <v>0</v>
      </c>
      <c r="U226" s="8">
        <v>0</v>
      </c>
      <c r="V226" s="8"/>
    </row>
    <row r="227" spans="1:24" x14ac:dyDescent="0.2">
      <c r="A227" s="17">
        <v>38273</v>
      </c>
      <c r="B227" s="16">
        <v>3802</v>
      </c>
      <c r="C227" s="16" t="s">
        <v>103</v>
      </c>
      <c r="D227">
        <v>2</v>
      </c>
      <c r="E227">
        <v>0</v>
      </c>
      <c r="F227">
        <v>0</v>
      </c>
      <c r="G227">
        <v>17</v>
      </c>
      <c r="H227" s="8">
        <v>1</v>
      </c>
      <c r="I227" s="8">
        <v>0</v>
      </c>
      <c r="J227" s="8">
        <v>0</v>
      </c>
      <c r="K227" s="8">
        <v>0</v>
      </c>
      <c r="L227" s="8">
        <v>0</v>
      </c>
      <c r="M227" s="8">
        <v>0</v>
      </c>
      <c r="N227" s="8">
        <v>0</v>
      </c>
      <c r="O227" s="8">
        <v>0</v>
      </c>
      <c r="P227" s="8">
        <v>0</v>
      </c>
      <c r="Q227" s="8">
        <v>0</v>
      </c>
      <c r="R227" s="8">
        <v>0</v>
      </c>
      <c r="S227" s="8">
        <v>0</v>
      </c>
      <c r="T227" s="8">
        <v>0</v>
      </c>
      <c r="U227" s="8">
        <v>0</v>
      </c>
      <c r="V227" s="16"/>
    </row>
    <row r="228" spans="1:24" x14ac:dyDescent="0.2">
      <c r="A228" s="17">
        <v>38273</v>
      </c>
      <c r="B228" s="16">
        <v>3802</v>
      </c>
      <c r="C228" s="16" t="s">
        <v>103</v>
      </c>
      <c r="D228">
        <v>3</v>
      </c>
      <c r="E228">
        <v>0</v>
      </c>
      <c r="F228">
        <v>0</v>
      </c>
      <c r="G228">
        <v>29</v>
      </c>
      <c r="H228" s="8">
        <v>7</v>
      </c>
      <c r="I228" s="8">
        <v>0</v>
      </c>
      <c r="J228" s="8">
        <v>0</v>
      </c>
      <c r="K228" s="8">
        <v>0</v>
      </c>
      <c r="L228" s="8">
        <v>0</v>
      </c>
      <c r="M228" s="8">
        <v>0</v>
      </c>
      <c r="N228" s="8">
        <v>0</v>
      </c>
      <c r="O228" s="8">
        <v>0</v>
      </c>
      <c r="P228" s="8">
        <v>0</v>
      </c>
      <c r="Q228" s="8">
        <v>0</v>
      </c>
      <c r="R228" s="8">
        <v>1</v>
      </c>
      <c r="S228" s="8">
        <v>0</v>
      </c>
      <c r="T228" s="8">
        <v>0</v>
      </c>
      <c r="U228" s="8">
        <v>0</v>
      </c>
      <c r="V228" s="16"/>
    </row>
    <row r="229" spans="1:24" x14ac:dyDescent="0.2">
      <c r="A229" s="17">
        <v>38263</v>
      </c>
      <c r="B229" s="16">
        <v>3803</v>
      </c>
      <c r="C229" s="16" t="s">
        <v>103</v>
      </c>
      <c r="D229">
        <v>2</v>
      </c>
      <c r="E229">
        <v>0</v>
      </c>
      <c r="F229">
        <v>0</v>
      </c>
      <c r="G229">
        <v>19</v>
      </c>
      <c r="H229" s="16">
        <v>2</v>
      </c>
      <c r="I229" s="8">
        <v>0</v>
      </c>
      <c r="J229" s="8">
        <v>0</v>
      </c>
      <c r="K229" s="8">
        <v>6</v>
      </c>
      <c r="L229" s="8">
        <v>0</v>
      </c>
      <c r="M229" s="8">
        <v>0</v>
      </c>
      <c r="N229" s="8">
        <v>0</v>
      </c>
      <c r="O229" s="8">
        <v>0</v>
      </c>
      <c r="P229" s="8">
        <v>0</v>
      </c>
      <c r="Q229" s="8">
        <v>0</v>
      </c>
      <c r="R229" s="8">
        <v>0</v>
      </c>
      <c r="S229" s="8">
        <v>0</v>
      </c>
      <c r="T229" s="8">
        <v>0</v>
      </c>
      <c r="U229" s="16">
        <v>0</v>
      </c>
      <c r="V229" s="16"/>
    </row>
    <row r="230" spans="1:24" x14ac:dyDescent="0.2">
      <c r="A230" s="13">
        <v>38252</v>
      </c>
      <c r="B230" s="16">
        <v>3852</v>
      </c>
      <c r="C230" s="16" t="s">
        <v>103</v>
      </c>
      <c r="E230">
        <v>0</v>
      </c>
      <c r="F230">
        <v>0</v>
      </c>
      <c r="G230">
        <v>1</v>
      </c>
      <c r="H230" s="16">
        <v>1</v>
      </c>
      <c r="I230" s="16">
        <v>0</v>
      </c>
      <c r="J230" s="16">
        <v>0</v>
      </c>
      <c r="K230" s="16">
        <v>1</v>
      </c>
      <c r="L230" s="16">
        <v>0</v>
      </c>
      <c r="M230" s="16">
        <v>1</v>
      </c>
      <c r="N230" s="16">
        <v>0</v>
      </c>
      <c r="O230" s="16">
        <v>0</v>
      </c>
      <c r="P230" s="16">
        <v>0</v>
      </c>
      <c r="Q230" s="16">
        <v>0</v>
      </c>
      <c r="R230" s="16">
        <v>0</v>
      </c>
      <c r="S230" s="16">
        <v>0</v>
      </c>
      <c r="T230" s="8">
        <v>0</v>
      </c>
      <c r="U230" s="16">
        <v>0</v>
      </c>
      <c r="V230" s="16"/>
    </row>
    <row r="231" spans="1:24" x14ac:dyDescent="0.2">
      <c r="A231" s="13">
        <v>38253</v>
      </c>
      <c r="B231" s="16">
        <v>3852</v>
      </c>
      <c r="C231" s="16" t="s">
        <v>103</v>
      </c>
      <c r="D231">
        <v>1</v>
      </c>
      <c r="E231">
        <v>0</v>
      </c>
      <c r="F231">
        <v>0</v>
      </c>
      <c r="G231">
        <v>4</v>
      </c>
      <c r="H231" s="16">
        <v>0</v>
      </c>
      <c r="I231" s="16">
        <v>0</v>
      </c>
      <c r="J231" s="16">
        <v>0</v>
      </c>
      <c r="K231" s="16">
        <v>0</v>
      </c>
      <c r="L231" s="8">
        <v>0</v>
      </c>
      <c r="M231" s="16">
        <v>4</v>
      </c>
      <c r="N231" s="8">
        <v>0</v>
      </c>
      <c r="O231" s="16">
        <v>0</v>
      </c>
      <c r="P231" s="16">
        <v>0</v>
      </c>
      <c r="Q231" s="16">
        <v>0</v>
      </c>
      <c r="R231" s="16">
        <v>0</v>
      </c>
      <c r="S231" s="16">
        <v>0</v>
      </c>
      <c r="T231" s="8">
        <v>0</v>
      </c>
      <c r="U231" s="16">
        <v>0</v>
      </c>
      <c r="V231" s="16"/>
    </row>
    <row r="232" spans="1:24" x14ac:dyDescent="0.2">
      <c r="A232" s="13">
        <v>38253</v>
      </c>
      <c r="B232" s="16">
        <v>3852</v>
      </c>
      <c r="C232" s="16" t="s">
        <v>103</v>
      </c>
      <c r="D232">
        <v>2</v>
      </c>
      <c r="E232">
        <v>0</v>
      </c>
      <c r="F232">
        <v>0</v>
      </c>
      <c r="G232">
        <v>10</v>
      </c>
      <c r="H232" s="16">
        <v>0</v>
      </c>
      <c r="I232" s="16">
        <v>0</v>
      </c>
      <c r="J232" s="16">
        <v>0</v>
      </c>
      <c r="K232" s="16">
        <v>0</v>
      </c>
      <c r="L232" s="8">
        <v>0</v>
      </c>
      <c r="M232" s="16">
        <v>2</v>
      </c>
      <c r="N232" s="8">
        <v>0</v>
      </c>
      <c r="O232" s="16">
        <v>0</v>
      </c>
      <c r="P232" s="16">
        <v>0</v>
      </c>
      <c r="Q232" s="16">
        <v>0</v>
      </c>
      <c r="R232" s="16">
        <v>0</v>
      </c>
      <c r="S232" s="16">
        <v>0</v>
      </c>
      <c r="T232" s="8">
        <v>0</v>
      </c>
      <c r="U232" s="16">
        <v>0</v>
      </c>
      <c r="V232" s="16"/>
    </row>
    <row r="233" spans="1:24" x14ac:dyDescent="0.2">
      <c r="A233" s="13">
        <v>38253</v>
      </c>
      <c r="B233" s="16">
        <v>3852</v>
      </c>
      <c r="C233" s="16" t="s">
        <v>103</v>
      </c>
      <c r="D233">
        <v>3</v>
      </c>
      <c r="E233">
        <v>0</v>
      </c>
      <c r="F233">
        <v>0</v>
      </c>
      <c r="G233">
        <v>16</v>
      </c>
      <c r="H233" s="16">
        <v>0</v>
      </c>
      <c r="I233" s="16">
        <v>0</v>
      </c>
      <c r="J233" s="16">
        <v>0</v>
      </c>
      <c r="K233" s="16">
        <v>0</v>
      </c>
      <c r="L233" s="8">
        <v>0</v>
      </c>
      <c r="M233" s="16">
        <v>3</v>
      </c>
      <c r="N233" s="8">
        <v>0</v>
      </c>
      <c r="O233" s="16">
        <v>0</v>
      </c>
      <c r="P233" s="16">
        <v>0</v>
      </c>
      <c r="Q233" s="16">
        <v>0</v>
      </c>
      <c r="R233" s="16">
        <v>0</v>
      </c>
      <c r="S233" s="16">
        <v>0</v>
      </c>
      <c r="T233" s="8">
        <v>0</v>
      </c>
      <c r="U233" s="16">
        <v>0</v>
      </c>
      <c r="V233" s="16"/>
    </row>
    <row r="234" spans="1:24" x14ac:dyDescent="0.2">
      <c r="A234" s="13">
        <v>38254</v>
      </c>
      <c r="B234" s="16">
        <v>3852</v>
      </c>
      <c r="C234" s="16" t="s">
        <v>103</v>
      </c>
      <c r="D234">
        <v>1</v>
      </c>
      <c r="E234">
        <v>0</v>
      </c>
      <c r="F234">
        <v>0</v>
      </c>
      <c r="G234">
        <v>1</v>
      </c>
      <c r="H234" s="16">
        <v>1</v>
      </c>
      <c r="I234" s="16">
        <v>0</v>
      </c>
      <c r="J234" s="16">
        <v>0</v>
      </c>
      <c r="K234" s="16">
        <v>0</v>
      </c>
      <c r="L234" s="8">
        <v>0</v>
      </c>
      <c r="M234" s="16">
        <v>1</v>
      </c>
      <c r="N234" s="8">
        <v>0</v>
      </c>
      <c r="O234" s="16">
        <v>0</v>
      </c>
      <c r="P234" s="16">
        <v>0</v>
      </c>
      <c r="Q234" s="16">
        <v>0</v>
      </c>
      <c r="R234" s="16">
        <v>0</v>
      </c>
      <c r="S234" s="16">
        <v>0</v>
      </c>
      <c r="T234" s="8">
        <v>0</v>
      </c>
      <c r="U234" s="16">
        <v>0</v>
      </c>
      <c r="V234" s="16"/>
    </row>
    <row r="235" spans="1:24" x14ac:dyDescent="0.2">
      <c r="A235" s="13">
        <v>38254</v>
      </c>
      <c r="B235" s="16">
        <v>3852</v>
      </c>
      <c r="C235" s="16" t="s">
        <v>103</v>
      </c>
      <c r="D235">
        <v>3</v>
      </c>
      <c r="E235">
        <v>0</v>
      </c>
      <c r="F235">
        <v>0</v>
      </c>
      <c r="G235">
        <v>8</v>
      </c>
      <c r="H235" s="16">
        <v>0</v>
      </c>
      <c r="I235" s="16">
        <v>0</v>
      </c>
      <c r="J235" s="16">
        <v>0</v>
      </c>
      <c r="K235" s="16">
        <v>0</v>
      </c>
      <c r="L235" s="8">
        <v>0</v>
      </c>
      <c r="M235" s="16">
        <v>1</v>
      </c>
      <c r="N235" s="8">
        <v>0</v>
      </c>
      <c r="O235" s="16">
        <v>0</v>
      </c>
      <c r="P235" s="16">
        <v>0</v>
      </c>
      <c r="Q235" s="16">
        <v>0</v>
      </c>
      <c r="R235" s="16">
        <v>0</v>
      </c>
      <c r="S235" s="16">
        <v>0</v>
      </c>
      <c r="T235" s="8">
        <v>0</v>
      </c>
      <c r="U235" s="16">
        <v>0</v>
      </c>
      <c r="V235" s="16"/>
    </row>
    <row r="236" spans="1:24" x14ac:dyDescent="0.2">
      <c r="A236" s="13">
        <v>38255</v>
      </c>
      <c r="B236" s="16">
        <v>3852</v>
      </c>
      <c r="C236" s="16" t="s">
        <v>103</v>
      </c>
      <c r="D236">
        <v>2</v>
      </c>
      <c r="E236">
        <v>0</v>
      </c>
      <c r="F236">
        <v>0</v>
      </c>
      <c r="G236">
        <v>30</v>
      </c>
      <c r="H236" s="16">
        <v>0</v>
      </c>
      <c r="I236" s="16">
        <v>0</v>
      </c>
      <c r="J236" s="16">
        <v>0</v>
      </c>
      <c r="K236" s="16">
        <v>0</v>
      </c>
      <c r="L236" s="16">
        <v>0</v>
      </c>
      <c r="M236" s="16">
        <v>3</v>
      </c>
      <c r="N236" s="16">
        <v>0</v>
      </c>
      <c r="O236" s="16">
        <v>0</v>
      </c>
      <c r="P236" s="16">
        <v>0</v>
      </c>
      <c r="Q236" s="16">
        <v>0</v>
      </c>
      <c r="R236" s="16">
        <v>0</v>
      </c>
      <c r="S236" s="16">
        <v>1</v>
      </c>
      <c r="T236" s="16">
        <v>0</v>
      </c>
      <c r="U236" s="16">
        <v>0</v>
      </c>
      <c r="V236" s="16"/>
    </row>
    <row r="237" spans="1:24" x14ac:dyDescent="0.2">
      <c r="A237" s="13">
        <v>38255</v>
      </c>
      <c r="B237" s="16">
        <v>3852</v>
      </c>
      <c r="C237" s="16" t="s">
        <v>103</v>
      </c>
      <c r="D237">
        <v>3</v>
      </c>
      <c r="E237">
        <v>0</v>
      </c>
      <c r="F237">
        <v>0</v>
      </c>
      <c r="G237">
        <v>22</v>
      </c>
      <c r="H237" s="16">
        <v>0</v>
      </c>
      <c r="I237" s="16">
        <v>0</v>
      </c>
      <c r="J237" s="16">
        <v>0</v>
      </c>
      <c r="K237" s="16">
        <v>0</v>
      </c>
      <c r="L237" s="16">
        <v>0</v>
      </c>
      <c r="M237" s="16">
        <v>0</v>
      </c>
      <c r="N237" s="16">
        <v>0</v>
      </c>
      <c r="O237" s="16">
        <v>0</v>
      </c>
      <c r="P237" s="16">
        <v>0</v>
      </c>
      <c r="Q237" s="16">
        <v>0</v>
      </c>
      <c r="R237" s="16">
        <v>0</v>
      </c>
      <c r="S237" s="16">
        <v>0</v>
      </c>
      <c r="T237" s="16">
        <v>0</v>
      </c>
      <c r="U237" s="16">
        <v>0</v>
      </c>
      <c r="V237" s="16"/>
    </row>
    <row r="238" spans="1:24" x14ac:dyDescent="0.2">
      <c r="A238" s="17">
        <v>38255</v>
      </c>
      <c r="B238" s="8">
        <v>3852</v>
      </c>
      <c r="C238" s="8" t="s">
        <v>103</v>
      </c>
      <c r="D238">
        <v>1</v>
      </c>
      <c r="E238">
        <v>0</v>
      </c>
      <c r="F238">
        <v>0</v>
      </c>
      <c r="G238">
        <v>7</v>
      </c>
      <c r="H238" s="8">
        <v>0</v>
      </c>
      <c r="I238" s="8">
        <v>0</v>
      </c>
      <c r="J238" s="8">
        <v>0</v>
      </c>
      <c r="K238" s="8">
        <v>0</v>
      </c>
      <c r="L238" s="16">
        <v>0</v>
      </c>
      <c r="M238" s="8">
        <v>1</v>
      </c>
      <c r="N238" s="8">
        <v>0</v>
      </c>
      <c r="O238" s="8">
        <v>0</v>
      </c>
      <c r="P238" s="8">
        <v>0</v>
      </c>
      <c r="Q238" s="8">
        <v>0</v>
      </c>
      <c r="R238" s="8">
        <v>0</v>
      </c>
      <c r="S238" s="8">
        <v>0</v>
      </c>
      <c r="T238" s="16">
        <v>0</v>
      </c>
      <c r="U238" s="16">
        <v>0</v>
      </c>
      <c r="V238" s="8"/>
    </row>
    <row r="239" spans="1:24" x14ac:dyDescent="0.2">
      <c r="A239" s="13">
        <v>38256</v>
      </c>
      <c r="B239" s="16">
        <v>3852</v>
      </c>
      <c r="C239" s="16" t="s">
        <v>103</v>
      </c>
      <c r="D239">
        <v>2</v>
      </c>
      <c r="E239">
        <v>0</v>
      </c>
      <c r="F239">
        <v>0</v>
      </c>
      <c r="G239">
        <v>5</v>
      </c>
      <c r="H239" s="16">
        <v>0</v>
      </c>
      <c r="I239" s="16">
        <v>0</v>
      </c>
      <c r="J239" s="16">
        <v>0</v>
      </c>
      <c r="K239" s="16">
        <v>0</v>
      </c>
      <c r="L239" s="8">
        <v>0</v>
      </c>
      <c r="M239" s="16">
        <v>0</v>
      </c>
      <c r="N239" s="8">
        <v>0</v>
      </c>
      <c r="O239" s="16">
        <v>0</v>
      </c>
      <c r="P239" s="16">
        <v>0</v>
      </c>
      <c r="Q239" s="16">
        <v>0</v>
      </c>
      <c r="R239" s="16">
        <v>0</v>
      </c>
      <c r="S239" s="16">
        <v>0</v>
      </c>
      <c r="T239" s="16">
        <v>0</v>
      </c>
      <c r="U239" s="16">
        <v>0</v>
      </c>
      <c r="V239" s="16"/>
    </row>
    <row r="240" spans="1:24" x14ac:dyDescent="0.2">
      <c r="A240" s="13">
        <v>38256</v>
      </c>
      <c r="B240" s="16">
        <v>3852</v>
      </c>
      <c r="C240" s="16" t="s">
        <v>103</v>
      </c>
      <c r="D240">
        <v>3</v>
      </c>
      <c r="E240">
        <v>0</v>
      </c>
      <c r="F240">
        <v>0</v>
      </c>
      <c r="G240">
        <v>4</v>
      </c>
      <c r="H240" s="16">
        <v>0</v>
      </c>
      <c r="I240" s="16">
        <v>0</v>
      </c>
      <c r="J240" s="16">
        <v>0</v>
      </c>
      <c r="K240" s="16">
        <v>0</v>
      </c>
      <c r="L240" s="8">
        <v>0</v>
      </c>
      <c r="M240" s="16">
        <v>0</v>
      </c>
      <c r="N240" s="8">
        <v>0</v>
      </c>
      <c r="O240" s="16">
        <v>0</v>
      </c>
      <c r="P240" s="16">
        <v>0</v>
      </c>
      <c r="Q240" s="16">
        <v>0</v>
      </c>
      <c r="R240" s="16">
        <v>0</v>
      </c>
      <c r="S240" s="16">
        <v>0</v>
      </c>
      <c r="T240" s="16">
        <v>0</v>
      </c>
      <c r="U240" s="16">
        <v>0</v>
      </c>
      <c r="V240" s="16"/>
    </row>
    <row r="241" spans="1:22" x14ac:dyDescent="0.2">
      <c r="A241" s="17">
        <v>38256</v>
      </c>
      <c r="B241" s="8">
        <v>3852</v>
      </c>
      <c r="C241" s="8" t="s">
        <v>103</v>
      </c>
      <c r="D241">
        <v>1</v>
      </c>
      <c r="E241">
        <v>0</v>
      </c>
      <c r="F241">
        <v>0</v>
      </c>
      <c r="G241">
        <v>4</v>
      </c>
      <c r="H241" s="8">
        <v>2</v>
      </c>
      <c r="I241" s="8">
        <v>0</v>
      </c>
      <c r="J241" s="8">
        <v>0</v>
      </c>
      <c r="K241" s="8">
        <v>0</v>
      </c>
      <c r="L241" s="8">
        <v>0</v>
      </c>
      <c r="M241" s="8">
        <v>0</v>
      </c>
      <c r="N241" s="8">
        <v>0</v>
      </c>
      <c r="O241" s="8">
        <v>0</v>
      </c>
      <c r="P241" s="8">
        <v>0</v>
      </c>
      <c r="Q241" s="8">
        <v>0</v>
      </c>
      <c r="R241" s="8">
        <v>0</v>
      </c>
      <c r="S241" s="8">
        <v>0</v>
      </c>
      <c r="T241" s="16">
        <v>0</v>
      </c>
      <c r="U241" s="16">
        <v>0</v>
      </c>
      <c r="V241" s="8"/>
    </row>
    <row r="242" spans="1:22" x14ac:dyDescent="0.2">
      <c r="A242" s="17">
        <v>38257</v>
      </c>
      <c r="B242" s="8">
        <v>3852</v>
      </c>
      <c r="C242" s="8" t="s">
        <v>103</v>
      </c>
      <c r="D242">
        <v>1</v>
      </c>
      <c r="G242">
        <v>2</v>
      </c>
      <c r="H242" s="8">
        <v>0</v>
      </c>
      <c r="I242" s="8">
        <v>0</v>
      </c>
      <c r="J242" s="8">
        <v>0</v>
      </c>
      <c r="K242" s="8">
        <v>1</v>
      </c>
      <c r="L242" s="8">
        <v>0</v>
      </c>
      <c r="M242" s="8">
        <v>0</v>
      </c>
      <c r="N242" s="8">
        <v>0</v>
      </c>
      <c r="O242" s="8">
        <v>0</v>
      </c>
      <c r="P242" s="8">
        <v>0</v>
      </c>
      <c r="Q242" s="8">
        <v>0</v>
      </c>
      <c r="R242" s="8">
        <v>0</v>
      </c>
      <c r="S242" s="8">
        <v>0</v>
      </c>
      <c r="T242" s="8">
        <v>0</v>
      </c>
      <c r="U242" s="8">
        <v>0</v>
      </c>
      <c r="V242" s="8"/>
    </row>
    <row r="243" spans="1:22" x14ac:dyDescent="0.2">
      <c r="A243" s="17">
        <v>38257</v>
      </c>
      <c r="B243" s="8">
        <v>3852</v>
      </c>
      <c r="C243" s="8" t="s">
        <v>103</v>
      </c>
      <c r="D243">
        <v>2</v>
      </c>
      <c r="G243">
        <v>12</v>
      </c>
      <c r="H243" s="8">
        <v>0</v>
      </c>
      <c r="I243" s="8">
        <v>0</v>
      </c>
      <c r="J243" s="8">
        <v>0</v>
      </c>
      <c r="K243" s="8">
        <v>0</v>
      </c>
      <c r="L243" s="8">
        <v>0</v>
      </c>
      <c r="M243" s="8">
        <v>0</v>
      </c>
      <c r="N243" s="8">
        <v>0</v>
      </c>
      <c r="O243" s="8">
        <v>0</v>
      </c>
      <c r="P243" s="8">
        <v>0</v>
      </c>
      <c r="Q243" s="8">
        <v>0</v>
      </c>
      <c r="R243" s="8">
        <v>0</v>
      </c>
      <c r="S243" s="8">
        <v>0</v>
      </c>
      <c r="T243" s="8">
        <v>0</v>
      </c>
      <c r="U243" s="8">
        <v>0</v>
      </c>
      <c r="V243" s="8"/>
    </row>
    <row r="244" spans="1:22" x14ac:dyDescent="0.2">
      <c r="A244" s="17">
        <v>38257</v>
      </c>
      <c r="B244" s="8">
        <v>3852</v>
      </c>
      <c r="C244" s="8" t="s">
        <v>103</v>
      </c>
      <c r="D244">
        <v>3</v>
      </c>
      <c r="G244">
        <v>17</v>
      </c>
      <c r="H244" s="8">
        <v>0</v>
      </c>
      <c r="I244" s="8">
        <v>0</v>
      </c>
      <c r="J244" s="8">
        <v>0</v>
      </c>
      <c r="K244" s="8">
        <v>0</v>
      </c>
      <c r="L244" s="8">
        <v>0</v>
      </c>
      <c r="M244" s="8">
        <v>0</v>
      </c>
      <c r="N244" s="8">
        <v>0</v>
      </c>
      <c r="O244" s="8">
        <v>0</v>
      </c>
      <c r="P244" s="8">
        <v>0</v>
      </c>
      <c r="Q244" s="8">
        <v>0</v>
      </c>
      <c r="R244" s="8">
        <v>0</v>
      </c>
      <c r="S244" s="8">
        <v>0</v>
      </c>
      <c r="T244" s="8">
        <v>0</v>
      </c>
      <c r="U244" s="8">
        <v>0</v>
      </c>
      <c r="V244" s="8"/>
    </row>
    <row r="245" spans="1:22" x14ac:dyDescent="0.2">
      <c r="A245" s="17">
        <v>38258</v>
      </c>
      <c r="B245" s="8">
        <v>3852</v>
      </c>
      <c r="C245" s="8" t="s">
        <v>103</v>
      </c>
      <c r="D245">
        <v>1</v>
      </c>
      <c r="G245">
        <v>11</v>
      </c>
      <c r="H245" s="8">
        <v>0</v>
      </c>
      <c r="I245" s="8">
        <v>0</v>
      </c>
      <c r="J245" s="8">
        <v>0</v>
      </c>
      <c r="K245" s="8">
        <v>0</v>
      </c>
      <c r="L245" s="8">
        <v>0</v>
      </c>
      <c r="M245" s="8">
        <v>0</v>
      </c>
      <c r="N245" s="8">
        <v>0</v>
      </c>
      <c r="O245" s="8">
        <v>0</v>
      </c>
      <c r="P245" s="8">
        <v>0</v>
      </c>
      <c r="Q245" s="8">
        <v>0</v>
      </c>
      <c r="R245" s="8">
        <v>0</v>
      </c>
      <c r="S245" s="8">
        <v>0</v>
      </c>
      <c r="T245" s="8">
        <v>0</v>
      </c>
      <c r="U245" s="8">
        <v>0</v>
      </c>
      <c r="V245" s="8"/>
    </row>
    <row r="246" spans="1:22" x14ac:dyDescent="0.2">
      <c r="A246" s="17">
        <v>38258</v>
      </c>
      <c r="B246" s="8">
        <v>3852</v>
      </c>
      <c r="C246" s="8" t="s">
        <v>103</v>
      </c>
      <c r="D246">
        <v>2</v>
      </c>
      <c r="G246">
        <v>51</v>
      </c>
      <c r="H246" s="8">
        <v>0</v>
      </c>
      <c r="I246" s="8">
        <v>0</v>
      </c>
      <c r="J246" s="8">
        <v>0</v>
      </c>
      <c r="K246" s="8">
        <v>0</v>
      </c>
      <c r="L246" s="8">
        <v>0</v>
      </c>
      <c r="M246" s="8">
        <v>0</v>
      </c>
      <c r="N246" s="8">
        <v>0</v>
      </c>
      <c r="O246" s="8">
        <v>0</v>
      </c>
      <c r="P246" s="8">
        <v>0</v>
      </c>
      <c r="Q246" s="8">
        <v>0</v>
      </c>
      <c r="R246" s="8">
        <v>0</v>
      </c>
      <c r="S246" s="8">
        <v>1</v>
      </c>
      <c r="T246" s="8">
        <v>0</v>
      </c>
      <c r="U246" s="8">
        <v>0</v>
      </c>
      <c r="V246" s="8"/>
    </row>
    <row r="247" spans="1:22" x14ac:dyDescent="0.2">
      <c r="A247" s="17">
        <v>38258</v>
      </c>
      <c r="B247" s="8">
        <v>3852</v>
      </c>
      <c r="C247" s="8" t="s">
        <v>103</v>
      </c>
      <c r="D247">
        <v>3</v>
      </c>
      <c r="G247">
        <v>34</v>
      </c>
      <c r="H247" s="8">
        <v>0</v>
      </c>
      <c r="I247" s="8">
        <v>0</v>
      </c>
      <c r="J247" s="8">
        <v>0</v>
      </c>
      <c r="K247" s="8">
        <v>0</v>
      </c>
      <c r="L247" s="8">
        <v>0</v>
      </c>
      <c r="M247" s="8">
        <v>0</v>
      </c>
      <c r="N247" s="8">
        <v>0</v>
      </c>
      <c r="O247" s="8">
        <v>0</v>
      </c>
      <c r="P247" s="8">
        <v>0</v>
      </c>
      <c r="Q247" s="8">
        <v>0</v>
      </c>
      <c r="R247" s="8">
        <v>0</v>
      </c>
      <c r="S247" s="8">
        <v>1</v>
      </c>
      <c r="T247" s="8">
        <v>0</v>
      </c>
      <c r="U247" s="8">
        <v>0</v>
      </c>
      <c r="V247" s="8"/>
    </row>
    <row r="248" spans="1:22" x14ac:dyDescent="0.2">
      <c r="A248" s="17">
        <v>38259</v>
      </c>
      <c r="B248" s="16">
        <v>3852</v>
      </c>
      <c r="C248" s="16" t="s">
        <v>103</v>
      </c>
      <c r="E248">
        <v>0</v>
      </c>
      <c r="F248">
        <v>0</v>
      </c>
      <c r="G248">
        <v>83</v>
      </c>
      <c r="H248" s="8">
        <v>0</v>
      </c>
      <c r="I248" s="8">
        <v>0</v>
      </c>
      <c r="J248" s="8">
        <v>0</v>
      </c>
      <c r="K248" s="8">
        <v>19</v>
      </c>
      <c r="L248" s="8">
        <v>2</v>
      </c>
      <c r="M248" s="8">
        <v>1</v>
      </c>
      <c r="N248" s="8">
        <v>0</v>
      </c>
      <c r="O248" s="8">
        <v>0</v>
      </c>
      <c r="P248" s="8">
        <v>8</v>
      </c>
      <c r="Q248" s="8">
        <v>8</v>
      </c>
      <c r="R248" s="8">
        <v>1</v>
      </c>
      <c r="S248" s="8">
        <v>0</v>
      </c>
      <c r="T248" s="8">
        <v>0</v>
      </c>
      <c r="U248" s="16">
        <v>0</v>
      </c>
      <c r="V248" s="8" t="s">
        <v>301</v>
      </c>
    </row>
    <row r="249" spans="1:22" x14ac:dyDescent="0.2">
      <c r="A249" s="17">
        <v>38260</v>
      </c>
      <c r="B249" s="16">
        <v>3852</v>
      </c>
      <c r="C249" s="16" t="s">
        <v>103</v>
      </c>
      <c r="E249">
        <v>0</v>
      </c>
      <c r="F249">
        <v>0</v>
      </c>
      <c r="G249">
        <v>107</v>
      </c>
      <c r="H249" s="8">
        <v>2</v>
      </c>
      <c r="I249" s="8">
        <v>0</v>
      </c>
      <c r="J249" s="8">
        <v>0</v>
      </c>
      <c r="K249" s="8">
        <v>1</v>
      </c>
      <c r="L249" s="8">
        <v>1</v>
      </c>
      <c r="M249" s="8">
        <v>1</v>
      </c>
      <c r="N249" s="8">
        <v>0</v>
      </c>
      <c r="O249" s="8">
        <v>0</v>
      </c>
      <c r="P249" s="8">
        <v>0</v>
      </c>
      <c r="Q249" s="8">
        <v>0</v>
      </c>
      <c r="R249" s="8">
        <v>0</v>
      </c>
      <c r="S249" s="8">
        <v>0</v>
      </c>
      <c r="T249" s="8">
        <v>0</v>
      </c>
      <c r="U249" s="16">
        <v>0</v>
      </c>
      <c r="V249" s="16"/>
    </row>
    <row r="250" spans="1:22" x14ac:dyDescent="0.2">
      <c r="A250" s="17">
        <v>38263</v>
      </c>
      <c r="B250">
        <v>3852</v>
      </c>
      <c r="C250" t="s">
        <v>103</v>
      </c>
      <c r="E250">
        <v>0</v>
      </c>
      <c r="F250">
        <v>0</v>
      </c>
      <c r="G250">
        <v>101</v>
      </c>
      <c r="H250">
        <v>0</v>
      </c>
      <c r="I250" s="8">
        <v>0</v>
      </c>
      <c r="J250" s="8">
        <v>0</v>
      </c>
      <c r="K250" s="8">
        <v>0</v>
      </c>
      <c r="L250" s="8">
        <v>0</v>
      </c>
      <c r="M250" s="8">
        <v>0</v>
      </c>
      <c r="N250" s="8">
        <v>0</v>
      </c>
      <c r="O250" s="8">
        <v>0</v>
      </c>
      <c r="P250" s="8">
        <v>2</v>
      </c>
      <c r="Q250" s="8">
        <v>1</v>
      </c>
      <c r="R250" s="8">
        <v>0</v>
      </c>
      <c r="S250" s="8">
        <v>0</v>
      </c>
      <c r="T250" s="8">
        <v>0</v>
      </c>
      <c r="U250">
        <v>0</v>
      </c>
    </row>
    <row r="251" spans="1:22" x14ac:dyDescent="0.2">
      <c r="A251" s="17">
        <v>38264</v>
      </c>
      <c r="B251">
        <v>3852</v>
      </c>
      <c r="C251" t="s">
        <v>103</v>
      </c>
      <c r="E251">
        <v>0</v>
      </c>
      <c r="F251">
        <v>0</v>
      </c>
      <c r="G251">
        <v>48</v>
      </c>
      <c r="H251">
        <v>0</v>
      </c>
      <c r="I251" s="8">
        <v>0</v>
      </c>
      <c r="J251" s="8">
        <v>0</v>
      </c>
      <c r="K251" s="8">
        <v>0</v>
      </c>
      <c r="L251" s="8">
        <v>0</v>
      </c>
      <c r="M251" s="8">
        <v>0</v>
      </c>
      <c r="N251" s="16"/>
      <c r="O251" s="8">
        <v>0</v>
      </c>
      <c r="P251" s="8">
        <v>0</v>
      </c>
      <c r="Q251" s="8">
        <v>0</v>
      </c>
      <c r="R251" s="8">
        <v>0</v>
      </c>
      <c r="S251" s="8">
        <v>0</v>
      </c>
      <c r="T251" s="8">
        <v>0</v>
      </c>
      <c r="U251">
        <v>0</v>
      </c>
    </row>
    <row r="252" spans="1:22" x14ac:dyDescent="0.2">
      <c r="A252" s="17">
        <v>38265</v>
      </c>
      <c r="B252">
        <v>3852</v>
      </c>
      <c r="C252" t="s">
        <v>103</v>
      </c>
      <c r="E252">
        <v>0</v>
      </c>
      <c r="F252">
        <v>0</v>
      </c>
      <c r="G252">
        <v>103</v>
      </c>
      <c r="H252">
        <v>0</v>
      </c>
      <c r="I252" s="8">
        <v>0</v>
      </c>
      <c r="J252" s="8">
        <v>0</v>
      </c>
      <c r="K252" s="8">
        <v>3</v>
      </c>
      <c r="L252" s="8">
        <v>0</v>
      </c>
      <c r="M252" s="8">
        <v>0</v>
      </c>
      <c r="N252" s="8">
        <v>0</v>
      </c>
      <c r="O252" s="8">
        <v>0</v>
      </c>
      <c r="P252" s="8">
        <v>0</v>
      </c>
      <c r="Q252" s="8">
        <v>0</v>
      </c>
      <c r="R252" s="8">
        <v>0</v>
      </c>
      <c r="S252" s="8">
        <v>1</v>
      </c>
      <c r="T252" s="8">
        <v>0</v>
      </c>
      <c r="U252" s="8">
        <v>0</v>
      </c>
    </row>
    <row r="253" spans="1:22" x14ac:dyDescent="0.2">
      <c r="A253" s="17">
        <v>38266</v>
      </c>
      <c r="B253">
        <v>3852</v>
      </c>
      <c r="C253" t="s">
        <v>103</v>
      </c>
      <c r="E253">
        <v>0</v>
      </c>
      <c r="F253">
        <v>0</v>
      </c>
      <c r="G253">
        <v>91</v>
      </c>
      <c r="H253">
        <v>0</v>
      </c>
      <c r="I253" s="8">
        <v>0</v>
      </c>
      <c r="J253" s="8">
        <v>0</v>
      </c>
      <c r="K253" s="8">
        <v>5</v>
      </c>
      <c r="L253" s="8">
        <v>0</v>
      </c>
      <c r="M253" s="8">
        <v>4</v>
      </c>
      <c r="N253" s="8">
        <v>0</v>
      </c>
      <c r="O253" s="8">
        <v>0</v>
      </c>
      <c r="P253" s="8">
        <v>0</v>
      </c>
      <c r="Q253" s="8">
        <v>2</v>
      </c>
      <c r="R253" s="8">
        <v>0</v>
      </c>
      <c r="S253" s="8">
        <v>0</v>
      </c>
      <c r="T253" s="16">
        <v>40</v>
      </c>
      <c r="U253" s="8">
        <v>0</v>
      </c>
    </row>
    <row r="254" spans="1:22" x14ac:dyDescent="0.2">
      <c r="A254" s="17">
        <v>38267</v>
      </c>
      <c r="B254">
        <v>3852</v>
      </c>
      <c r="C254" t="s">
        <v>103</v>
      </c>
      <c r="E254">
        <v>0</v>
      </c>
      <c r="F254">
        <v>0</v>
      </c>
      <c r="G254">
        <v>84</v>
      </c>
      <c r="H254" s="16">
        <v>0</v>
      </c>
      <c r="I254" s="8">
        <v>0</v>
      </c>
      <c r="J254" s="8">
        <v>0</v>
      </c>
      <c r="K254" s="8">
        <v>12</v>
      </c>
      <c r="L254" s="8">
        <v>7</v>
      </c>
      <c r="M254" s="8">
        <v>7</v>
      </c>
      <c r="N254" s="8">
        <v>0</v>
      </c>
      <c r="O254" s="8">
        <v>0</v>
      </c>
      <c r="P254" s="8">
        <v>0</v>
      </c>
      <c r="Q254" s="8">
        <v>0</v>
      </c>
      <c r="R254" s="8">
        <v>1</v>
      </c>
      <c r="S254" s="8">
        <v>1</v>
      </c>
      <c r="T254">
        <v>1</v>
      </c>
      <c r="U254" s="8">
        <v>0</v>
      </c>
    </row>
    <row r="255" spans="1:22" x14ac:dyDescent="0.2">
      <c r="A255" s="17">
        <v>38268</v>
      </c>
      <c r="B255" s="16">
        <v>3852</v>
      </c>
      <c r="C255" s="16" t="s">
        <v>103</v>
      </c>
      <c r="E255">
        <v>0</v>
      </c>
      <c r="F255">
        <v>0</v>
      </c>
      <c r="G255">
        <v>103</v>
      </c>
      <c r="H255" s="16">
        <v>0</v>
      </c>
      <c r="I255" s="8">
        <v>0</v>
      </c>
      <c r="J255" s="8">
        <v>0</v>
      </c>
      <c r="K255" s="8">
        <v>7</v>
      </c>
      <c r="L255" s="8">
        <v>8</v>
      </c>
      <c r="M255" s="8">
        <v>4</v>
      </c>
      <c r="N255" s="8">
        <v>0</v>
      </c>
      <c r="O255" s="8">
        <v>0</v>
      </c>
      <c r="P255" s="8">
        <v>0</v>
      </c>
      <c r="Q255" s="8">
        <v>0</v>
      </c>
      <c r="R255" s="8">
        <v>0</v>
      </c>
      <c r="S255" s="8">
        <v>0</v>
      </c>
      <c r="T255" s="8">
        <v>0</v>
      </c>
      <c r="U255" s="8">
        <v>0</v>
      </c>
    </row>
    <row r="256" spans="1:22" x14ac:dyDescent="0.2">
      <c r="A256" s="17">
        <v>38269</v>
      </c>
      <c r="B256" s="16">
        <v>3852</v>
      </c>
      <c r="C256" s="16" t="s">
        <v>103</v>
      </c>
      <c r="E256">
        <v>0</v>
      </c>
      <c r="F256">
        <v>0</v>
      </c>
      <c r="G256">
        <v>57</v>
      </c>
      <c r="H256" s="8">
        <v>1</v>
      </c>
      <c r="I256" s="8">
        <v>0</v>
      </c>
      <c r="J256" s="8">
        <v>0</v>
      </c>
      <c r="K256" s="8">
        <v>1</v>
      </c>
      <c r="L256" s="8">
        <v>0</v>
      </c>
      <c r="M256" s="8">
        <v>1</v>
      </c>
      <c r="N256" s="8">
        <v>0</v>
      </c>
      <c r="O256" s="8">
        <v>0</v>
      </c>
      <c r="P256" s="8">
        <v>0</v>
      </c>
      <c r="Q256" s="8">
        <v>0</v>
      </c>
      <c r="R256" s="8">
        <v>0</v>
      </c>
      <c r="S256" s="8">
        <v>0</v>
      </c>
      <c r="T256" s="8">
        <v>0</v>
      </c>
      <c r="U256" s="8">
        <v>0</v>
      </c>
      <c r="V256" s="16"/>
    </row>
    <row r="257" spans="1:24" x14ac:dyDescent="0.2">
      <c r="A257" s="17">
        <v>38270</v>
      </c>
      <c r="B257" s="16">
        <v>3852</v>
      </c>
      <c r="C257" s="16" t="s">
        <v>103</v>
      </c>
      <c r="E257">
        <v>0</v>
      </c>
      <c r="F257">
        <v>0</v>
      </c>
      <c r="G257">
        <v>134</v>
      </c>
      <c r="H257" s="16">
        <v>0</v>
      </c>
      <c r="I257" s="8">
        <v>0</v>
      </c>
      <c r="J257" s="8">
        <v>0</v>
      </c>
      <c r="K257" s="8">
        <v>1</v>
      </c>
      <c r="L257" s="8">
        <v>0</v>
      </c>
      <c r="M257" s="8">
        <v>1</v>
      </c>
      <c r="N257" s="8">
        <v>0</v>
      </c>
      <c r="O257" s="8">
        <v>0</v>
      </c>
      <c r="P257" s="8">
        <v>0</v>
      </c>
      <c r="Q257" s="8">
        <v>0</v>
      </c>
      <c r="R257" s="8">
        <v>0</v>
      </c>
      <c r="S257" s="8">
        <v>1</v>
      </c>
      <c r="T257" s="8">
        <v>0</v>
      </c>
      <c r="U257" s="8">
        <v>0</v>
      </c>
      <c r="V257" s="16"/>
    </row>
    <row r="258" spans="1:24" x14ac:dyDescent="0.2">
      <c r="A258" s="17">
        <v>38271</v>
      </c>
      <c r="B258" s="16">
        <v>3852</v>
      </c>
      <c r="C258" s="16" t="s">
        <v>103</v>
      </c>
      <c r="E258">
        <v>0</v>
      </c>
      <c r="F258">
        <v>0</v>
      </c>
      <c r="G258">
        <v>34</v>
      </c>
      <c r="H258" s="8">
        <v>0</v>
      </c>
      <c r="I258" s="8">
        <v>0</v>
      </c>
      <c r="J258" s="8">
        <v>0</v>
      </c>
      <c r="K258" s="8">
        <v>0</v>
      </c>
      <c r="L258" s="8">
        <v>0</v>
      </c>
      <c r="M258" s="8">
        <v>0</v>
      </c>
      <c r="N258" s="8">
        <v>0</v>
      </c>
      <c r="O258" s="8">
        <v>0</v>
      </c>
      <c r="P258" s="8">
        <v>0</v>
      </c>
      <c r="Q258" s="8">
        <v>0</v>
      </c>
      <c r="R258" s="8">
        <v>0</v>
      </c>
      <c r="S258" s="8">
        <v>0</v>
      </c>
      <c r="T258" s="8">
        <v>0</v>
      </c>
      <c r="U258" s="8">
        <v>0</v>
      </c>
      <c r="V258" s="16"/>
    </row>
    <row r="259" spans="1:24" x14ac:dyDescent="0.2">
      <c r="A259" s="17">
        <v>38272</v>
      </c>
      <c r="B259" s="16">
        <v>3852</v>
      </c>
      <c r="C259" s="16" t="s">
        <v>103</v>
      </c>
      <c r="E259">
        <v>0</v>
      </c>
      <c r="F259">
        <v>0</v>
      </c>
      <c r="G259">
        <v>92</v>
      </c>
      <c r="H259" s="16">
        <v>0</v>
      </c>
      <c r="I259" s="8">
        <v>0</v>
      </c>
      <c r="J259" s="8">
        <v>0</v>
      </c>
      <c r="K259" s="8">
        <v>5</v>
      </c>
      <c r="L259" s="8">
        <v>0</v>
      </c>
      <c r="M259" s="8">
        <v>4</v>
      </c>
      <c r="N259" s="8">
        <v>0</v>
      </c>
      <c r="O259" s="8">
        <v>0</v>
      </c>
      <c r="P259" s="8">
        <v>0</v>
      </c>
      <c r="Q259" s="8">
        <v>0</v>
      </c>
      <c r="R259" s="8">
        <v>1</v>
      </c>
      <c r="S259" s="8">
        <v>0</v>
      </c>
      <c r="T259" s="8">
        <v>0</v>
      </c>
      <c r="U259" s="8">
        <v>0</v>
      </c>
      <c r="V259" s="16"/>
    </row>
    <row r="260" spans="1:24" x14ac:dyDescent="0.2">
      <c r="A260" s="17">
        <v>38273</v>
      </c>
      <c r="B260">
        <v>3852</v>
      </c>
      <c r="C260" t="s">
        <v>103</v>
      </c>
      <c r="E260">
        <v>0</v>
      </c>
      <c r="F260">
        <v>0</v>
      </c>
      <c r="G260">
        <v>80</v>
      </c>
      <c r="H260" s="16">
        <v>0</v>
      </c>
      <c r="I260" s="8">
        <v>0</v>
      </c>
      <c r="J260" s="8">
        <v>0</v>
      </c>
      <c r="K260" s="8">
        <v>2</v>
      </c>
      <c r="L260" s="8">
        <v>4</v>
      </c>
      <c r="M260" s="8">
        <v>1</v>
      </c>
      <c r="N260" s="8">
        <v>0</v>
      </c>
      <c r="O260" s="8">
        <v>0</v>
      </c>
      <c r="P260" s="8">
        <v>0</v>
      </c>
      <c r="Q260" s="8">
        <v>0</v>
      </c>
      <c r="R260" s="8">
        <v>0</v>
      </c>
      <c r="S260" s="8">
        <v>0</v>
      </c>
      <c r="T260" s="8">
        <v>0</v>
      </c>
      <c r="U260" s="8">
        <v>0</v>
      </c>
    </row>
    <row r="261" spans="1:24" x14ac:dyDescent="0.2">
      <c r="A261" s="13">
        <v>38252</v>
      </c>
      <c r="B261" s="16">
        <v>23</v>
      </c>
      <c r="C261" s="16" t="s">
        <v>386</v>
      </c>
      <c r="D261">
        <v>1</v>
      </c>
      <c r="E261">
        <v>0</v>
      </c>
      <c r="F261">
        <v>0</v>
      </c>
      <c r="G261">
        <v>1</v>
      </c>
      <c r="H261" s="16">
        <v>0</v>
      </c>
      <c r="I261" s="16">
        <v>0</v>
      </c>
      <c r="J261" s="16">
        <v>0</v>
      </c>
      <c r="K261" s="16">
        <v>4</v>
      </c>
      <c r="L261" s="16">
        <v>0</v>
      </c>
      <c r="M261" s="16">
        <v>11</v>
      </c>
      <c r="N261" s="16">
        <v>0</v>
      </c>
      <c r="O261" s="16">
        <v>2</v>
      </c>
      <c r="P261" s="16">
        <v>0</v>
      </c>
      <c r="Q261" s="16">
        <v>0</v>
      </c>
      <c r="R261" s="16">
        <v>1</v>
      </c>
      <c r="S261" s="16">
        <v>0</v>
      </c>
      <c r="T261" s="8">
        <v>0</v>
      </c>
      <c r="U261">
        <v>0</v>
      </c>
      <c r="V261" s="16"/>
    </row>
    <row r="262" spans="1:24" x14ac:dyDescent="0.2">
      <c r="A262" s="13">
        <v>38252</v>
      </c>
      <c r="B262" s="16">
        <v>23</v>
      </c>
      <c r="C262" s="16" t="s">
        <v>386</v>
      </c>
      <c r="D262">
        <v>2</v>
      </c>
      <c r="E262">
        <v>0</v>
      </c>
      <c r="F262">
        <v>0</v>
      </c>
      <c r="G262">
        <v>1</v>
      </c>
      <c r="H262" s="16">
        <v>0</v>
      </c>
      <c r="I262" s="16">
        <v>0</v>
      </c>
      <c r="J262" s="16">
        <v>0</v>
      </c>
      <c r="K262" s="16">
        <v>10</v>
      </c>
      <c r="L262" s="16">
        <v>0</v>
      </c>
      <c r="M262" s="16">
        <v>0</v>
      </c>
      <c r="N262" s="16">
        <v>0</v>
      </c>
      <c r="O262" s="16">
        <v>0</v>
      </c>
      <c r="P262" s="16">
        <v>1</v>
      </c>
      <c r="Q262" s="16">
        <v>0</v>
      </c>
      <c r="R262" s="16">
        <v>0</v>
      </c>
      <c r="S262" s="16">
        <v>0</v>
      </c>
      <c r="T262" s="8">
        <v>0</v>
      </c>
      <c r="U262">
        <v>0</v>
      </c>
      <c r="V262" s="16"/>
      <c r="X262" s="8"/>
    </row>
    <row r="263" spans="1:24" x14ac:dyDescent="0.2">
      <c r="A263" s="13">
        <v>38252</v>
      </c>
      <c r="B263" s="16">
        <v>23</v>
      </c>
      <c r="C263" s="16" t="s">
        <v>386</v>
      </c>
      <c r="D263">
        <v>3</v>
      </c>
      <c r="E263">
        <v>0</v>
      </c>
      <c r="F263">
        <v>0</v>
      </c>
      <c r="G263">
        <v>4</v>
      </c>
      <c r="H263" s="16">
        <v>0</v>
      </c>
      <c r="I263" s="16">
        <v>0</v>
      </c>
      <c r="J263" s="16">
        <v>0</v>
      </c>
      <c r="K263" s="16">
        <v>12</v>
      </c>
      <c r="L263" s="16">
        <v>0</v>
      </c>
      <c r="M263" s="16">
        <v>2</v>
      </c>
      <c r="N263" s="16">
        <v>0</v>
      </c>
      <c r="O263" s="16">
        <v>0</v>
      </c>
      <c r="P263" s="16">
        <v>0</v>
      </c>
      <c r="Q263" s="16">
        <v>0</v>
      </c>
      <c r="R263" s="16">
        <v>0</v>
      </c>
      <c r="S263" s="16">
        <v>0</v>
      </c>
      <c r="T263" s="8">
        <v>0</v>
      </c>
      <c r="U263">
        <v>0</v>
      </c>
      <c r="V263" s="16"/>
      <c r="X263" s="8"/>
    </row>
    <row r="264" spans="1:24" x14ac:dyDescent="0.2">
      <c r="A264" s="17">
        <v>38253</v>
      </c>
      <c r="B264" s="8">
        <v>23</v>
      </c>
      <c r="C264" s="8" t="s">
        <v>386</v>
      </c>
      <c r="D264">
        <v>3</v>
      </c>
      <c r="E264">
        <v>0</v>
      </c>
      <c r="F264">
        <v>0</v>
      </c>
      <c r="G264">
        <v>11</v>
      </c>
      <c r="H264" s="8">
        <v>0</v>
      </c>
      <c r="I264" s="8">
        <v>0</v>
      </c>
      <c r="J264" s="8">
        <v>0</v>
      </c>
      <c r="K264" s="8">
        <v>12</v>
      </c>
      <c r="L264" s="16">
        <v>0</v>
      </c>
      <c r="M264" s="8">
        <v>25</v>
      </c>
      <c r="N264" s="8">
        <v>4</v>
      </c>
      <c r="O264" s="8">
        <v>0</v>
      </c>
      <c r="P264" s="8">
        <v>0</v>
      </c>
      <c r="Q264" s="8">
        <v>0</v>
      </c>
      <c r="R264" s="8">
        <v>0</v>
      </c>
      <c r="S264" s="8">
        <v>0</v>
      </c>
      <c r="T264" s="16">
        <v>4</v>
      </c>
      <c r="U264">
        <v>0</v>
      </c>
      <c r="V264" s="8"/>
      <c r="W264" t="s">
        <v>302</v>
      </c>
      <c r="X264" s="8"/>
    </row>
    <row r="265" spans="1:24" x14ac:dyDescent="0.2">
      <c r="A265" s="17">
        <v>38253</v>
      </c>
      <c r="B265" s="8">
        <v>23</v>
      </c>
      <c r="C265" s="8" t="s">
        <v>386</v>
      </c>
      <c r="D265">
        <v>1</v>
      </c>
      <c r="E265">
        <v>0</v>
      </c>
      <c r="F265">
        <v>0</v>
      </c>
      <c r="G265">
        <v>11</v>
      </c>
      <c r="H265" s="8">
        <v>0</v>
      </c>
      <c r="I265" s="8">
        <v>0</v>
      </c>
      <c r="J265" s="8">
        <v>0</v>
      </c>
      <c r="K265" s="8">
        <v>64</v>
      </c>
      <c r="L265" s="8">
        <v>0</v>
      </c>
      <c r="M265" s="8">
        <v>27</v>
      </c>
      <c r="N265" s="8">
        <v>0</v>
      </c>
      <c r="O265" s="8">
        <v>0</v>
      </c>
      <c r="P265" s="8">
        <v>1</v>
      </c>
      <c r="Q265" s="8">
        <v>0</v>
      </c>
      <c r="R265" s="8">
        <v>1</v>
      </c>
      <c r="S265" s="8">
        <v>0</v>
      </c>
      <c r="T265" s="16">
        <v>7</v>
      </c>
      <c r="U265">
        <v>0</v>
      </c>
      <c r="V265" s="8"/>
      <c r="X265" s="8"/>
    </row>
    <row r="266" spans="1:24" x14ac:dyDescent="0.2">
      <c r="A266" s="17">
        <v>38253</v>
      </c>
      <c r="B266" s="8">
        <v>23</v>
      </c>
      <c r="C266" s="8" t="s">
        <v>386</v>
      </c>
      <c r="D266">
        <v>2</v>
      </c>
      <c r="E266">
        <v>0</v>
      </c>
      <c r="F266">
        <v>0</v>
      </c>
      <c r="G266">
        <v>26</v>
      </c>
      <c r="H266" s="8">
        <v>0</v>
      </c>
      <c r="I266" s="8">
        <v>0</v>
      </c>
      <c r="J266" s="8">
        <v>0</v>
      </c>
      <c r="K266" s="8">
        <v>32</v>
      </c>
      <c r="L266" s="8">
        <v>0</v>
      </c>
      <c r="M266" s="8">
        <v>29</v>
      </c>
      <c r="N266" s="8">
        <v>6</v>
      </c>
      <c r="O266" s="8">
        <v>0</v>
      </c>
      <c r="P266" s="8">
        <v>7</v>
      </c>
      <c r="Q266" s="8">
        <v>1</v>
      </c>
      <c r="R266" s="8">
        <v>1</v>
      </c>
      <c r="S266" s="8">
        <v>0</v>
      </c>
      <c r="T266" s="8">
        <v>0</v>
      </c>
      <c r="U266">
        <v>0</v>
      </c>
      <c r="V266" s="8"/>
      <c r="X266" s="8"/>
    </row>
    <row r="267" spans="1:24" x14ac:dyDescent="0.2">
      <c r="A267" s="17">
        <v>38238</v>
      </c>
      <c r="B267" s="18">
        <v>222</v>
      </c>
      <c r="C267" s="18" t="s">
        <v>386</v>
      </c>
      <c r="D267" s="18">
        <v>2</v>
      </c>
      <c r="E267" s="18">
        <v>0</v>
      </c>
      <c r="F267" s="18">
        <v>0</v>
      </c>
      <c r="G267" s="18">
        <v>14</v>
      </c>
      <c r="H267" s="18">
        <v>0</v>
      </c>
      <c r="I267" s="18">
        <v>0</v>
      </c>
      <c r="J267" s="18">
        <v>3</v>
      </c>
      <c r="K267" s="18">
        <v>0</v>
      </c>
      <c r="L267" s="18">
        <v>0</v>
      </c>
      <c r="M267" s="18">
        <v>0</v>
      </c>
      <c r="N267" s="18">
        <v>0</v>
      </c>
      <c r="O267" s="18">
        <v>0</v>
      </c>
      <c r="P267" s="18">
        <v>0</v>
      </c>
      <c r="Q267" s="18">
        <v>0</v>
      </c>
      <c r="R267" s="18">
        <v>0</v>
      </c>
      <c r="S267" s="18">
        <v>0</v>
      </c>
      <c r="T267" s="18">
        <v>0</v>
      </c>
      <c r="U267" s="18">
        <v>0</v>
      </c>
      <c r="V267" s="18"/>
      <c r="W267" s="18"/>
    </row>
    <row r="268" spans="1:24" x14ac:dyDescent="0.2">
      <c r="A268" s="17">
        <v>38238</v>
      </c>
      <c r="B268" s="18">
        <v>222</v>
      </c>
      <c r="C268" s="18" t="s">
        <v>386</v>
      </c>
      <c r="D268" s="18">
        <v>3</v>
      </c>
      <c r="E268" s="18">
        <v>0</v>
      </c>
      <c r="F268" s="18">
        <v>0</v>
      </c>
      <c r="G268" s="18">
        <v>8</v>
      </c>
      <c r="H268" s="18">
        <v>0</v>
      </c>
      <c r="I268" s="18">
        <v>0</v>
      </c>
      <c r="J268" s="18">
        <v>0</v>
      </c>
      <c r="K268" s="18">
        <v>0</v>
      </c>
      <c r="L268" s="18">
        <v>0</v>
      </c>
      <c r="M268" s="18">
        <v>0</v>
      </c>
      <c r="N268" s="18">
        <v>0</v>
      </c>
      <c r="O268" s="18">
        <v>0</v>
      </c>
      <c r="P268" s="18">
        <v>1</v>
      </c>
      <c r="Q268" s="18">
        <v>0</v>
      </c>
      <c r="R268" s="18">
        <v>0</v>
      </c>
      <c r="S268" s="18">
        <v>0</v>
      </c>
      <c r="T268" s="18">
        <v>0</v>
      </c>
      <c r="U268" s="18">
        <v>0</v>
      </c>
      <c r="V268" s="18"/>
      <c r="W268" s="18"/>
    </row>
    <row r="269" spans="1:24" x14ac:dyDescent="0.2">
      <c r="A269" s="17">
        <v>38238</v>
      </c>
      <c r="B269">
        <v>222</v>
      </c>
      <c r="C269" t="s">
        <v>386</v>
      </c>
      <c r="D269">
        <v>1</v>
      </c>
      <c r="E269">
        <v>0</v>
      </c>
      <c r="F269">
        <v>0</v>
      </c>
      <c r="G269">
        <v>3</v>
      </c>
      <c r="H269" s="16">
        <v>0</v>
      </c>
      <c r="I269" s="8">
        <v>0</v>
      </c>
      <c r="J269" s="8">
        <v>31</v>
      </c>
      <c r="K269" s="8">
        <v>0</v>
      </c>
      <c r="L269" s="8">
        <v>0</v>
      </c>
      <c r="M269" s="8">
        <v>0</v>
      </c>
      <c r="N269" s="8">
        <v>0</v>
      </c>
      <c r="O269" s="8">
        <v>0</v>
      </c>
      <c r="P269" s="8">
        <v>0</v>
      </c>
      <c r="Q269" s="8">
        <v>0</v>
      </c>
      <c r="R269" s="8">
        <v>0</v>
      </c>
      <c r="S269" s="8">
        <v>0</v>
      </c>
      <c r="T269" s="16">
        <v>3</v>
      </c>
      <c r="U269">
        <v>0</v>
      </c>
      <c r="V269" t="s">
        <v>6</v>
      </c>
    </row>
    <row r="270" spans="1:24" x14ac:dyDescent="0.2">
      <c r="A270" s="17">
        <v>38238</v>
      </c>
      <c r="B270">
        <v>222</v>
      </c>
      <c r="C270" t="s">
        <v>386</v>
      </c>
      <c r="D270" s="18">
        <v>2</v>
      </c>
      <c r="E270">
        <v>0</v>
      </c>
      <c r="F270">
        <v>0</v>
      </c>
      <c r="G270">
        <v>17</v>
      </c>
      <c r="H270" s="16">
        <v>0</v>
      </c>
      <c r="I270" s="8">
        <v>0</v>
      </c>
      <c r="J270" s="8">
        <v>84</v>
      </c>
      <c r="K270" s="8">
        <v>0</v>
      </c>
      <c r="L270" s="8">
        <v>0</v>
      </c>
      <c r="M270" s="8">
        <v>0</v>
      </c>
      <c r="N270" s="8">
        <v>0</v>
      </c>
      <c r="O270" s="8">
        <v>10</v>
      </c>
      <c r="P270" s="8">
        <v>2</v>
      </c>
      <c r="Q270" s="8">
        <v>0</v>
      </c>
      <c r="R270" s="8">
        <v>0</v>
      </c>
      <c r="S270" s="8">
        <v>0</v>
      </c>
      <c r="T270" s="16">
        <v>2</v>
      </c>
      <c r="U270">
        <v>0</v>
      </c>
      <c r="W270" s="18"/>
    </row>
    <row r="271" spans="1:24" x14ac:dyDescent="0.2">
      <c r="A271" s="17">
        <v>38238</v>
      </c>
      <c r="B271">
        <v>222</v>
      </c>
      <c r="C271" t="s">
        <v>386</v>
      </c>
      <c r="D271" s="18">
        <v>3</v>
      </c>
      <c r="E271">
        <v>0</v>
      </c>
      <c r="F271">
        <v>0</v>
      </c>
      <c r="G271">
        <v>6</v>
      </c>
      <c r="H271" s="16">
        <v>1</v>
      </c>
      <c r="I271" s="8">
        <v>0</v>
      </c>
      <c r="J271" s="8">
        <v>7</v>
      </c>
      <c r="K271" s="8">
        <v>0</v>
      </c>
      <c r="L271" s="8">
        <v>0</v>
      </c>
      <c r="M271" s="8">
        <v>0</v>
      </c>
      <c r="N271" s="8">
        <v>0</v>
      </c>
      <c r="O271" s="8">
        <v>0</v>
      </c>
      <c r="P271" s="8">
        <v>0</v>
      </c>
      <c r="Q271" s="8">
        <v>0</v>
      </c>
      <c r="R271" s="8">
        <v>0</v>
      </c>
      <c r="S271" s="8">
        <v>0</v>
      </c>
      <c r="T271" s="16">
        <v>2</v>
      </c>
      <c r="U271">
        <v>0</v>
      </c>
      <c r="W271" s="18"/>
    </row>
    <row r="272" spans="1:24" x14ac:dyDescent="0.2">
      <c r="A272" s="13">
        <v>38240</v>
      </c>
      <c r="B272">
        <v>222</v>
      </c>
      <c r="C272" t="s">
        <v>386</v>
      </c>
      <c r="D272">
        <v>1</v>
      </c>
      <c r="E272">
        <v>0</v>
      </c>
      <c r="F272">
        <v>0</v>
      </c>
      <c r="G272">
        <v>0</v>
      </c>
      <c r="H272" s="16">
        <v>0</v>
      </c>
      <c r="I272" s="16">
        <v>0</v>
      </c>
      <c r="J272" s="16">
        <v>75</v>
      </c>
      <c r="K272" s="16">
        <v>0</v>
      </c>
      <c r="L272" s="8">
        <v>0</v>
      </c>
      <c r="M272" s="16">
        <v>0</v>
      </c>
      <c r="N272" s="8">
        <v>0</v>
      </c>
      <c r="O272" s="16">
        <v>2</v>
      </c>
      <c r="P272" s="16">
        <v>1</v>
      </c>
      <c r="Q272" s="16">
        <v>0</v>
      </c>
      <c r="R272" s="16">
        <v>0</v>
      </c>
      <c r="S272" s="16">
        <v>0</v>
      </c>
      <c r="T272" s="8">
        <v>0</v>
      </c>
      <c r="U272">
        <v>0</v>
      </c>
    </row>
    <row r="273" spans="1:24" x14ac:dyDescent="0.2">
      <c r="A273" s="13">
        <v>38240</v>
      </c>
      <c r="B273">
        <v>222</v>
      </c>
      <c r="C273" t="s">
        <v>386</v>
      </c>
      <c r="D273">
        <v>2</v>
      </c>
      <c r="E273">
        <v>0</v>
      </c>
      <c r="F273">
        <v>0</v>
      </c>
      <c r="G273">
        <v>0</v>
      </c>
      <c r="H273" s="16">
        <v>0</v>
      </c>
      <c r="I273" s="16">
        <v>0</v>
      </c>
      <c r="J273" s="16">
        <v>11</v>
      </c>
      <c r="K273" s="16">
        <v>1</v>
      </c>
      <c r="L273" s="8">
        <v>0</v>
      </c>
      <c r="M273" s="16">
        <v>0</v>
      </c>
      <c r="N273" s="8">
        <v>0</v>
      </c>
      <c r="O273" s="16">
        <v>0</v>
      </c>
      <c r="P273" s="16">
        <v>0</v>
      </c>
      <c r="Q273" s="16">
        <v>0</v>
      </c>
      <c r="R273" s="16">
        <v>0</v>
      </c>
      <c r="S273" s="16">
        <v>0</v>
      </c>
      <c r="T273" s="8">
        <v>0</v>
      </c>
      <c r="U273">
        <v>0</v>
      </c>
    </row>
    <row r="274" spans="1:24" x14ac:dyDescent="0.2">
      <c r="A274" s="13">
        <v>38240</v>
      </c>
      <c r="B274">
        <v>222</v>
      </c>
      <c r="C274" t="s">
        <v>386</v>
      </c>
      <c r="D274">
        <v>3</v>
      </c>
      <c r="E274">
        <v>0</v>
      </c>
      <c r="F274">
        <v>0</v>
      </c>
      <c r="G274">
        <v>3</v>
      </c>
      <c r="H274" s="16">
        <v>0</v>
      </c>
      <c r="I274" s="16">
        <v>0</v>
      </c>
      <c r="J274" s="16">
        <v>89</v>
      </c>
      <c r="K274" s="16">
        <v>0</v>
      </c>
      <c r="L274" s="8">
        <v>0</v>
      </c>
      <c r="M274" s="16">
        <v>0</v>
      </c>
      <c r="N274" s="8">
        <v>0</v>
      </c>
      <c r="O274" s="16">
        <v>3</v>
      </c>
      <c r="P274" s="16">
        <v>9</v>
      </c>
      <c r="Q274" s="16">
        <v>1</v>
      </c>
      <c r="R274" s="16">
        <v>0</v>
      </c>
      <c r="S274" s="16">
        <v>0</v>
      </c>
      <c r="T274" s="8">
        <v>0</v>
      </c>
      <c r="U274">
        <v>0</v>
      </c>
    </row>
    <row r="275" spans="1:24" x14ac:dyDescent="0.2">
      <c r="A275" s="9">
        <v>38241</v>
      </c>
      <c r="B275">
        <v>222</v>
      </c>
      <c r="C275" t="s">
        <v>386</v>
      </c>
      <c r="D275">
        <v>1</v>
      </c>
      <c r="E275">
        <v>0</v>
      </c>
      <c r="F275">
        <v>0</v>
      </c>
      <c r="G275">
        <v>1</v>
      </c>
      <c r="H275" s="16">
        <v>0</v>
      </c>
      <c r="I275" s="16">
        <v>0</v>
      </c>
      <c r="J275" s="16">
        <v>8</v>
      </c>
      <c r="K275" s="16">
        <v>0</v>
      </c>
      <c r="L275" s="8">
        <v>0</v>
      </c>
      <c r="M275" s="16">
        <v>0</v>
      </c>
      <c r="N275" s="8">
        <v>0</v>
      </c>
      <c r="O275" s="16">
        <v>0</v>
      </c>
      <c r="P275" s="16">
        <v>2</v>
      </c>
      <c r="Q275" s="16">
        <v>0</v>
      </c>
      <c r="R275" s="16">
        <v>0</v>
      </c>
      <c r="S275" s="16">
        <v>0</v>
      </c>
      <c r="T275" s="8">
        <v>0</v>
      </c>
      <c r="U275">
        <v>0</v>
      </c>
    </row>
    <row r="276" spans="1:24" x14ac:dyDescent="0.2">
      <c r="A276" s="9">
        <v>38241</v>
      </c>
      <c r="B276">
        <v>222</v>
      </c>
      <c r="C276" t="s">
        <v>386</v>
      </c>
      <c r="D276">
        <v>2</v>
      </c>
      <c r="E276">
        <v>0</v>
      </c>
      <c r="F276">
        <v>0</v>
      </c>
      <c r="G276">
        <v>3</v>
      </c>
      <c r="H276" s="16">
        <v>0</v>
      </c>
      <c r="I276" s="16">
        <v>1</v>
      </c>
      <c r="J276" s="16">
        <v>42</v>
      </c>
      <c r="K276" s="16">
        <v>0</v>
      </c>
      <c r="L276" s="8">
        <v>0</v>
      </c>
      <c r="M276" s="16">
        <v>0</v>
      </c>
      <c r="N276" s="8">
        <v>0</v>
      </c>
      <c r="O276" s="16">
        <v>0</v>
      </c>
      <c r="P276" s="16">
        <v>2</v>
      </c>
      <c r="Q276" s="16">
        <v>0</v>
      </c>
      <c r="R276" s="16">
        <v>0</v>
      </c>
      <c r="S276" s="16">
        <v>0</v>
      </c>
      <c r="T276" s="8">
        <v>0</v>
      </c>
      <c r="U276">
        <v>0</v>
      </c>
    </row>
    <row r="277" spans="1:24" x14ac:dyDescent="0.2">
      <c r="A277" s="9">
        <v>38241</v>
      </c>
      <c r="B277">
        <v>222</v>
      </c>
      <c r="C277" t="s">
        <v>386</v>
      </c>
      <c r="D277">
        <v>3</v>
      </c>
      <c r="E277">
        <v>0</v>
      </c>
      <c r="F277">
        <v>0</v>
      </c>
      <c r="G277">
        <v>0</v>
      </c>
      <c r="H277" s="16">
        <v>0</v>
      </c>
      <c r="I277" s="16">
        <v>0</v>
      </c>
      <c r="J277" s="16">
        <v>56</v>
      </c>
      <c r="K277" s="16">
        <v>0</v>
      </c>
      <c r="L277" s="8">
        <v>0</v>
      </c>
      <c r="M277" s="16">
        <v>0</v>
      </c>
      <c r="N277" s="8">
        <v>0</v>
      </c>
      <c r="O277" s="16">
        <v>1</v>
      </c>
      <c r="P277" s="16">
        <v>5</v>
      </c>
      <c r="Q277" s="16">
        <v>0</v>
      </c>
      <c r="R277" s="16">
        <v>4</v>
      </c>
      <c r="S277" s="16">
        <v>0</v>
      </c>
      <c r="T277" s="8">
        <v>0</v>
      </c>
      <c r="U277">
        <v>0</v>
      </c>
    </row>
    <row r="278" spans="1:24" x14ac:dyDescent="0.2">
      <c r="A278" s="9">
        <v>38242</v>
      </c>
      <c r="B278">
        <v>222</v>
      </c>
      <c r="C278" t="s">
        <v>386</v>
      </c>
      <c r="D278">
        <v>1</v>
      </c>
      <c r="E278">
        <v>0</v>
      </c>
      <c r="F278">
        <v>0</v>
      </c>
      <c r="G278">
        <v>1</v>
      </c>
      <c r="H278" s="16">
        <v>0</v>
      </c>
      <c r="I278" s="16">
        <v>0</v>
      </c>
      <c r="J278" s="16">
        <v>13</v>
      </c>
      <c r="K278" s="16">
        <v>0</v>
      </c>
      <c r="L278" s="8">
        <v>0</v>
      </c>
      <c r="M278" s="16">
        <v>0</v>
      </c>
      <c r="N278" s="8">
        <v>0</v>
      </c>
      <c r="O278" s="16">
        <v>2</v>
      </c>
      <c r="P278" s="16">
        <v>0</v>
      </c>
      <c r="Q278" s="16">
        <v>0</v>
      </c>
      <c r="R278" s="16">
        <v>0</v>
      </c>
      <c r="S278" s="16">
        <v>0</v>
      </c>
      <c r="T278" s="8">
        <v>0</v>
      </c>
      <c r="U278">
        <v>0</v>
      </c>
    </row>
    <row r="279" spans="1:24" x14ac:dyDescent="0.2">
      <c r="A279" s="9">
        <v>38242</v>
      </c>
      <c r="B279">
        <v>222</v>
      </c>
      <c r="C279" t="s">
        <v>386</v>
      </c>
      <c r="D279">
        <v>2</v>
      </c>
      <c r="E279">
        <v>0</v>
      </c>
      <c r="F279">
        <v>0</v>
      </c>
      <c r="G279">
        <v>2</v>
      </c>
      <c r="H279" s="16">
        <v>0</v>
      </c>
      <c r="I279" s="16">
        <v>0</v>
      </c>
      <c r="J279" s="16">
        <v>0</v>
      </c>
      <c r="K279" s="16">
        <v>1</v>
      </c>
      <c r="L279" s="8">
        <v>0</v>
      </c>
      <c r="M279" s="16">
        <v>10</v>
      </c>
      <c r="N279" s="8">
        <v>0</v>
      </c>
      <c r="O279" s="16">
        <v>2</v>
      </c>
      <c r="P279" s="16">
        <v>0</v>
      </c>
      <c r="Q279" s="16">
        <v>0</v>
      </c>
      <c r="R279" s="16">
        <v>0</v>
      </c>
      <c r="S279" s="16">
        <v>0</v>
      </c>
      <c r="T279" s="8">
        <v>0</v>
      </c>
      <c r="U279">
        <v>0</v>
      </c>
    </row>
    <row r="280" spans="1:24" x14ac:dyDescent="0.2">
      <c r="A280" s="9">
        <v>38242</v>
      </c>
      <c r="B280">
        <v>222</v>
      </c>
      <c r="C280" t="s">
        <v>386</v>
      </c>
      <c r="D280">
        <v>3</v>
      </c>
      <c r="E280">
        <v>0</v>
      </c>
      <c r="F280">
        <v>0</v>
      </c>
      <c r="G280">
        <v>0</v>
      </c>
      <c r="H280" s="16">
        <v>0</v>
      </c>
      <c r="I280" s="16">
        <v>0</v>
      </c>
      <c r="J280" s="16">
        <v>0</v>
      </c>
      <c r="K280" s="16">
        <v>11</v>
      </c>
      <c r="L280" s="8">
        <v>0</v>
      </c>
      <c r="M280" s="16">
        <v>22</v>
      </c>
      <c r="N280" s="8">
        <v>0</v>
      </c>
      <c r="O280" s="16">
        <v>0</v>
      </c>
      <c r="P280" s="16">
        <v>0</v>
      </c>
      <c r="Q280" s="16">
        <v>0</v>
      </c>
      <c r="R280" s="16">
        <v>1</v>
      </c>
      <c r="S280" s="16">
        <v>0</v>
      </c>
      <c r="T280" s="8">
        <v>0</v>
      </c>
      <c r="U280">
        <v>0</v>
      </c>
    </row>
    <row r="281" spans="1:24" x14ac:dyDescent="0.2">
      <c r="A281" s="13">
        <v>38243</v>
      </c>
      <c r="B281">
        <v>222</v>
      </c>
      <c r="C281" t="s">
        <v>386</v>
      </c>
      <c r="D281">
        <v>1</v>
      </c>
      <c r="E281">
        <v>0</v>
      </c>
      <c r="F281">
        <v>0</v>
      </c>
      <c r="G281">
        <v>0</v>
      </c>
      <c r="H281" s="16">
        <v>0</v>
      </c>
      <c r="I281" s="16">
        <v>1</v>
      </c>
      <c r="J281" s="16">
        <v>11</v>
      </c>
      <c r="K281" s="16">
        <v>0</v>
      </c>
      <c r="L281" s="8">
        <v>0</v>
      </c>
      <c r="M281" s="16">
        <v>0</v>
      </c>
      <c r="N281" s="8">
        <v>0</v>
      </c>
      <c r="O281" s="16">
        <v>0</v>
      </c>
      <c r="P281" s="16">
        <v>0</v>
      </c>
      <c r="Q281" s="16">
        <v>0</v>
      </c>
      <c r="R281" s="16">
        <v>0</v>
      </c>
      <c r="S281" s="16">
        <v>0</v>
      </c>
      <c r="T281" s="8">
        <v>0</v>
      </c>
      <c r="U281">
        <v>0</v>
      </c>
    </row>
    <row r="282" spans="1:24" x14ac:dyDescent="0.2">
      <c r="A282" s="13">
        <v>38243</v>
      </c>
      <c r="B282">
        <v>222</v>
      </c>
      <c r="C282" t="s">
        <v>386</v>
      </c>
      <c r="D282">
        <v>2</v>
      </c>
      <c r="E282">
        <v>0</v>
      </c>
      <c r="F282">
        <v>0</v>
      </c>
      <c r="G282">
        <v>0</v>
      </c>
      <c r="H282" s="16">
        <v>0</v>
      </c>
      <c r="I282" s="16">
        <v>0</v>
      </c>
      <c r="J282" s="16">
        <v>19</v>
      </c>
      <c r="K282" s="16">
        <v>0</v>
      </c>
      <c r="L282" s="8">
        <v>0</v>
      </c>
      <c r="M282" s="16">
        <v>0</v>
      </c>
      <c r="N282" s="8">
        <v>0</v>
      </c>
      <c r="O282" s="16">
        <v>0</v>
      </c>
      <c r="P282" s="16">
        <v>0</v>
      </c>
      <c r="Q282" s="16">
        <v>1</v>
      </c>
      <c r="R282" s="16">
        <v>0</v>
      </c>
      <c r="S282" s="16">
        <v>0</v>
      </c>
      <c r="T282" s="8">
        <v>0</v>
      </c>
      <c r="U282">
        <v>0</v>
      </c>
    </row>
    <row r="283" spans="1:24" x14ac:dyDescent="0.2">
      <c r="A283" s="13">
        <v>38243</v>
      </c>
      <c r="B283">
        <v>222</v>
      </c>
      <c r="C283" t="s">
        <v>386</v>
      </c>
      <c r="D283">
        <v>3</v>
      </c>
      <c r="E283">
        <v>0</v>
      </c>
      <c r="F283">
        <v>0</v>
      </c>
      <c r="G283">
        <v>0</v>
      </c>
      <c r="H283" s="16">
        <v>0</v>
      </c>
      <c r="I283" s="16">
        <v>0</v>
      </c>
      <c r="J283" s="16">
        <v>13</v>
      </c>
      <c r="K283" s="16">
        <v>0</v>
      </c>
      <c r="L283" s="8">
        <v>0</v>
      </c>
      <c r="M283" s="16">
        <v>0</v>
      </c>
      <c r="N283" s="8">
        <v>0</v>
      </c>
      <c r="O283" s="16">
        <v>0</v>
      </c>
      <c r="P283" s="16">
        <v>0</v>
      </c>
      <c r="Q283" s="16">
        <v>0</v>
      </c>
      <c r="R283" s="16">
        <v>0</v>
      </c>
      <c r="S283" s="16">
        <v>0</v>
      </c>
      <c r="T283" s="8">
        <v>0</v>
      </c>
      <c r="U283">
        <v>0</v>
      </c>
    </row>
    <row r="284" spans="1:24" x14ac:dyDescent="0.2">
      <c r="A284" s="13">
        <v>38244</v>
      </c>
      <c r="B284">
        <v>222</v>
      </c>
      <c r="C284" t="s">
        <v>386</v>
      </c>
      <c r="D284">
        <v>1</v>
      </c>
      <c r="E284">
        <v>0</v>
      </c>
      <c r="F284">
        <v>0</v>
      </c>
      <c r="G284">
        <v>0</v>
      </c>
      <c r="H284" s="16">
        <v>0</v>
      </c>
      <c r="I284" s="16">
        <v>0</v>
      </c>
      <c r="J284" s="16">
        <v>0</v>
      </c>
      <c r="K284" s="16">
        <v>14</v>
      </c>
      <c r="L284" s="8">
        <v>0</v>
      </c>
      <c r="M284" s="16">
        <v>0</v>
      </c>
      <c r="N284" s="8">
        <v>0</v>
      </c>
      <c r="O284" s="16">
        <v>3</v>
      </c>
      <c r="P284" s="16">
        <v>0</v>
      </c>
      <c r="Q284" s="16">
        <v>0</v>
      </c>
      <c r="R284" s="16">
        <v>0</v>
      </c>
      <c r="S284" s="16">
        <v>0</v>
      </c>
      <c r="T284" s="8">
        <v>0</v>
      </c>
      <c r="U284">
        <v>0</v>
      </c>
    </row>
    <row r="285" spans="1:24" x14ac:dyDescent="0.2">
      <c r="A285" s="13">
        <v>38244</v>
      </c>
      <c r="B285">
        <v>222</v>
      </c>
      <c r="C285" t="s">
        <v>386</v>
      </c>
      <c r="D285">
        <v>2</v>
      </c>
      <c r="E285">
        <v>0</v>
      </c>
      <c r="F285">
        <v>0</v>
      </c>
      <c r="G285">
        <v>2</v>
      </c>
      <c r="H285" s="16">
        <v>0</v>
      </c>
      <c r="I285" s="16">
        <v>1</v>
      </c>
      <c r="J285" s="16">
        <v>0</v>
      </c>
      <c r="K285" s="16">
        <v>5</v>
      </c>
      <c r="L285" s="8">
        <v>0</v>
      </c>
      <c r="M285" s="16">
        <v>1</v>
      </c>
      <c r="N285" s="8">
        <v>0</v>
      </c>
      <c r="O285" s="16">
        <v>1</v>
      </c>
      <c r="P285" s="16">
        <v>0</v>
      </c>
      <c r="Q285" s="16">
        <v>1</v>
      </c>
      <c r="R285" s="16">
        <v>0</v>
      </c>
      <c r="S285" s="16">
        <v>0</v>
      </c>
      <c r="T285" s="8">
        <v>0</v>
      </c>
      <c r="U285">
        <v>0</v>
      </c>
    </row>
    <row r="286" spans="1:24" x14ac:dyDescent="0.2">
      <c r="A286" s="13">
        <v>38244</v>
      </c>
      <c r="B286">
        <v>222</v>
      </c>
      <c r="C286" t="s">
        <v>386</v>
      </c>
      <c r="D286">
        <v>3</v>
      </c>
      <c r="E286">
        <v>0</v>
      </c>
      <c r="F286">
        <v>0</v>
      </c>
      <c r="G286">
        <v>0</v>
      </c>
      <c r="H286" s="16">
        <v>0</v>
      </c>
      <c r="I286" s="16">
        <v>0</v>
      </c>
      <c r="J286" s="16">
        <v>0</v>
      </c>
      <c r="K286" s="16">
        <v>6</v>
      </c>
      <c r="L286" s="8">
        <v>0</v>
      </c>
      <c r="M286" s="16">
        <v>0</v>
      </c>
      <c r="N286" s="8">
        <v>0</v>
      </c>
      <c r="O286" s="16">
        <v>0</v>
      </c>
      <c r="P286" s="16">
        <v>0</v>
      </c>
      <c r="Q286" s="16">
        <v>0</v>
      </c>
      <c r="R286" s="16">
        <v>0</v>
      </c>
      <c r="S286" s="16">
        <v>0</v>
      </c>
      <c r="T286" s="8">
        <v>0</v>
      </c>
      <c r="U286">
        <v>0</v>
      </c>
      <c r="X286" s="8"/>
    </row>
    <row r="287" spans="1:24" x14ac:dyDescent="0.2">
      <c r="A287" s="13">
        <v>38245</v>
      </c>
      <c r="B287">
        <v>222</v>
      </c>
      <c r="C287" t="s">
        <v>386</v>
      </c>
      <c r="D287">
        <v>1</v>
      </c>
      <c r="E287">
        <v>0</v>
      </c>
      <c r="F287">
        <v>0</v>
      </c>
      <c r="G287">
        <v>0</v>
      </c>
      <c r="H287" s="16">
        <v>0</v>
      </c>
      <c r="I287" s="16">
        <v>0</v>
      </c>
      <c r="J287" s="16">
        <v>0</v>
      </c>
      <c r="K287" s="16">
        <v>37</v>
      </c>
      <c r="L287" s="8">
        <v>0</v>
      </c>
      <c r="M287" s="16">
        <v>0</v>
      </c>
      <c r="N287" s="16">
        <v>0</v>
      </c>
      <c r="O287" s="16">
        <v>4</v>
      </c>
      <c r="P287" s="16">
        <v>1</v>
      </c>
      <c r="Q287" s="16">
        <v>0</v>
      </c>
      <c r="R287" s="16">
        <v>0</v>
      </c>
      <c r="S287" s="16">
        <v>0</v>
      </c>
      <c r="T287" s="8">
        <v>0</v>
      </c>
      <c r="U287">
        <v>0</v>
      </c>
      <c r="X287" s="8"/>
    </row>
    <row r="288" spans="1:24" x14ac:dyDescent="0.2">
      <c r="A288" s="13">
        <v>38245</v>
      </c>
      <c r="B288">
        <v>222</v>
      </c>
      <c r="C288" t="s">
        <v>386</v>
      </c>
      <c r="D288">
        <v>2</v>
      </c>
      <c r="E288">
        <v>0</v>
      </c>
      <c r="F288">
        <v>0</v>
      </c>
      <c r="G288">
        <v>0</v>
      </c>
      <c r="H288" s="16">
        <v>0</v>
      </c>
      <c r="I288" s="16">
        <v>0</v>
      </c>
      <c r="J288" s="16">
        <v>0</v>
      </c>
      <c r="K288" s="16">
        <v>35</v>
      </c>
      <c r="L288" s="8">
        <v>0</v>
      </c>
      <c r="M288" s="16">
        <v>4</v>
      </c>
      <c r="N288" s="16">
        <v>0</v>
      </c>
      <c r="O288" s="16">
        <v>5</v>
      </c>
      <c r="P288" s="16">
        <v>1</v>
      </c>
      <c r="Q288" s="16">
        <v>1</v>
      </c>
      <c r="R288" s="16">
        <v>0</v>
      </c>
      <c r="S288" s="16">
        <v>1</v>
      </c>
      <c r="T288" s="8">
        <v>0</v>
      </c>
      <c r="U288">
        <v>0</v>
      </c>
      <c r="X288" s="8"/>
    </row>
    <row r="289" spans="1:24" x14ac:dyDescent="0.2">
      <c r="A289" s="13">
        <v>38245</v>
      </c>
      <c r="B289">
        <v>222</v>
      </c>
      <c r="C289" t="s">
        <v>386</v>
      </c>
      <c r="D289">
        <v>3</v>
      </c>
      <c r="E289">
        <v>0</v>
      </c>
      <c r="F289">
        <v>0</v>
      </c>
      <c r="G289">
        <v>2</v>
      </c>
      <c r="H289" s="16">
        <v>0</v>
      </c>
      <c r="I289" s="16">
        <v>0</v>
      </c>
      <c r="J289" s="16">
        <v>0</v>
      </c>
      <c r="K289" s="16">
        <v>61</v>
      </c>
      <c r="L289" s="8">
        <v>0</v>
      </c>
      <c r="M289" s="16">
        <v>0</v>
      </c>
      <c r="N289" s="16">
        <v>0</v>
      </c>
      <c r="O289" s="16">
        <v>38</v>
      </c>
      <c r="P289" s="16">
        <v>1</v>
      </c>
      <c r="Q289" s="16">
        <v>1</v>
      </c>
      <c r="R289" s="16">
        <v>0</v>
      </c>
      <c r="S289" s="16">
        <v>0</v>
      </c>
      <c r="T289" s="8">
        <v>0</v>
      </c>
      <c r="U289">
        <v>0</v>
      </c>
      <c r="X289" s="8"/>
    </row>
    <row r="290" spans="1:24" x14ac:dyDescent="0.2">
      <c r="A290" s="13">
        <v>38246</v>
      </c>
      <c r="B290">
        <v>222</v>
      </c>
      <c r="C290" t="s">
        <v>386</v>
      </c>
      <c r="D290">
        <v>1</v>
      </c>
      <c r="E290">
        <v>0</v>
      </c>
      <c r="F290">
        <v>0</v>
      </c>
      <c r="G290">
        <v>2</v>
      </c>
      <c r="H290" s="16">
        <v>0</v>
      </c>
      <c r="I290" s="16">
        <v>0</v>
      </c>
      <c r="J290" s="16">
        <v>39</v>
      </c>
      <c r="K290" s="16">
        <v>0</v>
      </c>
      <c r="L290" s="8">
        <v>0</v>
      </c>
      <c r="M290" s="16">
        <v>0</v>
      </c>
      <c r="N290" s="16">
        <v>0</v>
      </c>
      <c r="O290" s="16">
        <v>0</v>
      </c>
      <c r="P290" s="16">
        <v>0</v>
      </c>
      <c r="Q290" s="16">
        <v>3</v>
      </c>
      <c r="R290" s="16">
        <v>0</v>
      </c>
      <c r="S290" s="16">
        <v>0</v>
      </c>
      <c r="T290" s="8">
        <v>0</v>
      </c>
      <c r="U290">
        <v>0</v>
      </c>
      <c r="X290" s="8"/>
    </row>
    <row r="291" spans="1:24" x14ac:dyDescent="0.2">
      <c r="A291" s="13">
        <v>38246</v>
      </c>
      <c r="B291">
        <v>222</v>
      </c>
      <c r="C291" t="s">
        <v>386</v>
      </c>
      <c r="D291">
        <v>2</v>
      </c>
      <c r="E291">
        <v>0</v>
      </c>
      <c r="F291">
        <v>0</v>
      </c>
      <c r="G291">
        <v>0</v>
      </c>
      <c r="H291" s="16">
        <v>0</v>
      </c>
      <c r="I291" s="16">
        <v>0</v>
      </c>
      <c r="J291" s="16">
        <v>0</v>
      </c>
      <c r="K291" s="16">
        <v>11</v>
      </c>
      <c r="L291" s="8">
        <v>0</v>
      </c>
      <c r="M291" s="16">
        <v>0</v>
      </c>
      <c r="N291" s="16">
        <v>0</v>
      </c>
      <c r="O291" s="16">
        <v>0</v>
      </c>
      <c r="P291" s="16">
        <v>0</v>
      </c>
      <c r="Q291" s="16">
        <v>0</v>
      </c>
      <c r="R291" s="16">
        <v>0</v>
      </c>
      <c r="S291" s="16">
        <v>0</v>
      </c>
      <c r="T291" s="8">
        <v>0</v>
      </c>
      <c r="U291">
        <v>0</v>
      </c>
      <c r="V291" t="s">
        <v>9</v>
      </c>
      <c r="X291" s="8"/>
    </row>
    <row r="292" spans="1:24" x14ac:dyDescent="0.2">
      <c r="A292" s="13">
        <v>38246</v>
      </c>
      <c r="B292">
        <v>222</v>
      </c>
      <c r="C292" t="s">
        <v>386</v>
      </c>
      <c r="D292">
        <v>3</v>
      </c>
      <c r="E292">
        <v>0</v>
      </c>
      <c r="F292">
        <v>0</v>
      </c>
      <c r="G292">
        <v>4</v>
      </c>
      <c r="H292">
        <v>0</v>
      </c>
      <c r="I292" s="16">
        <v>0</v>
      </c>
      <c r="J292" s="16">
        <v>0</v>
      </c>
      <c r="K292" s="16">
        <v>34</v>
      </c>
      <c r="L292" s="8">
        <v>0</v>
      </c>
      <c r="M292" s="16">
        <v>0</v>
      </c>
      <c r="N292" s="16">
        <v>0</v>
      </c>
      <c r="O292" s="16">
        <v>2</v>
      </c>
      <c r="P292" s="16">
        <v>1</v>
      </c>
      <c r="Q292" s="16">
        <v>1</v>
      </c>
      <c r="R292" s="16">
        <v>0</v>
      </c>
      <c r="S292" s="16">
        <v>0</v>
      </c>
      <c r="T292" s="8">
        <v>0</v>
      </c>
      <c r="U292">
        <v>0</v>
      </c>
      <c r="X292" s="8"/>
    </row>
    <row r="293" spans="1:24" x14ac:dyDescent="0.2">
      <c r="A293" s="13">
        <v>38247</v>
      </c>
      <c r="B293">
        <v>222</v>
      </c>
      <c r="C293" t="s">
        <v>386</v>
      </c>
      <c r="D293">
        <v>1</v>
      </c>
      <c r="E293">
        <v>0</v>
      </c>
      <c r="F293">
        <v>0</v>
      </c>
      <c r="G293">
        <v>0</v>
      </c>
      <c r="H293">
        <v>0</v>
      </c>
      <c r="I293" s="16">
        <v>1</v>
      </c>
      <c r="J293" s="16">
        <v>0</v>
      </c>
      <c r="K293" s="16">
        <v>26</v>
      </c>
      <c r="L293" s="8">
        <v>0</v>
      </c>
      <c r="M293" s="16">
        <v>0</v>
      </c>
      <c r="N293" s="16">
        <v>0</v>
      </c>
      <c r="O293" s="16">
        <v>3</v>
      </c>
      <c r="P293" s="16">
        <v>1</v>
      </c>
      <c r="Q293" s="16">
        <v>0</v>
      </c>
      <c r="R293" s="16">
        <v>0</v>
      </c>
      <c r="S293" s="16">
        <v>0</v>
      </c>
      <c r="T293" s="8">
        <v>0</v>
      </c>
      <c r="U293">
        <v>0</v>
      </c>
    </row>
    <row r="294" spans="1:24" x14ac:dyDescent="0.2">
      <c r="A294" s="13">
        <v>38247</v>
      </c>
      <c r="B294">
        <v>222</v>
      </c>
      <c r="C294" t="s">
        <v>386</v>
      </c>
      <c r="D294">
        <v>2</v>
      </c>
      <c r="E294">
        <v>0</v>
      </c>
      <c r="F294">
        <v>0</v>
      </c>
      <c r="G294">
        <v>1</v>
      </c>
      <c r="H294">
        <v>0</v>
      </c>
      <c r="I294" s="16">
        <v>0</v>
      </c>
      <c r="J294" s="16">
        <v>0</v>
      </c>
      <c r="K294" s="16">
        <v>7</v>
      </c>
      <c r="L294" s="8">
        <v>0</v>
      </c>
      <c r="M294" s="16">
        <v>1</v>
      </c>
      <c r="N294" s="16">
        <v>0</v>
      </c>
      <c r="O294" s="16">
        <v>0</v>
      </c>
      <c r="P294" s="16">
        <v>0</v>
      </c>
      <c r="Q294" s="16">
        <v>1</v>
      </c>
      <c r="R294" s="16">
        <v>0</v>
      </c>
      <c r="S294" s="16">
        <v>0</v>
      </c>
      <c r="T294" s="8">
        <v>0</v>
      </c>
      <c r="U294">
        <v>0</v>
      </c>
    </row>
    <row r="295" spans="1:24" x14ac:dyDescent="0.2">
      <c r="A295" s="13">
        <v>38247</v>
      </c>
      <c r="B295">
        <v>222</v>
      </c>
      <c r="C295" t="s">
        <v>386</v>
      </c>
      <c r="D295">
        <v>3</v>
      </c>
      <c r="E295">
        <v>0</v>
      </c>
      <c r="F295">
        <v>0</v>
      </c>
      <c r="G295">
        <v>0</v>
      </c>
      <c r="H295">
        <v>0</v>
      </c>
      <c r="I295" s="16">
        <v>0</v>
      </c>
      <c r="J295" s="16">
        <v>0</v>
      </c>
      <c r="K295" s="16">
        <v>4</v>
      </c>
      <c r="L295" s="8">
        <v>0</v>
      </c>
      <c r="M295" s="16">
        <v>0</v>
      </c>
      <c r="N295" s="16">
        <v>0</v>
      </c>
      <c r="O295" s="16">
        <v>0</v>
      </c>
      <c r="P295" s="16">
        <v>0</v>
      </c>
      <c r="Q295" s="16">
        <v>0</v>
      </c>
      <c r="R295" s="16">
        <v>0</v>
      </c>
      <c r="S295" s="16">
        <v>0</v>
      </c>
      <c r="T295" s="8">
        <v>0</v>
      </c>
      <c r="U295">
        <v>0</v>
      </c>
    </row>
    <row r="296" spans="1:24" x14ac:dyDescent="0.2">
      <c r="A296" s="13">
        <v>38248</v>
      </c>
      <c r="B296">
        <v>222</v>
      </c>
      <c r="C296" t="s">
        <v>386</v>
      </c>
      <c r="D296">
        <v>1</v>
      </c>
      <c r="E296">
        <v>0</v>
      </c>
      <c r="F296">
        <v>0</v>
      </c>
      <c r="G296">
        <v>0</v>
      </c>
      <c r="H296">
        <v>0</v>
      </c>
      <c r="I296" s="16">
        <v>0</v>
      </c>
      <c r="J296" s="16">
        <v>0</v>
      </c>
      <c r="K296" s="16">
        <v>33</v>
      </c>
      <c r="L296" s="8">
        <v>0</v>
      </c>
      <c r="M296" s="16">
        <v>4</v>
      </c>
      <c r="N296" s="16">
        <v>0</v>
      </c>
      <c r="O296" s="16">
        <v>2</v>
      </c>
      <c r="P296" s="16">
        <v>0</v>
      </c>
      <c r="Q296" s="16">
        <v>0</v>
      </c>
      <c r="R296" s="16">
        <v>0</v>
      </c>
      <c r="S296" s="16">
        <v>0</v>
      </c>
      <c r="T296" s="8">
        <v>0</v>
      </c>
      <c r="U296">
        <v>0</v>
      </c>
    </row>
    <row r="297" spans="1:24" x14ac:dyDescent="0.2">
      <c r="A297" s="13">
        <v>38248</v>
      </c>
      <c r="B297">
        <v>222</v>
      </c>
      <c r="C297" t="s">
        <v>386</v>
      </c>
      <c r="D297">
        <v>2</v>
      </c>
      <c r="E297">
        <v>0</v>
      </c>
      <c r="F297">
        <v>0</v>
      </c>
      <c r="G297">
        <v>1</v>
      </c>
      <c r="H297">
        <v>0</v>
      </c>
      <c r="I297" s="16">
        <v>0</v>
      </c>
      <c r="J297" s="16">
        <v>0</v>
      </c>
      <c r="K297" s="16">
        <v>0</v>
      </c>
      <c r="L297" s="8">
        <v>0</v>
      </c>
      <c r="M297" s="16">
        <v>8</v>
      </c>
      <c r="N297" s="16">
        <v>0</v>
      </c>
      <c r="O297" s="16">
        <v>0</v>
      </c>
      <c r="P297" s="16">
        <v>0</v>
      </c>
      <c r="Q297" s="16">
        <v>0</v>
      </c>
      <c r="R297" s="16">
        <v>1</v>
      </c>
      <c r="S297" s="16">
        <v>0</v>
      </c>
      <c r="T297" s="8">
        <v>0</v>
      </c>
      <c r="U297">
        <v>0</v>
      </c>
    </row>
    <row r="298" spans="1:24" x14ac:dyDescent="0.2">
      <c r="A298" s="13">
        <v>38248</v>
      </c>
      <c r="B298">
        <v>222</v>
      </c>
      <c r="C298" t="s">
        <v>386</v>
      </c>
      <c r="D298">
        <v>3</v>
      </c>
      <c r="E298">
        <v>0</v>
      </c>
      <c r="F298">
        <v>0</v>
      </c>
      <c r="G298">
        <v>0</v>
      </c>
      <c r="H298">
        <v>1</v>
      </c>
      <c r="I298" s="16">
        <v>0</v>
      </c>
      <c r="J298" s="16">
        <v>0</v>
      </c>
      <c r="K298" s="16">
        <v>2</v>
      </c>
      <c r="L298" s="8">
        <v>0</v>
      </c>
      <c r="M298" s="16">
        <v>6</v>
      </c>
      <c r="N298" s="16">
        <v>0</v>
      </c>
      <c r="O298" s="16">
        <v>0</v>
      </c>
      <c r="P298" s="16">
        <v>0</v>
      </c>
      <c r="Q298" s="16">
        <v>0</v>
      </c>
      <c r="R298" s="16">
        <v>0</v>
      </c>
      <c r="S298" s="16">
        <v>0</v>
      </c>
      <c r="T298" s="8">
        <v>0</v>
      </c>
      <c r="U298">
        <v>0</v>
      </c>
    </row>
    <row r="299" spans="1:24" x14ac:dyDescent="0.2">
      <c r="A299" s="13">
        <v>38249</v>
      </c>
      <c r="B299">
        <v>222</v>
      </c>
      <c r="C299" t="s">
        <v>386</v>
      </c>
      <c r="D299">
        <v>1</v>
      </c>
      <c r="E299">
        <v>0</v>
      </c>
      <c r="F299">
        <v>0</v>
      </c>
      <c r="G299">
        <v>4</v>
      </c>
      <c r="H299">
        <v>0</v>
      </c>
      <c r="I299" s="16">
        <v>1</v>
      </c>
      <c r="J299" s="16">
        <v>0</v>
      </c>
      <c r="K299" s="16">
        <v>21</v>
      </c>
      <c r="L299" s="8">
        <v>0</v>
      </c>
      <c r="M299" s="16">
        <v>0</v>
      </c>
      <c r="N299" s="16">
        <v>0</v>
      </c>
      <c r="O299" s="16">
        <v>4</v>
      </c>
      <c r="P299" s="16">
        <v>0</v>
      </c>
      <c r="Q299" s="16">
        <v>0</v>
      </c>
      <c r="R299" s="16">
        <v>0</v>
      </c>
      <c r="S299" s="16">
        <v>0</v>
      </c>
      <c r="T299" s="8">
        <v>0</v>
      </c>
      <c r="U299">
        <v>0</v>
      </c>
      <c r="X299" s="8"/>
    </row>
    <row r="300" spans="1:24" x14ac:dyDescent="0.2">
      <c r="A300" s="13">
        <v>38249</v>
      </c>
      <c r="B300">
        <v>222</v>
      </c>
      <c r="C300" t="s">
        <v>386</v>
      </c>
      <c r="D300">
        <v>2</v>
      </c>
      <c r="E300">
        <v>0</v>
      </c>
      <c r="F300">
        <v>0</v>
      </c>
      <c r="G300">
        <v>11</v>
      </c>
      <c r="H300">
        <v>0</v>
      </c>
      <c r="I300" s="16">
        <v>0</v>
      </c>
      <c r="J300" s="16">
        <v>55</v>
      </c>
      <c r="K300" s="16">
        <v>0</v>
      </c>
      <c r="L300" s="8">
        <v>0</v>
      </c>
      <c r="M300" s="16">
        <v>0</v>
      </c>
      <c r="N300" s="16">
        <v>0</v>
      </c>
      <c r="O300" s="16">
        <v>11</v>
      </c>
      <c r="P300" s="16">
        <v>1</v>
      </c>
      <c r="Q300" s="16">
        <v>0</v>
      </c>
      <c r="R300" s="16">
        <v>9</v>
      </c>
      <c r="S300" s="16">
        <v>0</v>
      </c>
      <c r="T300" s="8">
        <v>0</v>
      </c>
      <c r="U300">
        <v>0</v>
      </c>
      <c r="X300" s="8"/>
    </row>
    <row r="301" spans="1:24" x14ac:dyDescent="0.2">
      <c r="A301" s="13">
        <v>38249</v>
      </c>
      <c r="B301">
        <v>222</v>
      </c>
      <c r="C301" t="s">
        <v>386</v>
      </c>
      <c r="D301">
        <v>3</v>
      </c>
      <c r="E301">
        <v>0</v>
      </c>
      <c r="F301">
        <v>0</v>
      </c>
      <c r="G301">
        <v>2</v>
      </c>
      <c r="H301">
        <v>0</v>
      </c>
      <c r="I301" s="16">
        <v>0</v>
      </c>
      <c r="J301" s="16">
        <v>81</v>
      </c>
      <c r="K301" s="16">
        <v>0</v>
      </c>
      <c r="L301" s="8">
        <v>0</v>
      </c>
      <c r="M301" s="16">
        <v>0</v>
      </c>
      <c r="N301" s="16">
        <v>0</v>
      </c>
      <c r="O301" s="16">
        <v>2</v>
      </c>
      <c r="P301" s="16">
        <v>0</v>
      </c>
      <c r="Q301" s="16">
        <v>0</v>
      </c>
      <c r="R301" s="16">
        <v>0</v>
      </c>
      <c r="S301" s="16">
        <v>0</v>
      </c>
      <c r="T301" s="8">
        <v>0</v>
      </c>
      <c r="U301">
        <v>0</v>
      </c>
      <c r="X301" s="8"/>
    </row>
    <row r="302" spans="1:24" x14ac:dyDescent="0.2">
      <c r="A302" s="13">
        <v>38250</v>
      </c>
      <c r="B302">
        <v>222</v>
      </c>
      <c r="C302" t="s">
        <v>386</v>
      </c>
      <c r="D302">
        <v>1</v>
      </c>
      <c r="E302">
        <v>0</v>
      </c>
      <c r="F302">
        <v>0</v>
      </c>
      <c r="G302">
        <v>4</v>
      </c>
      <c r="H302">
        <v>0</v>
      </c>
      <c r="I302" s="16">
        <v>0</v>
      </c>
      <c r="J302" s="16">
        <v>0</v>
      </c>
      <c r="K302" s="16">
        <v>76</v>
      </c>
      <c r="L302" s="16">
        <v>0</v>
      </c>
      <c r="M302" s="16">
        <v>0</v>
      </c>
      <c r="N302" s="16">
        <v>0</v>
      </c>
      <c r="O302" s="16">
        <v>1</v>
      </c>
      <c r="P302" s="16">
        <v>1</v>
      </c>
      <c r="Q302" s="16">
        <v>0</v>
      </c>
      <c r="R302" s="16">
        <v>0</v>
      </c>
      <c r="S302" s="16">
        <v>0</v>
      </c>
      <c r="T302" s="8">
        <v>0</v>
      </c>
      <c r="U302">
        <v>0</v>
      </c>
      <c r="X302" s="8"/>
    </row>
    <row r="303" spans="1:24" x14ac:dyDescent="0.2">
      <c r="A303" s="13">
        <v>38250</v>
      </c>
      <c r="B303">
        <v>222</v>
      </c>
      <c r="C303" t="s">
        <v>386</v>
      </c>
      <c r="D303">
        <v>2</v>
      </c>
      <c r="E303">
        <v>0</v>
      </c>
      <c r="F303">
        <v>0</v>
      </c>
      <c r="G303">
        <v>2</v>
      </c>
      <c r="H303">
        <v>0</v>
      </c>
      <c r="I303" s="16">
        <v>0</v>
      </c>
      <c r="J303" s="16">
        <v>0</v>
      </c>
      <c r="K303" s="16">
        <v>54</v>
      </c>
      <c r="L303" s="16">
        <v>0</v>
      </c>
      <c r="M303" s="16">
        <v>0</v>
      </c>
      <c r="N303" s="16">
        <v>0</v>
      </c>
      <c r="O303" s="16">
        <v>7</v>
      </c>
      <c r="P303" s="16">
        <v>3</v>
      </c>
      <c r="Q303" s="16">
        <v>4</v>
      </c>
      <c r="R303" s="16">
        <v>0</v>
      </c>
      <c r="S303" s="16">
        <v>0</v>
      </c>
      <c r="T303" s="8">
        <v>0</v>
      </c>
      <c r="U303">
        <v>0</v>
      </c>
      <c r="X303" s="8"/>
    </row>
    <row r="304" spans="1:24" x14ac:dyDescent="0.2">
      <c r="A304" s="13">
        <v>38250</v>
      </c>
      <c r="B304">
        <v>222</v>
      </c>
      <c r="C304" t="s">
        <v>386</v>
      </c>
      <c r="D304">
        <v>3</v>
      </c>
      <c r="E304">
        <v>0</v>
      </c>
      <c r="F304">
        <v>0</v>
      </c>
      <c r="G304">
        <v>0</v>
      </c>
      <c r="H304">
        <v>1</v>
      </c>
      <c r="I304" s="16">
        <v>0</v>
      </c>
      <c r="J304" s="16">
        <v>0</v>
      </c>
      <c r="K304" s="16">
        <v>9</v>
      </c>
      <c r="L304" s="16">
        <v>0</v>
      </c>
      <c r="M304" s="16">
        <v>0</v>
      </c>
      <c r="N304" s="16">
        <v>0</v>
      </c>
      <c r="O304" s="16">
        <v>1</v>
      </c>
      <c r="P304" s="16">
        <v>0</v>
      </c>
      <c r="Q304" s="16">
        <v>2</v>
      </c>
      <c r="R304" s="16">
        <v>0</v>
      </c>
      <c r="S304" s="16">
        <v>0</v>
      </c>
      <c r="T304" s="8">
        <v>0</v>
      </c>
      <c r="U304">
        <v>0</v>
      </c>
      <c r="X304" s="8"/>
    </row>
    <row r="305" spans="1:24" x14ac:dyDescent="0.2">
      <c r="A305" s="13">
        <v>38253</v>
      </c>
      <c r="B305">
        <v>222</v>
      </c>
      <c r="C305" t="s">
        <v>386</v>
      </c>
      <c r="D305">
        <v>1</v>
      </c>
      <c r="E305">
        <v>0</v>
      </c>
      <c r="F305">
        <v>0</v>
      </c>
      <c r="G305">
        <v>11</v>
      </c>
      <c r="H305">
        <v>0</v>
      </c>
      <c r="I305" s="16">
        <v>0</v>
      </c>
      <c r="J305" s="16">
        <v>0</v>
      </c>
      <c r="K305" s="16">
        <v>27</v>
      </c>
      <c r="L305" s="8">
        <v>0</v>
      </c>
      <c r="M305" s="16">
        <v>61</v>
      </c>
      <c r="N305" s="8">
        <v>0</v>
      </c>
      <c r="O305" s="16">
        <v>2</v>
      </c>
      <c r="P305" s="16">
        <v>7</v>
      </c>
      <c r="Q305" s="16">
        <v>0</v>
      </c>
      <c r="R305" s="16">
        <v>1</v>
      </c>
      <c r="S305" s="16">
        <v>0</v>
      </c>
      <c r="T305" s="8">
        <v>0</v>
      </c>
      <c r="U305">
        <v>0</v>
      </c>
      <c r="X305" s="8"/>
    </row>
    <row r="306" spans="1:24" x14ac:dyDescent="0.2">
      <c r="A306" s="13">
        <v>38253</v>
      </c>
      <c r="B306">
        <v>222</v>
      </c>
      <c r="C306" t="s">
        <v>386</v>
      </c>
      <c r="D306">
        <v>2</v>
      </c>
      <c r="E306">
        <v>0</v>
      </c>
      <c r="F306">
        <v>0</v>
      </c>
      <c r="G306">
        <v>26</v>
      </c>
      <c r="H306">
        <v>0</v>
      </c>
      <c r="I306" s="16">
        <v>1</v>
      </c>
      <c r="J306" s="16">
        <v>0</v>
      </c>
      <c r="K306" s="16">
        <v>29</v>
      </c>
      <c r="L306" s="8">
        <v>0</v>
      </c>
      <c r="M306" s="16">
        <v>32</v>
      </c>
      <c r="N306" s="8">
        <v>0</v>
      </c>
      <c r="O306" s="16">
        <v>6</v>
      </c>
      <c r="P306" s="16">
        <v>7</v>
      </c>
      <c r="Q306" s="16">
        <v>1</v>
      </c>
      <c r="R306" s="16">
        <v>0</v>
      </c>
      <c r="S306" s="16">
        <v>0</v>
      </c>
      <c r="T306" s="8">
        <v>0</v>
      </c>
      <c r="U306">
        <v>0</v>
      </c>
    </row>
    <row r="307" spans="1:24" x14ac:dyDescent="0.2">
      <c r="A307" s="13">
        <v>38253</v>
      </c>
      <c r="B307">
        <v>222</v>
      </c>
      <c r="C307" t="s">
        <v>386</v>
      </c>
      <c r="D307">
        <v>3</v>
      </c>
      <c r="E307">
        <v>0</v>
      </c>
      <c r="F307">
        <v>0</v>
      </c>
      <c r="G307">
        <v>11</v>
      </c>
      <c r="H307">
        <v>0</v>
      </c>
      <c r="I307" s="16">
        <v>0</v>
      </c>
      <c r="J307" s="16">
        <v>0</v>
      </c>
      <c r="K307" s="16">
        <v>25</v>
      </c>
      <c r="L307" s="8">
        <v>0</v>
      </c>
      <c r="M307" s="16">
        <v>12</v>
      </c>
      <c r="N307" s="8">
        <v>0</v>
      </c>
      <c r="O307" s="16">
        <v>5</v>
      </c>
      <c r="P307" s="16">
        <v>0</v>
      </c>
      <c r="Q307" s="16">
        <v>0</v>
      </c>
      <c r="R307" s="16">
        <v>0</v>
      </c>
      <c r="S307" s="16">
        <v>0</v>
      </c>
      <c r="T307" s="8">
        <v>0</v>
      </c>
      <c r="U307">
        <v>0</v>
      </c>
    </row>
    <row r="308" spans="1:24" x14ac:dyDescent="0.2">
      <c r="A308" s="13">
        <v>38254</v>
      </c>
      <c r="B308">
        <v>222</v>
      </c>
      <c r="C308" t="s">
        <v>386</v>
      </c>
      <c r="D308">
        <v>1</v>
      </c>
      <c r="E308">
        <v>0</v>
      </c>
      <c r="F308">
        <v>0</v>
      </c>
      <c r="G308">
        <v>3</v>
      </c>
      <c r="H308">
        <v>0</v>
      </c>
      <c r="I308" s="16">
        <v>9</v>
      </c>
      <c r="J308" s="16">
        <v>0</v>
      </c>
      <c r="K308" s="16">
        <v>35</v>
      </c>
      <c r="L308" s="8">
        <v>0</v>
      </c>
      <c r="M308" s="16">
        <v>8</v>
      </c>
      <c r="N308" s="8">
        <v>0</v>
      </c>
      <c r="O308" s="16">
        <v>0</v>
      </c>
      <c r="P308" s="16">
        <v>2</v>
      </c>
      <c r="Q308" s="16">
        <v>0</v>
      </c>
      <c r="R308" s="16">
        <v>1</v>
      </c>
      <c r="S308" s="16">
        <v>0</v>
      </c>
      <c r="T308" s="8">
        <v>0</v>
      </c>
      <c r="U308">
        <v>0</v>
      </c>
    </row>
    <row r="309" spans="1:24" x14ac:dyDescent="0.2">
      <c r="A309" s="13">
        <v>38254</v>
      </c>
      <c r="B309">
        <v>222</v>
      </c>
      <c r="C309" t="s">
        <v>386</v>
      </c>
      <c r="D309">
        <v>2</v>
      </c>
      <c r="E309">
        <v>0</v>
      </c>
      <c r="F309">
        <v>0</v>
      </c>
      <c r="G309">
        <v>10</v>
      </c>
      <c r="H309">
        <v>0</v>
      </c>
      <c r="I309" s="16">
        <v>0</v>
      </c>
      <c r="J309" s="16">
        <v>0</v>
      </c>
      <c r="K309" s="16">
        <v>49</v>
      </c>
      <c r="L309" s="8">
        <v>0</v>
      </c>
      <c r="M309" s="16">
        <v>10</v>
      </c>
      <c r="N309" s="8">
        <v>0</v>
      </c>
      <c r="O309" s="16">
        <v>0</v>
      </c>
      <c r="P309" s="16">
        <v>1</v>
      </c>
      <c r="Q309" s="16">
        <v>0</v>
      </c>
      <c r="R309" s="16">
        <v>0</v>
      </c>
      <c r="S309" s="16">
        <v>0</v>
      </c>
      <c r="T309" s="8">
        <v>0</v>
      </c>
      <c r="U309">
        <v>0</v>
      </c>
    </row>
    <row r="310" spans="1:24" x14ac:dyDescent="0.2">
      <c r="A310" s="13">
        <v>38254</v>
      </c>
      <c r="B310">
        <v>222</v>
      </c>
      <c r="C310" t="s">
        <v>386</v>
      </c>
      <c r="D310">
        <v>3</v>
      </c>
      <c r="E310">
        <v>0</v>
      </c>
      <c r="F310">
        <v>0</v>
      </c>
      <c r="G310">
        <v>22</v>
      </c>
      <c r="H310">
        <v>0</v>
      </c>
      <c r="I310" s="16">
        <v>0</v>
      </c>
      <c r="J310" s="16">
        <v>0</v>
      </c>
      <c r="K310" s="16">
        <v>59</v>
      </c>
      <c r="L310" s="8">
        <v>0</v>
      </c>
      <c r="M310" s="16">
        <v>68</v>
      </c>
      <c r="N310" s="8">
        <v>0</v>
      </c>
      <c r="O310" s="16">
        <v>11</v>
      </c>
      <c r="P310" s="16">
        <v>0</v>
      </c>
      <c r="Q310" s="16">
        <v>0</v>
      </c>
      <c r="R310" s="16">
        <v>0</v>
      </c>
      <c r="S310" s="16">
        <v>0</v>
      </c>
      <c r="T310" s="8">
        <v>0</v>
      </c>
      <c r="U310">
        <v>0</v>
      </c>
    </row>
    <row r="311" spans="1:24" x14ac:dyDescent="0.2">
      <c r="A311" s="17">
        <v>38254</v>
      </c>
      <c r="B311" s="8">
        <v>222</v>
      </c>
      <c r="C311" s="8" t="s">
        <v>386</v>
      </c>
      <c r="D311">
        <v>2</v>
      </c>
      <c r="E311">
        <v>0</v>
      </c>
      <c r="F311">
        <v>0</v>
      </c>
      <c r="G311">
        <v>10</v>
      </c>
      <c r="H311" s="8">
        <v>1</v>
      </c>
      <c r="I311" s="8">
        <v>0</v>
      </c>
      <c r="J311" s="8">
        <v>0</v>
      </c>
      <c r="K311" s="8">
        <v>10</v>
      </c>
      <c r="L311" s="8">
        <v>0</v>
      </c>
      <c r="M311" s="8">
        <v>49</v>
      </c>
      <c r="N311" s="8">
        <v>0</v>
      </c>
      <c r="O311" s="8">
        <v>0</v>
      </c>
      <c r="P311" s="8">
        <v>1</v>
      </c>
      <c r="Q311" s="8">
        <v>0</v>
      </c>
      <c r="R311" s="8">
        <v>0</v>
      </c>
      <c r="S311" s="8">
        <v>0</v>
      </c>
      <c r="T311" s="8">
        <v>0</v>
      </c>
      <c r="U311">
        <v>0</v>
      </c>
      <c r="V311" s="8"/>
    </row>
    <row r="312" spans="1:24" x14ac:dyDescent="0.2">
      <c r="A312" s="17">
        <v>38254</v>
      </c>
      <c r="B312" s="8">
        <v>222</v>
      </c>
      <c r="C312" s="8" t="s">
        <v>386</v>
      </c>
      <c r="D312">
        <v>1</v>
      </c>
      <c r="E312">
        <v>0</v>
      </c>
      <c r="F312">
        <v>0</v>
      </c>
      <c r="G312">
        <v>4</v>
      </c>
      <c r="H312" s="8">
        <v>1</v>
      </c>
      <c r="I312" s="8">
        <v>0</v>
      </c>
      <c r="J312" s="8">
        <v>9</v>
      </c>
      <c r="K312" s="8">
        <v>28</v>
      </c>
      <c r="L312" s="8">
        <v>0</v>
      </c>
      <c r="M312" s="8">
        <v>35</v>
      </c>
      <c r="N312" s="8">
        <v>0</v>
      </c>
      <c r="O312" s="8">
        <v>0</v>
      </c>
      <c r="P312" s="8">
        <v>2</v>
      </c>
      <c r="Q312" s="8">
        <v>0</v>
      </c>
      <c r="R312" s="8">
        <v>1</v>
      </c>
      <c r="S312" s="8">
        <v>0</v>
      </c>
      <c r="T312" s="8">
        <v>0</v>
      </c>
      <c r="U312">
        <v>0</v>
      </c>
      <c r="V312" s="8"/>
    </row>
    <row r="313" spans="1:24" x14ac:dyDescent="0.2">
      <c r="A313" s="13">
        <v>38255</v>
      </c>
      <c r="B313">
        <v>222</v>
      </c>
      <c r="C313" t="s">
        <v>386</v>
      </c>
      <c r="D313">
        <v>2</v>
      </c>
      <c r="E313">
        <v>0</v>
      </c>
      <c r="F313">
        <v>0</v>
      </c>
      <c r="G313">
        <v>21</v>
      </c>
      <c r="H313">
        <v>0</v>
      </c>
      <c r="I313" s="16">
        <v>5</v>
      </c>
      <c r="J313" s="16">
        <v>0</v>
      </c>
      <c r="K313" s="16">
        <v>102</v>
      </c>
      <c r="L313" s="8">
        <v>0</v>
      </c>
      <c r="M313" s="16">
        <v>27</v>
      </c>
      <c r="N313" s="8">
        <v>0</v>
      </c>
      <c r="O313" s="16">
        <v>3</v>
      </c>
      <c r="P313" s="16">
        <v>1</v>
      </c>
      <c r="Q313" s="16">
        <v>0</v>
      </c>
      <c r="R313" s="16">
        <v>0</v>
      </c>
      <c r="S313" s="16">
        <v>0</v>
      </c>
      <c r="T313" s="8">
        <v>0</v>
      </c>
      <c r="U313">
        <v>0</v>
      </c>
    </row>
    <row r="314" spans="1:24" x14ac:dyDescent="0.2">
      <c r="A314" s="17">
        <v>38255</v>
      </c>
      <c r="B314">
        <v>222</v>
      </c>
      <c r="C314" t="s">
        <v>386</v>
      </c>
      <c r="D314">
        <v>1</v>
      </c>
      <c r="E314">
        <v>0</v>
      </c>
      <c r="F314">
        <v>0</v>
      </c>
      <c r="G314">
        <v>6</v>
      </c>
      <c r="H314">
        <v>1</v>
      </c>
      <c r="I314" s="16">
        <v>0</v>
      </c>
      <c r="J314" s="16">
        <v>0</v>
      </c>
      <c r="K314" s="16">
        <v>73</v>
      </c>
      <c r="L314" s="8">
        <v>0</v>
      </c>
      <c r="M314" s="16">
        <v>26</v>
      </c>
      <c r="N314" s="16">
        <v>11</v>
      </c>
      <c r="O314" s="16">
        <v>0</v>
      </c>
      <c r="P314" s="16">
        <v>2</v>
      </c>
      <c r="Q314" s="16">
        <v>0</v>
      </c>
      <c r="R314" s="16">
        <v>0</v>
      </c>
      <c r="S314" s="16">
        <v>0</v>
      </c>
      <c r="T314" s="8">
        <v>0</v>
      </c>
      <c r="U314">
        <v>0</v>
      </c>
    </row>
    <row r="315" spans="1:24" x14ac:dyDescent="0.2">
      <c r="A315" s="17">
        <v>38255</v>
      </c>
      <c r="B315" s="8">
        <v>222</v>
      </c>
      <c r="C315" s="8" t="s">
        <v>386</v>
      </c>
      <c r="D315">
        <v>2</v>
      </c>
      <c r="E315">
        <v>0</v>
      </c>
      <c r="F315">
        <v>0</v>
      </c>
      <c r="G315">
        <v>0</v>
      </c>
      <c r="H315" s="8">
        <v>0</v>
      </c>
      <c r="I315" s="16">
        <v>0</v>
      </c>
      <c r="J315" s="16">
        <v>0</v>
      </c>
      <c r="K315" s="16">
        <v>56</v>
      </c>
      <c r="L315" s="16">
        <v>0</v>
      </c>
      <c r="M315" s="16">
        <v>11</v>
      </c>
      <c r="N315" s="16">
        <v>1</v>
      </c>
      <c r="O315" s="16">
        <v>0</v>
      </c>
      <c r="P315" s="16">
        <v>2</v>
      </c>
      <c r="Q315" s="16">
        <v>0</v>
      </c>
      <c r="R315" s="16"/>
      <c r="S315" s="16"/>
      <c r="T315" s="8">
        <v>5</v>
      </c>
      <c r="U315">
        <v>0</v>
      </c>
      <c r="V315" s="8"/>
    </row>
    <row r="316" spans="1:24" x14ac:dyDescent="0.2">
      <c r="A316" s="13">
        <v>38256</v>
      </c>
      <c r="B316">
        <v>222</v>
      </c>
      <c r="C316" t="s">
        <v>386</v>
      </c>
      <c r="D316">
        <v>1</v>
      </c>
      <c r="E316">
        <v>0</v>
      </c>
      <c r="F316">
        <v>0</v>
      </c>
      <c r="G316">
        <v>23</v>
      </c>
      <c r="H316">
        <v>0</v>
      </c>
      <c r="I316" s="16">
        <v>3</v>
      </c>
      <c r="J316" s="16">
        <v>0</v>
      </c>
      <c r="K316" s="16">
        <v>58</v>
      </c>
      <c r="L316" s="8">
        <v>0</v>
      </c>
      <c r="M316" s="16">
        <v>11</v>
      </c>
      <c r="N316" s="16">
        <v>1</v>
      </c>
      <c r="O316" s="16">
        <v>0</v>
      </c>
      <c r="P316" s="16">
        <v>4</v>
      </c>
      <c r="Q316" s="16">
        <v>0</v>
      </c>
      <c r="R316" s="16">
        <v>0</v>
      </c>
      <c r="S316" s="16">
        <v>3</v>
      </c>
      <c r="T316" s="16">
        <v>0</v>
      </c>
      <c r="U316">
        <v>0</v>
      </c>
    </row>
    <row r="317" spans="1:24" x14ac:dyDescent="0.2">
      <c r="A317" s="13">
        <v>38256</v>
      </c>
      <c r="B317">
        <v>222</v>
      </c>
      <c r="C317" t="s">
        <v>386</v>
      </c>
      <c r="D317">
        <v>2</v>
      </c>
      <c r="E317">
        <v>0</v>
      </c>
      <c r="F317">
        <v>0</v>
      </c>
      <c r="G317">
        <v>24</v>
      </c>
      <c r="H317">
        <v>0</v>
      </c>
      <c r="I317" s="16">
        <v>4</v>
      </c>
      <c r="J317" s="16">
        <v>0</v>
      </c>
      <c r="K317" s="16">
        <v>51</v>
      </c>
      <c r="L317" s="8">
        <v>0</v>
      </c>
      <c r="M317" s="16">
        <v>26</v>
      </c>
      <c r="N317" s="16">
        <v>2</v>
      </c>
      <c r="O317" s="16">
        <v>0</v>
      </c>
      <c r="P317" s="16">
        <v>1</v>
      </c>
      <c r="Q317" s="16">
        <v>0</v>
      </c>
      <c r="R317" s="16">
        <v>0</v>
      </c>
      <c r="S317" s="16">
        <v>1</v>
      </c>
      <c r="T317" s="16">
        <v>0</v>
      </c>
      <c r="U317">
        <v>0</v>
      </c>
    </row>
    <row r="318" spans="1:24" x14ac:dyDescent="0.2">
      <c r="A318" s="17">
        <v>38256</v>
      </c>
      <c r="B318" s="8">
        <v>222</v>
      </c>
      <c r="C318" s="8" t="s">
        <v>386</v>
      </c>
      <c r="D318">
        <v>3</v>
      </c>
      <c r="E318">
        <v>0</v>
      </c>
      <c r="F318">
        <v>0</v>
      </c>
      <c r="G318">
        <v>26</v>
      </c>
      <c r="H318" s="8">
        <v>0</v>
      </c>
      <c r="I318" s="8">
        <v>0</v>
      </c>
      <c r="J318" s="8">
        <v>0</v>
      </c>
      <c r="K318" s="8">
        <v>44</v>
      </c>
      <c r="L318" s="8">
        <v>0</v>
      </c>
      <c r="M318" s="8">
        <v>43</v>
      </c>
      <c r="N318" s="8">
        <v>0</v>
      </c>
      <c r="O318" s="8">
        <v>0</v>
      </c>
      <c r="P318" s="8">
        <v>2</v>
      </c>
      <c r="Q318" s="8">
        <v>1</v>
      </c>
      <c r="R318" s="8">
        <v>0</v>
      </c>
      <c r="S318" s="8">
        <v>0</v>
      </c>
      <c r="T318" s="16">
        <v>0</v>
      </c>
      <c r="U318">
        <v>0</v>
      </c>
      <c r="V318" s="8"/>
    </row>
    <row r="319" spans="1:24" x14ac:dyDescent="0.2">
      <c r="A319" s="17">
        <v>38257</v>
      </c>
      <c r="B319" s="8">
        <v>222</v>
      </c>
      <c r="C319" s="8" t="s">
        <v>386</v>
      </c>
      <c r="D319">
        <v>2</v>
      </c>
      <c r="G319">
        <v>34</v>
      </c>
      <c r="H319" s="8">
        <v>1</v>
      </c>
      <c r="I319" s="8">
        <v>1</v>
      </c>
      <c r="J319" s="8">
        <v>0</v>
      </c>
      <c r="K319" s="8">
        <v>29</v>
      </c>
      <c r="L319" s="8">
        <v>0</v>
      </c>
      <c r="M319" s="8">
        <v>37</v>
      </c>
      <c r="N319" s="8">
        <v>3</v>
      </c>
      <c r="O319" s="8">
        <v>0</v>
      </c>
      <c r="P319" s="8">
        <v>1</v>
      </c>
      <c r="Q319" s="8">
        <v>0</v>
      </c>
      <c r="R319" s="8">
        <v>3</v>
      </c>
      <c r="S319" s="8">
        <v>0</v>
      </c>
      <c r="T319" s="8">
        <v>0</v>
      </c>
      <c r="U319" s="8">
        <v>0</v>
      </c>
      <c r="V319" s="8"/>
    </row>
    <row r="320" spans="1:24" x14ac:dyDescent="0.2">
      <c r="A320" s="17">
        <v>38257</v>
      </c>
      <c r="B320" s="8">
        <v>222</v>
      </c>
      <c r="C320" s="8" t="s">
        <v>386</v>
      </c>
      <c r="D320">
        <v>3</v>
      </c>
      <c r="G320">
        <v>41</v>
      </c>
      <c r="H320" s="8">
        <v>1</v>
      </c>
      <c r="I320" s="8">
        <v>3</v>
      </c>
      <c r="J320" s="8">
        <v>0</v>
      </c>
      <c r="K320" s="8">
        <v>22</v>
      </c>
      <c r="L320" s="8">
        <v>1</v>
      </c>
      <c r="M320" s="8">
        <v>57</v>
      </c>
      <c r="N320" s="8">
        <v>4</v>
      </c>
      <c r="O320" s="8">
        <v>0</v>
      </c>
      <c r="P320" s="8">
        <v>9</v>
      </c>
      <c r="Q320" s="8">
        <v>1</v>
      </c>
      <c r="R320" s="8">
        <v>0</v>
      </c>
      <c r="S320" s="8">
        <v>0</v>
      </c>
      <c r="T320" s="8">
        <v>0</v>
      </c>
      <c r="U320" s="8">
        <v>0</v>
      </c>
      <c r="V320" s="8"/>
    </row>
    <row r="321" spans="1:24" x14ac:dyDescent="0.2">
      <c r="A321" s="17">
        <v>38258</v>
      </c>
      <c r="B321" s="8">
        <v>222</v>
      </c>
      <c r="C321" s="8" t="s">
        <v>386</v>
      </c>
      <c r="D321">
        <v>1</v>
      </c>
      <c r="G321">
        <v>5</v>
      </c>
      <c r="H321" s="8">
        <v>0</v>
      </c>
      <c r="I321" s="8">
        <v>1</v>
      </c>
      <c r="J321" s="8">
        <v>0</v>
      </c>
      <c r="K321" s="8">
        <v>10</v>
      </c>
      <c r="L321" s="8">
        <v>0</v>
      </c>
      <c r="M321" s="8">
        <v>4</v>
      </c>
      <c r="N321" s="8">
        <v>0</v>
      </c>
      <c r="O321" s="8">
        <v>0</v>
      </c>
      <c r="P321" s="8">
        <v>1</v>
      </c>
      <c r="Q321" s="8">
        <v>0</v>
      </c>
      <c r="R321" s="8">
        <v>5</v>
      </c>
      <c r="S321" s="8">
        <v>0</v>
      </c>
      <c r="T321" s="8">
        <v>0</v>
      </c>
      <c r="U321" s="8">
        <v>0</v>
      </c>
      <c r="V321" s="8"/>
    </row>
    <row r="322" spans="1:24" x14ac:dyDescent="0.2">
      <c r="A322" s="17">
        <v>38258</v>
      </c>
      <c r="B322" s="8">
        <v>222</v>
      </c>
      <c r="C322" s="8" t="s">
        <v>386</v>
      </c>
      <c r="D322">
        <v>2</v>
      </c>
      <c r="G322">
        <v>27</v>
      </c>
      <c r="H322" s="8">
        <v>0</v>
      </c>
      <c r="I322" s="8">
        <v>0</v>
      </c>
      <c r="J322" s="8">
        <v>0</v>
      </c>
      <c r="K322" s="8">
        <v>29</v>
      </c>
      <c r="L322" s="8">
        <v>0</v>
      </c>
      <c r="M322" s="8">
        <v>21</v>
      </c>
      <c r="N322" s="8">
        <v>1</v>
      </c>
      <c r="O322" s="8">
        <v>0</v>
      </c>
      <c r="P322" s="8">
        <v>3</v>
      </c>
      <c r="Q322" s="8">
        <v>6</v>
      </c>
      <c r="R322" s="8">
        <v>0</v>
      </c>
      <c r="S322" s="8">
        <v>0</v>
      </c>
      <c r="T322" s="8">
        <v>0</v>
      </c>
      <c r="U322" s="8">
        <v>0</v>
      </c>
      <c r="V322" s="8"/>
      <c r="X322" s="8"/>
    </row>
    <row r="323" spans="1:24" x14ac:dyDescent="0.2">
      <c r="A323" s="17">
        <v>38258</v>
      </c>
      <c r="B323" s="8">
        <v>222</v>
      </c>
      <c r="C323" s="8" t="s">
        <v>386</v>
      </c>
      <c r="D323">
        <v>3</v>
      </c>
      <c r="G323">
        <v>24</v>
      </c>
      <c r="H323" s="8">
        <v>4</v>
      </c>
      <c r="I323" s="8">
        <v>0</v>
      </c>
      <c r="J323" s="8">
        <v>0</v>
      </c>
      <c r="K323" s="8">
        <v>12</v>
      </c>
      <c r="L323" s="8">
        <v>0</v>
      </c>
      <c r="M323" s="8">
        <v>9</v>
      </c>
      <c r="N323" s="8">
        <v>2</v>
      </c>
      <c r="O323" s="8">
        <v>0</v>
      </c>
      <c r="P323" s="8">
        <v>2</v>
      </c>
      <c r="Q323" s="8">
        <v>3</v>
      </c>
      <c r="R323" s="8">
        <v>0</v>
      </c>
      <c r="S323" s="8">
        <v>0</v>
      </c>
      <c r="T323" s="8">
        <v>0</v>
      </c>
      <c r="U323" s="8">
        <v>0</v>
      </c>
      <c r="V323" s="8"/>
      <c r="X323" s="8"/>
    </row>
    <row r="324" spans="1:24" x14ac:dyDescent="0.2">
      <c r="A324" s="17">
        <v>38259</v>
      </c>
      <c r="B324" s="8">
        <v>222</v>
      </c>
      <c r="C324" s="8" t="s">
        <v>386</v>
      </c>
      <c r="D324">
        <v>1</v>
      </c>
      <c r="E324">
        <v>0</v>
      </c>
      <c r="F324">
        <v>0</v>
      </c>
      <c r="G324">
        <v>12</v>
      </c>
      <c r="H324" s="8">
        <v>0</v>
      </c>
      <c r="I324" s="8">
        <v>0</v>
      </c>
      <c r="J324" s="8">
        <v>0</v>
      </c>
      <c r="K324" s="8">
        <v>16</v>
      </c>
      <c r="L324" s="8">
        <v>0</v>
      </c>
      <c r="M324" s="8">
        <v>26</v>
      </c>
      <c r="N324" s="8">
        <v>1</v>
      </c>
      <c r="O324" s="8">
        <v>0</v>
      </c>
      <c r="P324" s="8">
        <v>0</v>
      </c>
      <c r="Q324" s="8">
        <v>1</v>
      </c>
      <c r="R324" s="8">
        <v>0</v>
      </c>
      <c r="S324" s="8">
        <v>0</v>
      </c>
      <c r="T324" s="8">
        <v>0</v>
      </c>
      <c r="U324">
        <v>0</v>
      </c>
      <c r="V324" s="8"/>
      <c r="X324" s="8"/>
    </row>
    <row r="325" spans="1:24" x14ac:dyDescent="0.2">
      <c r="A325" s="17">
        <v>38259</v>
      </c>
      <c r="B325" s="8">
        <v>222</v>
      </c>
      <c r="C325" s="8" t="s">
        <v>386</v>
      </c>
      <c r="D325">
        <v>2</v>
      </c>
      <c r="E325">
        <v>0</v>
      </c>
      <c r="F325">
        <v>0</v>
      </c>
      <c r="G325">
        <v>9</v>
      </c>
      <c r="H325" s="8">
        <v>0</v>
      </c>
      <c r="I325" s="8">
        <v>0</v>
      </c>
      <c r="J325" s="8">
        <v>0</v>
      </c>
      <c r="K325" s="8">
        <v>38</v>
      </c>
      <c r="L325" s="8">
        <v>0</v>
      </c>
      <c r="M325" s="8">
        <v>13</v>
      </c>
      <c r="N325" s="8">
        <v>20</v>
      </c>
      <c r="O325" s="8">
        <v>0</v>
      </c>
      <c r="P325" s="8">
        <v>2</v>
      </c>
      <c r="Q325" s="8">
        <v>11</v>
      </c>
      <c r="R325" s="8">
        <v>0</v>
      </c>
      <c r="S325" s="8">
        <v>0</v>
      </c>
      <c r="T325" s="8">
        <v>0</v>
      </c>
      <c r="U325">
        <v>0</v>
      </c>
      <c r="V325" s="8"/>
      <c r="X325" s="8"/>
    </row>
    <row r="326" spans="1:24" x14ac:dyDescent="0.2">
      <c r="A326" s="17">
        <v>38259</v>
      </c>
      <c r="B326">
        <v>222</v>
      </c>
      <c r="C326" t="s">
        <v>386</v>
      </c>
      <c r="D326">
        <v>3</v>
      </c>
      <c r="E326">
        <v>0</v>
      </c>
      <c r="F326">
        <v>0</v>
      </c>
      <c r="G326">
        <v>15</v>
      </c>
      <c r="H326" s="8">
        <v>0</v>
      </c>
      <c r="I326" s="8">
        <v>0</v>
      </c>
      <c r="J326" s="8">
        <v>0</v>
      </c>
      <c r="K326" s="8">
        <v>16</v>
      </c>
      <c r="L326" s="8">
        <v>3</v>
      </c>
      <c r="M326" s="8">
        <v>3</v>
      </c>
      <c r="N326" s="8">
        <v>3</v>
      </c>
      <c r="O326" s="8">
        <v>0</v>
      </c>
      <c r="P326" s="8">
        <v>3</v>
      </c>
      <c r="Q326" s="8">
        <v>1</v>
      </c>
      <c r="R326" s="8">
        <v>0</v>
      </c>
      <c r="S326" s="8">
        <v>0</v>
      </c>
      <c r="T326" s="8">
        <v>0</v>
      </c>
      <c r="U326">
        <v>0</v>
      </c>
      <c r="X326" s="8"/>
    </row>
    <row r="327" spans="1:24" x14ac:dyDescent="0.2">
      <c r="A327" s="17">
        <v>38260</v>
      </c>
      <c r="B327">
        <v>222</v>
      </c>
      <c r="C327" t="s">
        <v>386</v>
      </c>
      <c r="D327">
        <v>1</v>
      </c>
      <c r="E327">
        <v>0</v>
      </c>
      <c r="F327">
        <v>0</v>
      </c>
      <c r="G327">
        <v>27</v>
      </c>
      <c r="H327" s="8">
        <v>0</v>
      </c>
      <c r="I327" s="8">
        <v>0</v>
      </c>
      <c r="J327" s="8">
        <v>0</v>
      </c>
      <c r="K327" s="8">
        <v>28</v>
      </c>
      <c r="L327" s="8">
        <v>1</v>
      </c>
      <c r="M327" s="8">
        <v>12</v>
      </c>
      <c r="N327" s="8">
        <v>1</v>
      </c>
      <c r="O327" s="8">
        <v>0</v>
      </c>
      <c r="P327" s="8">
        <v>0</v>
      </c>
      <c r="Q327" s="8">
        <v>0</v>
      </c>
      <c r="R327" s="8">
        <v>2</v>
      </c>
      <c r="S327" s="8">
        <v>0</v>
      </c>
      <c r="T327" s="8">
        <v>0</v>
      </c>
      <c r="U327">
        <v>0</v>
      </c>
      <c r="X327" s="8"/>
    </row>
    <row r="328" spans="1:24" x14ac:dyDescent="0.2">
      <c r="A328" s="17">
        <v>38260</v>
      </c>
      <c r="B328">
        <v>222</v>
      </c>
      <c r="C328" t="s">
        <v>386</v>
      </c>
      <c r="D328">
        <v>2</v>
      </c>
      <c r="E328">
        <v>0</v>
      </c>
      <c r="F328">
        <v>0</v>
      </c>
      <c r="G328">
        <v>25</v>
      </c>
      <c r="H328" s="8">
        <v>0</v>
      </c>
      <c r="I328" s="8">
        <v>0</v>
      </c>
      <c r="J328" s="8">
        <v>0</v>
      </c>
      <c r="K328" s="8">
        <v>0</v>
      </c>
      <c r="L328" s="8">
        <v>0</v>
      </c>
      <c r="M328" s="8">
        <v>25</v>
      </c>
      <c r="N328" s="8">
        <v>2</v>
      </c>
      <c r="O328" s="8">
        <v>0</v>
      </c>
      <c r="P328" s="8">
        <v>0</v>
      </c>
      <c r="Q328" s="8">
        <v>0</v>
      </c>
      <c r="R328" s="8">
        <v>0</v>
      </c>
      <c r="S328" s="8">
        <v>0</v>
      </c>
      <c r="T328" s="8">
        <v>0</v>
      </c>
      <c r="U328">
        <v>0</v>
      </c>
    </row>
    <row r="329" spans="1:24" x14ac:dyDescent="0.2">
      <c r="A329" s="17">
        <v>38260</v>
      </c>
      <c r="B329">
        <v>222</v>
      </c>
      <c r="C329" t="s">
        <v>386</v>
      </c>
      <c r="D329">
        <v>3</v>
      </c>
      <c r="E329">
        <v>0</v>
      </c>
      <c r="F329">
        <v>0</v>
      </c>
      <c r="G329">
        <v>16</v>
      </c>
      <c r="H329" s="8">
        <v>1</v>
      </c>
      <c r="I329" s="8">
        <v>0</v>
      </c>
      <c r="J329" s="8">
        <v>0</v>
      </c>
      <c r="K329" s="8">
        <v>44</v>
      </c>
      <c r="L329" s="8">
        <v>2</v>
      </c>
      <c r="M329" s="8">
        <v>8</v>
      </c>
      <c r="N329" s="8">
        <v>0</v>
      </c>
      <c r="O329" s="8">
        <v>0</v>
      </c>
      <c r="P329" s="8">
        <v>2</v>
      </c>
      <c r="Q329" s="8">
        <v>1</v>
      </c>
      <c r="R329" s="8">
        <v>0</v>
      </c>
      <c r="S329" s="8">
        <v>0</v>
      </c>
      <c r="T329" s="8">
        <v>0</v>
      </c>
      <c r="U329">
        <v>0</v>
      </c>
    </row>
    <row r="330" spans="1:24" x14ac:dyDescent="0.2">
      <c r="A330" s="17">
        <v>38261</v>
      </c>
      <c r="B330">
        <v>222</v>
      </c>
      <c r="C330" t="s">
        <v>386</v>
      </c>
      <c r="D330">
        <v>1</v>
      </c>
      <c r="E330">
        <v>0</v>
      </c>
      <c r="F330">
        <v>0</v>
      </c>
      <c r="G330">
        <v>15</v>
      </c>
      <c r="H330" s="8">
        <v>0</v>
      </c>
      <c r="I330" s="8">
        <v>0</v>
      </c>
      <c r="J330" s="8">
        <v>0</v>
      </c>
      <c r="K330" s="8">
        <v>38</v>
      </c>
      <c r="L330" s="8">
        <v>2</v>
      </c>
      <c r="M330" s="8">
        <v>20</v>
      </c>
      <c r="N330" s="8">
        <v>3</v>
      </c>
      <c r="O330" s="8">
        <v>0</v>
      </c>
      <c r="P330" s="8">
        <v>5</v>
      </c>
      <c r="Q330" s="8">
        <v>2</v>
      </c>
      <c r="R330" s="8">
        <v>1</v>
      </c>
      <c r="S330" s="8">
        <v>0</v>
      </c>
      <c r="T330" s="8">
        <v>2</v>
      </c>
      <c r="U330">
        <v>0</v>
      </c>
    </row>
    <row r="331" spans="1:24" x14ac:dyDescent="0.2">
      <c r="A331" s="17">
        <v>38261</v>
      </c>
      <c r="B331">
        <v>222</v>
      </c>
      <c r="C331" t="s">
        <v>386</v>
      </c>
      <c r="D331">
        <v>2</v>
      </c>
      <c r="E331">
        <v>0</v>
      </c>
      <c r="F331">
        <v>0</v>
      </c>
      <c r="G331">
        <v>11</v>
      </c>
      <c r="H331" s="8">
        <v>0</v>
      </c>
      <c r="I331" s="8">
        <v>0</v>
      </c>
      <c r="J331" s="8">
        <v>0</v>
      </c>
      <c r="K331" s="8">
        <v>14</v>
      </c>
      <c r="L331" s="8">
        <v>0</v>
      </c>
      <c r="M331" s="8">
        <v>10</v>
      </c>
      <c r="N331" s="8">
        <v>0</v>
      </c>
      <c r="O331" s="8">
        <v>0</v>
      </c>
      <c r="P331" s="8">
        <v>2</v>
      </c>
      <c r="Q331" s="8">
        <v>0</v>
      </c>
      <c r="R331" s="8">
        <v>0</v>
      </c>
      <c r="S331" s="8">
        <v>0</v>
      </c>
      <c r="T331" s="8">
        <v>0</v>
      </c>
      <c r="U331">
        <v>0</v>
      </c>
    </row>
    <row r="332" spans="1:24" x14ac:dyDescent="0.2">
      <c r="A332" s="17">
        <v>38261</v>
      </c>
      <c r="B332">
        <v>222</v>
      </c>
      <c r="C332" t="s">
        <v>386</v>
      </c>
      <c r="D332">
        <v>3</v>
      </c>
      <c r="E332">
        <v>0</v>
      </c>
      <c r="F332">
        <v>0</v>
      </c>
      <c r="G332">
        <v>9</v>
      </c>
      <c r="H332" s="8">
        <v>0</v>
      </c>
      <c r="I332" s="8">
        <v>0</v>
      </c>
      <c r="J332" s="8">
        <v>0</v>
      </c>
      <c r="K332" s="8">
        <v>29</v>
      </c>
      <c r="L332" s="8">
        <v>4</v>
      </c>
      <c r="M332" s="8">
        <v>23</v>
      </c>
      <c r="N332" s="8">
        <v>2</v>
      </c>
      <c r="O332" s="8">
        <v>0</v>
      </c>
      <c r="P332" s="8">
        <v>1</v>
      </c>
      <c r="Q332" s="8">
        <v>0</v>
      </c>
      <c r="R332" s="8">
        <v>0</v>
      </c>
      <c r="S332" s="8">
        <v>0</v>
      </c>
      <c r="T332" s="8">
        <v>0</v>
      </c>
      <c r="U332">
        <v>0</v>
      </c>
    </row>
    <row r="333" spans="1:24" x14ac:dyDescent="0.2">
      <c r="A333" s="17">
        <v>38262</v>
      </c>
      <c r="B333">
        <v>222</v>
      </c>
      <c r="C333" t="s">
        <v>386</v>
      </c>
      <c r="D333">
        <v>2</v>
      </c>
      <c r="E333">
        <v>0</v>
      </c>
      <c r="F333">
        <v>0</v>
      </c>
      <c r="G333">
        <v>51</v>
      </c>
      <c r="H333" s="16">
        <v>0</v>
      </c>
      <c r="I333" s="8">
        <v>0</v>
      </c>
      <c r="J333" s="8">
        <v>0</v>
      </c>
      <c r="K333" s="8">
        <v>51</v>
      </c>
      <c r="L333" s="8">
        <v>0</v>
      </c>
      <c r="M333" s="8">
        <v>4</v>
      </c>
      <c r="N333" s="8">
        <v>4</v>
      </c>
      <c r="O333" s="8">
        <v>4</v>
      </c>
      <c r="P333" s="8">
        <v>12</v>
      </c>
      <c r="Q333" s="8">
        <v>0</v>
      </c>
      <c r="R333" s="8">
        <v>0</v>
      </c>
      <c r="S333" s="8">
        <v>0</v>
      </c>
      <c r="T333" s="8">
        <v>0</v>
      </c>
      <c r="U333">
        <v>0</v>
      </c>
    </row>
    <row r="334" spans="1:24" x14ac:dyDescent="0.2">
      <c r="A334" s="17">
        <v>38262</v>
      </c>
      <c r="B334">
        <v>222</v>
      </c>
      <c r="C334" t="s">
        <v>386</v>
      </c>
      <c r="D334">
        <v>1</v>
      </c>
      <c r="E334">
        <v>0</v>
      </c>
      <c r="F334">
        <v>0</v>
      </c>
      <c r="G334">
        <v>63</v>
      </c>
      <c r="H334">
        <v>0</v>
      </c>
      <c r="I334" s="8">
        <v>0</v>
      </c>
      <c r="J334" s="8">
        <v>0</v>
      </c>
      <c r="K334" s="8">
        <v>82</v>
      </c>
      <c r="L334" s="8">
        <v>72</v>
      </c>
      <c r="M334" s="8">
        <v>27</v>
      </c>
      <c r="N334" s="8">
        <v>0</v>
      </c>
      <c r="O334" s="8">
        <v>0</v>
      </c>
      <c r="P334" s="8">
        <v>6</v>
      </c>
      <c r="Q334" s="8">
        <v>0</v>
      </c>
      <c r="R334" s="8">
        <v>0</v>
      </c>
      <c r="S334" s="8">
        <v>0</v>
      </c>
      <c r="T334" s="16">
        <v>6</v>
      </c>
      <c r="U334">
        <v>0</v>
      </c>
    </row>
    <row r="335" spans="1:24" x14ac:dyDescent="0.2">
      <c r="A335" s="17">
        <v>38262</v>
      </c>
      <c r="B335">
        <v>222</v>
      </c>
      <c r="C335" t="s">
        <v>386</v>
      </c>
      <c r="D335">
        <v>3</v>
      </c>
      <c r="E335">
        <v>0</v>
      </c>
      <c r="F335">
        <v>0</v>
      </c>
      <c r="G335">
        <v>37</v>
      </c>
      <c r="H335">
        <v>2</v>
      </c>
      <c r="I335" s="8">
        <v>0</v>
      </c>
      <c r="J335" s="8">
        <v>0</v>
      </c>
      <c r="K335" s="8">
        <v>28</v>
      </c>
      <c r="L335" s="8">
        <v>0</v>
      </c>
      <c r="M335" s="8">
        <v>39</v>
      </c>
      <c r="N335" s="8">
        <v>3</v>
      </c>
      <c r="O335" s="8">
        <v>0</v>
      </c>
      <c r="P335" s="8">
        <v>2</v>
      </c>
      <c r="Q335" s="8">
        <v>1</v>
      </c>
      <c r="R335" s="8">
        <v>0</v>
      </c>
      <c r="S335" s="8">
        <v>0</v>
      </c>
      <c r="T335" s="8">
        <v>0</v>
      </c>
      <c r="U335">
        <v>0</v>
      </c>
    </row>
    <row r="336" spans="1:24" x14ac:dyDescent="0.2">
      <c r="A336" s="17">
        <v>38263</v>
      </c>
      <c r="B336">
        <v>222</v>
      </c>
      <c r="C336" t="s">
        <v>386</v>
      </c>
      <c r="D336">
        <v>1</v>
      </c>
      <c r="E336">
        <v>0</v>
      </c>
      <c r="F336">
        <v>0</v>
      </c>
      <c r="G336">
        <v>21</v>
      </c>
      <c r="H336">
        <v>0</v>
      </c>
      <c r="I336" s="8">
        <v>0</v>
      </c>
      <c r="J336" s="8">
        <v>0</v>
      </c>
      <c r="K336" s="8">
        <v>62</v>
      </c>
      <c r="L336" s="8">
        <v>0</v>
      </c>
      <c r="M336" s="8">
        <v>26</v>
      </c>
      <c r="N336" s="8">
        <v>0</v>
      </c>
      <c r="O336" s="8">
        <v>0</v>
      </c>
      <c r="P336" s="8">
        <v>9</v>
      </c>
      <c r="Q336" s="8">
        <v>1</v>
      </c>
      <c r="R336" s="8">
        <v>0</v>
      </c>
      <c r="S336" s="8">
        <v>0</v>
      </c>
      <c r="T336">
        <v>6</v>
      </c>
      <c r="U336">
        <v>0</v>
      </c>
    </row>
    <row r="337" spans="1:22" x14ac:dyDescent="0.2">
      <c r="A337" s="17">
        <v>38263</v>
      </c>
      <c r="B337">
        <v>222</v>
      </c>
      <c r="C337" t="s">
        <v>386</v>
      </c>
      <c r="D337">
        <v>2</v>
      </c>
      <c r="E337">
        <v>0</v>
      </c>
      <c r="F337">
        <v>0</v>
      </c>
      <c r="G337">
        <v>8</v>
      </c>
      <c r="H337" s="16">
        <v>1</v>
      </c>
      <c r="I337" s="8">
        <v>0</v>
      </c>
      <c r="J337" s="8">
        <v>0</v>
      </c>
      <c r="K337" s="8">
        <v>23</v>
      </c>
      <c r="L337" s="8">
        <v>3</v>
      </c>
      <c r="M337" s="8">
        <v>5</v>
      </c>
      <c r="N337" s="8">
        <v>1</v>
      </c>
      <c r="O337" s="8">
        <v>0</v>
      </c>
      <c r="P337" s="8">
        <v>0</v>
      </c>
      <c r="Q337" s="8">
        <v>0</v>
      </c>
      <c r="R337" s="8">
        <v>0</v>
      </c>
      <c r="S337" s="8">
        <v>0</v>
      </c>
      <c r="T337" s="8">
        <v>0</v>
      </c>
      <c r="U337">
        <v>0</v>
      </c>
    </row>
    <row r="338" spans="1:22" x14ac:dyDescent="0.2">
      <c r="A338" s="17">
        <v>38263</v>
      </c>
      <c r="B338">
        <v>222</v>
      </c>
      <c r="C338" t="s">
        <v>386</v>
      </c>
      <c r="D338">
        <v>3</v>
      </c>
      <c r="E338">
        <v>0</v>
      </c>
      <c r="F338">
        <v>0</v>
      </c>
      <c r="G338">
        <v>14</v>
      </c>
      <c r="H338" s="16">
        <v>1</v>
      </c>
      <c r="I338" s="8">
        <v>0</v>
      </c>
      <c r="J338" s="8">
        <v>0</v>
      </c>
      <c r="K338" s="8">
        <v>102</v>
      </c>
      <c r="L338" s="8">
        <v>2</v>
      </c>
      <c r="M338" s="8">
        <v>13</v>
      </c>
      <c r="N338" s="8">
        <v>2</v>
      </c>
      <c r="O338" s="8">
        <v>0</v>
      </c>
      <c r="P338" s="8">
        <v>2</v>
      </c>
      <c r="Q338" s="8">
        <v>3</v>
      </c>
      <c r="R338" s="8">
        <v>2</v>
      </c>
      <c r="S338" s="8">
        <v>0</v>
      </c>
      <c r="T338" s="16">
        <v>2</v>
      </c>
      <c r="U338">
        <v>0</v>
      </c>
    </row>
    <row r="339" spans="1:22" x14ac:dyDescent="0.2">
      <c r="A339" s="17">
        <v>38264</v>
      </c>
      <c r="B339">
        <v>222</v>
      </c>
      <c r="C339" t="s">
        <v>386</v>
      </c>
      <c r="D339">
        <v>1</v>
      </c>
      <c r="E339">
        <v>0</v>
      </c>
      <c r="F339">
        <v>0</v>
      </c>
      <c r="G339">
        <v>35</v>
      </c>
      <c r="H339" s="8">
        <v>0</v>
      </c>
      <c r="I339" s="8">
        <v>0</v>
      </c>
      <c r="J339" s="8">
        <v>0</v>
      </c>
      <c r="K339" s="8">
        <v>50</v>
      </c>
      <c r="L339" s="8">
        <v>0</v>
      </c>
      <c r="M339" s="8">
        <v>73</v>
      </c>
      <c r="N339" s="8">
        <v>2</v>
      </c>
      <c r="O339" s="8">
        <v>0</v>
      </c>
      <c r="P339" s="8">
        <v>12</v>
      </c>
      <c r="Q339" s="8">
        <v>0</v>
      </c>
      <c r="R339" s="8">
        <v>33</v>
      </c>
      <c r="S339" s="8">
        <v>0</v>
      </c>
      <c r="T339" s="8">
        <v>0</v>
      </c>
      <c r="U339">
        <v>0</v>
      </c>
    </row>
    <row r="340" spans="1:22" x14ac:dyDescent="0.2">
      <c r="A340" s="17">
        <v>38264</v>
      </c>
      <c r="B340">
        <v>222</v>
      </c>
      <c r="C340" t="s">
        <v>386</v>
      </c>
      <c r="D340">
        <v>2</v>
      </c>
      <c r="E340">
        <v>0</v>
      </c>
      <c r="F340">
        <v>0</v>
      </c>
      <c r="G340">
        <v>36</v>
      </c>
      <c r="H340" s="8">
        <v>0</v>
      </c>
      <c r="I340" s="8">
        <v>0</v>
      </c>
      <c r="J340" s="8">
        <v>0</v>
      </c>
      <c r="K340" s="8">
        <v>41</v>
      </c>
      <c r="L340" s="8">
        <v>4</v>
      </c>
      <c r="M340" s="8">
        <v>37</v>
      </c>
      <c r="N340" s="8">
        <v>5</v>
      </c>
      <c r="O340" s="8">
        <v>0</v>
      </c>
      <c r="P340" s="8">
        <v>6</v>
      </c>
      <c r="Q340" s="8">
        <v>0</v>
      </c>
      <c r="R340" s="8">
        <v>1</v>
      </c>
      <c r="S340" s="8">
        <v>0</v>
      </c>
      <c r="T340" s="8">
        <v>0</v>
      </c>
      <c r="U340">
        <v>0</v>
      </c>
    </row>
    <row r="341" spans="1:22" x14ac:dyDescent="0.2">
      <c r="A341" s="17">
        <v>38264</v>
      </c>
      <c r="B341">
        <v>222</v>
      </c>
      <c r="C341" t="s">
        <v>386</v>
      </c>
      <c r="D341">
        <v>3</v>
      </c>
      <c r="E341">
        <v>0</v>
      </c>
      <c r="F341">
        <v>0</v>
      </c>
      <c r="G341">
        <v>41</v>
      </c>
      <c r="H341" s="8">
        <v>0</v>
      </c>
      <c r="I341" s="8">
        <v>0</v>
      </c>
      <c r="J341" s="8">
        <v>0</v>
      </c>
      <c r="K341" s="8">
        <v>43</v>
      </c>
      <c r="L341" s="8">
        <v>0</v>
      </c>
      <c r="M341" s="8">
        <v>55</v>
      </c>
      <c r="N341" s="8">
        <v>6</v>
      </c>
      <c r="O341" s="8">
        <v>0</v>
      </c>
      <c r="P341" s="8">
        <v>2</v>
      </c>
      <c r="Q341" s="8">
        <v>0</v>
      </c>
      <c r="R341" s="8">
        <v>0</v>
      </c>
      <c r="S341" s="8">
        <v>0</v>
      </c>
      <c r="T341" s="8">
        <v>0</v>
      </c>
      <c r="U341">
        <v>0</v>
      </c>
    </row>
    <row r="342" spans="1:22" x14ac:dyDescent="0.2">
      <c r="A342" s="17">
        <v>38265</v>
      </c>
      <c r="B342">
        <v>222</v>
      </c>
      <c r="C342" t="s">
        <v>386</v>
      </c>
      <c r="D342">
        <v>1</v>
      </c>
      <c r="E342">
        <v>0</v>
      </c>
      <c r="F342">
        <v>0</v>
      </c>
      <c r="G342">
        <v>26</v>
      </c>
      <c r="H342" s="8">
        <v>1</v>
      </c>
      <c r="I342" s="8">
        <v>0</v>
      </c>
      <c r="J342" s="8">
        <v>0</v>
      </c>
      <c r="K342" s="8">
        <v>42</v>
      </c>
      <c r="L342" s="8">
        <v>0</v>
      </c>
      <c r="M342" s="8">
        <v>46</v>
      </c>
      <c r="N342" s="8">
        <v>2</v>
      </c>
      <c r="O342" s="8">
        <v>0</v>
      </c>
      <c r="P342" s="8">
        <v>17</v>
      </c>
      <c r="Q342" s="8">
        <v>1</v>
      </c>
      <c r="R342" s="8">
        <v>0</v>
      </c>
      <c r="S342" s="8">
        <v>0</v>
      </c>
      <c r="T342" s="8">
        <v>0</v>
      </c>
      <c r="U342">
        <v>0</v>
      </c>
    </row>
    <row r="343" spans="1:22" x14ac:dyDescent="0.2">
      <c r="A343" s="17">
        <v>38265</v>
      </c>
      <c r="B343">
        <v>222</v>
      </c>
      <c r="C343" t="s">
        <v>386</v>
      </c>
      <c r="D343">
        <v>2</v>
      </c>
      <c r="E343">
        <v>0</v>
      </c>
      <c r="F343">
        <v>0</v>
      </c>
      <c r="G343">
        <v>61</v>
      </c>
      <c r="H343" s="8">
        <v>0</v>
      </c>
      <c r="I343" s="8">
        <v>0</v>
      </c>
      <c r="J343" s="8">
        <v>0</v>
      </c>
      <c r="K343" s="8">
        <v>51</v>
      </c>
      <c r="L343" s="8">
        <v>0</v>
      </c>
      <c r="M343" s="8">
        <v>55</v>
      </c>
      <c r="N343" s="8">
        <v>4</v>
      </c>
      <c r="O343" s="8">
        <v>0</v>
      </c>
      <c r="P343" s="8">
        <v>0</v>
      </c>
      <c r="Q343" s="8">
        <v>0</v>
      </c>
      <c r="R343" s="8">
        <v>0</v>
      </c>
      <c r="S343" s="8">
        <v>0</v>
      </c>
      <c r="T343" s="8">
        <v>0</v>
      </c>
      <c r="U343">
        <v>1</v>
      </c>
    </row>
    <row r="344" spans="1:22" x14ac:dyDescent="0.2">
      <c r="A344" s="17">
        <v>38265</v>
      </c>
      <c r="B344">
        <v>222</v>
      </c>
      <c r="C344" t="s">
        <v>386</v>
      </c>
      <c r="D344">
        <v>3</v>
      </c>
      <c r="E344">
        <v>0</v>
      </c>
      <c r="F344">
        <v>0</v>
      </c>
      <c r="G344">
        <v>28</v>
      </c>
      <c r="H344" s="8">
        <v>0</v>
      </c>
      <c r="I344" s="8">
        <v>0</v>
      </c>
      <c r="J344" s="8">
        <v>0</v>
      </c>
      <c r="K344" s="8">
        <v>30</v>
      </c>
      <c r="L344" s="8">
        <v>1</v>
      </c>
      <c r="M344" s="8">
        <v>50</v>
      </c>
      <c r="N344" s="8">
        <v>3</v>
      </c>
      <c r="O344" s="8">
        <v>0</v>
      </c>
      <c r="P344" s="8">
        <v>0</v>
      </c>
      <c r="Q344" s="8">
        <v>0</v>
      </c>
      <c r="R344" s="8">
        <v>0</v>
      </c>
      <c r="S344" s="8">
        <v>0</v>
      </c>
      <c r="T344" s="8">
        <v>0</v>
      </c>
      <c r="U344">
        <v>0</v>
      </c>
    </row>
    <row r="345" spans="1:22" x14ac:dyDescent="0.2">
      <c r="A345" s="17">
        <v>38266</v>
      </c>
      <c r="B345">
        <v>222</v>
      </c>
      <c r="C345" t="s">
        <v>386</v>
      </c>
      <c r="D345">
        <v>1</v>
      </c>
      <c r="E345">
        <v>0</v>
      </c>
      <c r="F345">
        <v>0</v>
      </c>
      <c r="G345">
        <v>26</v>
      </c>
      <c r="H345" s="16">
        <v>0</v>
      </c>
      <c r="I345" s="8">
        <v>0</v>
      </c>
      <c r="J345" s="8">
        <v>0</v>
      </c>
      <c r="K345" s="8">
        <v>8</v>
      </c>
      <c r="L345" s="8">
        <v>0</v>
      </c>
      <c r="M345" s="8">
        <v>10</v>
      </c>
      <c r="N345" s="8">
        <v>0</v>
      </c>
      <c r="O345" s="8">
        <v>0</v>
      </c>
      <c r="P345" s="8">
        <v>1</v>
      </c>
      <c r="Q345" s="8">
        <v>1</v>
      </c>
      <c r="R345" s="8">
        <v>0</v>
      </c>
      <c r="S345" s="8">
        <v>0</v>
      </c>
      <c r="T345">
        <v>4</v>
      </c>
      <c r="U345" s="8">
        <v>0</v>
      </c>
    </row>
    <row r="346" spans="1:22" x14ac:dyDescent="0.2">
      <c r="A346" s="17">
        <v>38266</v>
      </c>
      <c r="B346">
        <v>222</v>
      </c>
      <c r="C346" t="s">
        <v>386</v>
      </c>
      <c r="D346">
        <v>2</v>
      </c>
      <c r="E346">
        <v>0</v>
      </c>
      <c r="F346">
        <v>0</v>
      </c>
      <c r="G346">
        <v>18</v>
      </c>
      <c r="H346">
        <v>0</v>
      </c>
      <c r="I346" s="8">
        <v>0</v>
      </c>
      <c r="J346" s="8">
        <v>0</v>
      </c>
      <c r="K346" s="8">
        <v>7</v>
      </c>
      <c r="L346" s="8">
        <v>0</v>
      </c>
      <c r="M346" s="8">
        <v>7</v>
      </c>
      <c r="N346" s="8">
        <v>1</v>
      </c>
      <c r="O346" s="8">
        <v>0</v>
      </c>
      <c r="P346" s="8">
        <v>1</v>
      </c>
      <c r="Q346" s="8">
        <v>0</v>
      </c>
      <c r="R346" s="8">
        <v>0</v>
      </c>
      <c r="S346" s="8">
        <v>0</v>
      </c>
      <c r="T346" s="8">
        <v>0</v>
      </c>
      <c r="U346" s="8">
        <v>0</v>
      </c>
    </row>
    <row r="347" spans="1:22" x14ac:dyDescent="0.2">
      <c r="A347" s="17">
        <v>38266</v>
      </c>
      <c r="B347">
        <v>222</v>
      </c>
      <c r="C347" t="s">
        <v>386</v>
      </c>
      <c r="D347">
        <v>3</v>
      </c>
      <c r="E347">
        <v>0</v>
      </c>
      <c r="F347">
        <v>0</v>
      </c>
      <c r="G347">
        <v>4</v>
      </c>
      <c r="H347">
        <v>0</v>
      </c>
      <c r="I347" s="8">
        <v>0</v>
      </c>
      <c r="J347" s="8">
        <v>0</v>
      </c>
      <c r="K347" s="8">
        <v>1</v>
      </c>
      <c r="L347" s="8">
        <v>0</v>
      </c>
      <c r="M347" s="8">
        <v>1</v>
      </c>
      <c r="N347" s="8">
        <v>0</v>
      </c>
      <c r="O347" s="8">
        <v>0</v>
      </c>
      <c r="P347" s="8">
        <v>0</v>
      </c>
      <c r="Q347" s="8">
        <v>0</v>
      </c>
      <c r="R347" s="8">
        <v>0</v>
      </c>
      <c r="S347" s="8">
        <v>0</v>
      </c>
      <c r="T347" s="8">
        <v>0</v>
      </c>
      <c r="U347" s="8">
        <v>0</v>
      </c>
    </row>
    <row r="348" spans="1:22" x14ac:dyDescent="0.2">
      <c r="A348" s="17">
        <v>38266</v>
      </c>
      <c r="B348">
        <v>222</v>
      </c>
      <c r="C348" t="s">
        <v>386</v>
      </c>
      <c r="D348">
        <v>1</v>
      </c>
      <c r="E348">
        <v>0</v>
      </c>
      <c r="F348">
        <v>0</v>
      </c>
      <c r="G348">
        <v>13</v>
      </c>
      <c r="H348">
        <v>0</v>
      </c>
      <c r="I348" s="8">
        <v>0</v>
      </c>
      <c r="J348" s="8">
        <v>0</v>
      </c>
      <c r="K348" s="8">
        <v>2</v>
      </c>
      <c r="L348" s="8">
        <v>0</v>
      </c>
      <c r="M348" s="8">
        <v>8</v>
      </c>
      <c r="N348" s="8">
        <v>0</v>
      </c>
      <c r="O348" s="8">
        <v>0</v>
      </c>
      <c r="P348" s="8">
        <v>0</v>
      </c>
      <c r="Q348" s="8">
        <v>0</v>
      </c>
      <c r="R348" s="8">
        <v>0</v>
      </c>
      <c r="S348" s="8">
        <v>0</v>
      </c>
      <c r="T348" s="16">
        <v>2</v>
      </c>
      <c r="U348" s="8">
        <v>0</v>
      </c>
    </row>
    <row r="349" spans="1:22" x14ac:dyDescent="0.2">
      <c r="A349" s="17">
        <v>38266</v>
      </c>
      <c r="B349">
        <v>222</v>
      </c>
      <c r="C349" t="s">
        <v>386</v>
      </c>
      <c r="D349">
        <v>2</v>
      </c>
      <c r="E349">
        <v>0</v>
      </c>
      <c r="F349">
        <v>0</v>
      </c>
      <c r="G349">
        <v>9</v>
      </c>
      <c r="H349">
        <v>0</v>
      </c>
      <c r="I349" s="8">
        <v>0</v>
      </c>
      <c r="J349" s="8">
        <v>0</v>
      </c>
      <c r="K349" s="8">
        <v>0</v>
      </c>
      <c r="L349" s="8">
        <v>0</v>
      </c>
      <c r="M349" s="8">
        <v>0</v>
      </c>
      <c r="N349" s="8">
        <v>0</v>
      </c>
      <c r="O349" s="8">
        <v>0</v>
      </c>
      <c r="P349" s="8">
        <v>0</v>
      </c>
      <c r="Q349" s="8">
        <v>0</v>
      </c>
      <c r="R349" s="8">
        <v>0</v>
      </c>
      <c r="S349" s="8">
        <v>0</v>
      </c>
      <c r="T349" s="8">
        <v>0</v>
      </c>
      <c r="U349" s="8">
        <v>0</v>
      </c>
    </row>
    <row r="350" spans="1:22" x14ac:dyDescent="0.2">
      <c r="A350" s="17">
        <v>38266</v>
      </c>
      <c r="B350">
        <v>222</v>
      </c>
      <c r="C350" t="s">
        <v>386</v>
      </c>
      <c r="D350">
        <v>3</v>
      </c>
      <c r="E350">
        <v>0</v>
      </c>
      <c r="F350">
        <v>0</v>
      </c>
      <c r="G350">
        <v>4</v>
      </c>
      <c r="H350">
        <v>0</v>
      </c>
      <c r="I350" s="8">
        <v>0</v>
      </c>
      <c r="J350" s="8">
        <v>0</v>
      </c>
      <c r="K350" s="8">
        <v>0</v>
      </c>
      <c r="L350" s="8">
        <v>0</v>
      </c>
      <c r="M350" s="8">
        <v>0</v>
      </c>
      <c r="N350" s="8">
        <v>0</v>
      </c>
      <c r="O350" s="8">
        <v>0</v>
      </c>
      <c r="P350" s="8">
        <v>0</v>
      </c>
      <c r="Q350" s="8">
        <v>0</v>
      </c>
      <c r="R350" s="16"/>
      <c r="S350" s="8">
        <v>0</v>
      </c>
      <c r="T350" s="8">
        <v>0</v>
      </c>
      <c r="U350" s="8">
        <v>0</v>
      </c>
    </row>
    <row r="351" spans="1:22" x14ac:dyDescent="0.2">
      <c r="A351" s="17">
        <v>38267</v>
      </c>
      <c r="B351">
        <v>222</v>
      </c>
      <c r="C351" t="s">
        <v>386</v>
      </c>
      <c r="D351">
        <v>1</v>
      </c>
      <c r="E351">
        <v>0</v>
      </c>
      <c r="F351">
        <v>0</v>
      </c>
      <c r="G351">
        <v>11</v>
      </c>
      <c r="H351">
        <v>0</v>
      </c>
      <c r="I351" s="8">
        <v>0</v>
      </c>
      <c r="J351" s="8">
        <v>0</v>
      </c>
      <c r="K351" s="8">
        <v>114</v>
      </c>
      <c r="L351" s="8">
        <v>0</v>
      </c>
      <c r="M351" s="8">
        <v>22</v>
      </c>
      <c r="N351" s="8">
        <v>7</v>
      </c>
      <c r="O351" s="8">
        <v>0</v>
      </c>
      <c r="P351" s="8">
        <v>1</v>
      </c>
      <c r="Q351" s="8">
        <v>1</v>
      </c>
      <c r="R351" s="8">
        <v>0</v>
      </c>
      <c r="S351" s="8">
        <v>0</v>
      </c>
      <c r="T351" s="16">
        <v>1</v>
      </c>
      <c r="U351" s="8">
        <v>0</v>
      </c>
      <c r="V351" t="s">
        <v>301</v>
      </c>
    </row>
    <row r="352" spans="1:22" x14ac:dyDescent="0.2">
      <c r="A352" s="17">
        <v>38267</v>
      </c>
      <c r="B352">
        <v>222</v>
      </c>
      <c r="C352" t="s">
        <v>386</v>
      </c>
      <c r="D352">
        <v>2</v>
      </c>
      <c r="E352">
        <v>0</v>
      </c>
      <c r="F352">
        <v>0</v>
      </c>
      <c r="G352">
        <v>12</v>
      </c>
      <c r="H352">
        <v>0</v>
      </c>
      <c r="I352" s="8">
        <v>0</v>
      </c>
      <c r="J352" s="8">
        <v>0</v>
      </c>
      <c r="K352" s="8">
        <v>70</v>
      </c>
      <c r="L352" s="8">
        <v>3</v>
      </c>
      <c r="M352" s="8">
        <v>100</v>
      </c>
      <c r="N352" s="8">
        <v>16</v>
      </c>
      <c r="O352" s="8">
        <v>0</v>
      </c>
      <c r="P352" s="8">
        <v>5</v>
      </c>
      <c r="Q352" s="8">
        <v>0</v>
      </c>
      <c r="R352" s="8">
        <v>1</v>
      </c>
      <c r="S352" s="8">
        <v>0</v>
      </c>
      <c r="T352" s="8">
        <v>0</v>
      </c>
      <c r="U352" s="8">
        <v>0</v>
      </c>
    </row>
    <row r="353" spans="1:24" x14ac:dyDescent="0.2">
      <c r="A353" s="17">
        <v>38267</v>
      </c>
      <c r="B353">
        <v>222</v>
      </c>
      <c r="C353" t="s">
        <v>386</v>
      </c>
      <c r="D353">
        <v>3</v>
      </c>
      <c r="E353">
        <v>0</v>
      </c>
      <c r="F353">
        <v>0</v>
      </c>
      <c r="G353">
        <v>11</v>
      </c>
      <c r="H353">
        <v>1</v>
      </c>
      <c r="I353" s="8">
        <v>0</v>
      </c>
      <c r="J353" s="8">
        <v>0</v>
      </c>
      <c r="K353" s="8">
        <v>31</v>
      </c>
      <c r="L353" s="8">
        <v>0</v>
      </c>
      <c r="M353" s="8">
        <v>42</v>
      </c>
      <c r="N353" s="8">
        <v>14</v>
      </c>
      <c r="O353" s="8">
        <v>0</v>
      </c>
      <c r="P353" s="8">
        <v>0</v>
      </c>
      <c r="Q353" s="8">
        <v>0</v>
      </c>
      <c r="R353" s="8">
        <v>0</v>
      </c>
      <c r="S353" s="8">
        <v>0</v>
      </c>
      <c r="T353" s="8">
        <v>0</v>
      </c>
      <c r="U353" s="8">
        <v>0</v>
      </c>
      <c r="X353" s="8"/>
    </row>
    <row r="354" spans="1:24" x14ac:dyDescent="0.2">
      <c r="A354" s="17">
        <v>38268</v>
      </c>
      <c r="B354">
        <v>222</v>
      </c>
      <c r="C354" t="s">
        <v>386</v>
      </c>
      <c r="D354">
        <v>1</v>
      </c>
      <c r="E354">
        <v>0</v>
      </c>
      <c r="F354">
        <v>0</v>
      </c>
      <c r="G354">
        <v>3</v>
      </c>
      <c r="H354">
        <v>1</v>
      </c>
      <c r="I354" s="8">
        <v>0</v>
      </c>
      <c r="J354" s="8">
        <v>0</v>
      </c>
      <c r="K354" s="8">
        <v>16</v>
      </c>
      <c r="L354" s="8">
        <v>0</v>
      </c>
      <c r="M354" s="8">
        <v>2</v>
      </c>
      <c r="N354" s="8">
        <v>0</v>
      </c>
      <c r="O354" s="8">
        <v>0</v>
      </c>
      <c r="P354" s="8">
        <v>2</v>
      </c>
      <c r="Q354" s="8">
        <v>0</v>
      </c>
      <c r="R354" s="8">
        <v>2</v>
      </c>
      <c r="S354" s="8">
        <v>0</v>
      </c>
      <c r="T354" s="8">
        <v>0</v>
      </c>
      <c r="U354" s="8">
        <v>0</v>
      </c>
      <c r="X354" s="8"/>
    </row>
    <row r="355" spans="1:24" x14ac:dyDescent="0.2">
      <c r="A355" s="17">
        <v>38268</v>
      </c>
      <c r="B355">
        <v>222</v>
      </c>
      <c r="C355" t="s">
        <v>386</v>
      </c>
      <c r="D355">
        <v>2</v>
      </c>
      <c r="E355">
        <v>0</v>
      </c>
      <c r="F355">
        <v>0</v>
      </c>
      <c r="G355">
        <v>7</v>
      </c>
      <c r="H355">
        <v>2</v>
      </c>
      <c r="I355" s="8">
        <v>0</v>
      </c>
      <c r="J355" s="8">
        <v>0</v>
      </c>
      <c r="K355" s="8">
        <v>88</v>
      </c>
      <c r="L355" s="8">
        <v>1</v>
      </c>
      <c r="M355" s="8">
        <v>22</v>
      </c>
      <c r="N355" s="8">
        <v>1</v>
      </c>
      <c r="O355" s="8">
        <v>0</v>
      </c>
      <c r="P355" s="8">
        <v>0</v>
      </c>
      <c r="Q355" s="8">
        <v>0</v>
      </c>
      <c r="R355" s="8">
        <v>0</v>
      </c>
      <c r="S355" s="8">
        <v>0</v>
      </c>
      <c r="T355" s="8">
        <v>0</v>
      </c>
      <c r="U355" s="8">
        <v>0</v>
      </c>
    </row>
    <row r="356" spans="1:24" x14ac:dyDescent="0.2">
      <c r="A356" s="17">
        <v>38268</v>
      </c>
      <c r="B356">
        <v>222</v>
      </c>
      <c r="C356" t="s">
        <v>386</v>
      </c>
      <c r="D356">
        <v>3</v>
      </c>
      <c r="E356">
        <v>0</v>
      </c>
      <c r="F356">
        <v>0</v>
      </c>
      <c r="G356">
        <v>20</v>
      </c>
      <c r="H356">
        <v>0</v>
      </c>
      <c r="I356" s="8">
        <v>0</v>
      </c>
      <c r="J356" s="8">
        <v>0</v>
      </c>
      <c r="K356" s="8">
        <v>24</v>
      </c>
      <c r="L356" s="8">
        <v>7</v>
      </c>
      <c r="M356" s="8">
        <v>10</v>
      </c>
      <c r="N356" s="8">
        <v>19</v>
      </c>
      <c r="O356" s="8">
        <v>0</v>
      </c>
      <c r="P356" s="8">
        <v>2</v>
      </c>
      <c r="Q356" s="8">
        <v>0</v>
      </c>
      <c r="R356" s="8">
        <v>1</v>
      </c>
      <c r="S356" s="8">
        <v>0</v>
      </c>
      <c r="T356" s="16">
        <v>1</v>
      </c>
      <c r="U356" s="8">
        <v>0</v>
      </c>
    </row>
    <row r="357" spans="1:24" x14ac:dyDescent="0.2">
      <c r="A357" s="17">
        <v>38269</v>
      </c>
      <c r="B357">
        <v>222</v>
      </c>
      <c r="C357" t="s">
        <v>386</v>
      </c>
      <c r="D357">
        <v>1</v>
      </c>
      <c r="E357">
        <v>0</v>
      </c>
      <c r="F357">
        <v>0</v>
      </c>
      <c r="G357">
        <v>0</v>
      </c>
      <c r="H357" s="8">
        <v>0</v>
      </c>
      <c r="I357" s="8">
        <v>0</v>
      </c>
      <c r="J357" s="8">
        <v>0</v>
      </c>
      <c r="K357" s="8">
        <v>23</v>
      </c>
      <c r="L357" s="8">
        <v>0</v>
      </c>
      <c r="M357" s="8">
        <v>19</v>
      </c>
      <c r="N357" s="8">
        <v>9</v>
      </c>
      <c r="O357" s="8">
        <v>0</v>
      </c>
      <c r="P357" s="8">
        <v>0</v>
      </c>
      <c r="Q357" s="8">
        <v>1</v>
      </c>
      <c r="R357" s="8">
        <v>3</v>
      </c>
      <c r="S357" s="8">
        <v>0</v>
      </c>
      <c r="T357" s="8">
        <v>0</v>
      </c>
      <c r="U357" s="8">
        <v>0</v>
      </c>
      <c r="V357" t="s">
        <v>301</v>
      </c>
    </row>
    <row r="358" spans="1:24" x14ac:dyDescent="0.2">
      <c r="A358" s="17">
        <v>38269</v>
      </c>
      <c r="B358">
        <v>222</v>
      </c>
      <c r="C358" t="s">
        <v>386</v>
      </c>
      <c r="D358">
        <v>2</v>
      </c>
      <c r="E358">
        <v>0</v>
      </c>
      <c r="F358">
        <v>0</v>
      </c>
      <c r="G358">
        <v>14</v>
      </c>
      <c r="H358" s="8">
        <v>0</v>
      </c>
      <c r="I358" s="8">
        <v>0</v>
      </c>
      <c r="J358" s="8">
        <v>0</v>
      </c>
      <c r="K358" s="8">
        <v>52</v>
      </c>
      <c r="L358" s="8">
        <v>1</v>
      </c>
      <c r="M358" s="8">
        <v>31</v>
      </c>
      <c r="N358" s="8">
        <v>34</v>
      </c>
      <c r="O358" s="8">
        <v>0</v>
      </c>
      <c r="P358" s="8">
        <v>1</v>
      </c>
      <c r="Q358" s="8">
        <v>0</v>
      </c>
      <c r="R358" s="8">
        <v>0</v>
      </c>
      <c r="S358" s="8">
        <v>0</v>
      </c>
      <c r="T358" s="16">
        <v>4</v>
      </c>
      <c r="U358" s="8">
        <v>0</v>
      </c>
    </row>
    <row r="359" spans="1:24" x14ac:dyDescent="0.2">
      <c r="A359" s="17">
        <v>38269</v>
      </c>
      <c r="B359">
        <v>222</v>
      </c>
      <c r="C359" t="s">
        <v>386</v>
      </c>
      <c r="D359">
        <v>3</v>
      </c>
      <c r="E359">
        <v>0</v>
      </c>
      <c r="F359">
        <v>0</v>
      </c>
      <c r="G359">
        <v>8</v>
      </c>
      <c r="H359" s="8">
        <v>0</v>
      </c>
      <c r="I359" s="8">
        <v>0</v>
      </c>
      <c r="J359" s="8">
        <v>0</v>
      </c>
      <c r="K359" s="8">
        <v>68</v>
      </c>
      <c r="L359" s="8">
        <v>0</v>
      </c>
      <c r="M359" s="8">
        <v>54</v>
      </c>
      <c r="N359" s="8">
        <v>30</v>
      </c>
      <c r="O359" s="8">
        <v>0</v>
      </c>
      <c r="P359" s="8">
        <v>6</v>
      </c>
      <c r="Q359" s="8">
        <v>2</v>
      </c>
      <c r="R359" s="8">
        <v>0</v>
      </c>
      <c r="S359" s="8">
        <v>0</v>
      </c>
      <c r="T359" s="8">
        <v>0</v>
      </c>
      <c r="U359" s="8">
        <v>0</v>
      </c>
    </row>
    <row r="360" spans="1:24" x14ac:dyDescent="0.2">
      <c r="A360" s="17">
        <v>38270</v>
      </c>
      <c r="B360">
        <v>222</v>
      </c>
      <c r="C360" t="s">
        <v>386</v>
      </c>
      <c r="D360">
        <v>3</v>
      </c>
      <c r="E360">
        <v>0</v>
      </c>
      <c r="F360">
        <v>0</v>
      </c>
      <c r="G360">
        <v>4</v>
      </c>
      <c r="H360">
        <v>0</v>
      </c>
      <c r="I360" s="8">
        <v>0</v>
      </c>
      <c r="J360" s="8">
        <v>0</v>
      </c>
      <c r="K360" s="8">
        <v>6</v>
      </c>
      <c r="L360" s="8">
        <v>0</v>
      </c>
      <c r="M360" s="8">
        <v>8</v>
      </c>
      <c r="N360" s="8">
        <v>0</v>
      </c>
      <c r="O360" s="8">
        <v>0</v>
      </c>
      <c r="P360" s="8">
        <v>3</v>
      </c>
      <c r="Q360" s="8">
        <v>0</v>
      </c>
      <c r="R360" s="8">
        <v>0</v>
      </c>
      <c r="S360" s="8">
        <v>0</v>
      </c>
      <c r="T360" s="8">
        <v>0</v>
      </c>
      <c r="U360" s="8">
        <v>0</v>
      </c>
      <c r="V360" t="s">
        <v>170</v>
      </c>
    </row>
    <row r="361" spans="1:24" x14ac:dyDescent="0.2">
      <c r="A361" s="17">
        <v>38270</v>
      </c>
      <c r="B361">
        <v>222</v>
      </c>
      <c r="C361" t="s">
        <v>386</v>
      </c>
      <c r="D361">
        <v>1</v>
      </c>
      <c r="E361">
        <v>0</v>
      </c>
      <c r="F361">
        <v>0</v>
      </c>
      <c r="G361">
        <v>16</v>
      </c>
      <c r="H361">
        <v>0</v>
      </c>
      <c r="I361" s="8">
        <v>0</v>
      </c>
      <c r="J361" s="8">
        <v>0</v>
      </c>
      <c r="K361" s="8">
        <v>13</v>
      </c>
      <c r="L361" s="8">
        <v>0</v>
      </c>
      <c r="M361" s="8">
        <v>28</v>
      </c>
      <c r="N361" s="8">
        <v>8</v>
      </c>
      <c r="O361" s="8">
        <v>0</v>
      </c>
      <c r="P361" s="8">
        <v>6</v>
      </c>
      <c r="Q361" s="8">
        <v>0</v>
      </c>
      <c r="R361" s="8">
        <v>0</v>
      </c>
      <c r="S361" s="8">
        <v>0</v>
      </c>
      <c r="T361" s="8">
        <v>0</v>
      </c>
      <c r="U361" s="8">
        <v>0</v>
      </c>
    </row>
    <row r="362" spans="1:24" x14ac:dyDescent="0.2">
      <c r="A362" s="17">
        <v>38270</v>
      </c>
      <c r="B362">
        <v>222</v>
      </c>
      <c r="C362" t="s">
        <v>386</v>
      </c>
      <c r="D362">
        <v>2</v>
      </c>
      <c r="E362">
        <v>0</v>
      </c>
      <c r="F362">
        <v>0</v>
      </c>
      <c r="G362">
        <v>8</v>
      </c>
      <c r="H362">
        <v>0</v>
      </c>
      <c r="I362" s="8">
        <v>0</v>
      </c>
      <c r="J362" s="8">
        <v>0</v>
      </c>
      <c r="K362" s="8">
        <v>15</v>
      </c>
      <c r="L362" s="8">
        <v>0</v>
      </c>
      <c r="M362" s="8">
        <v>4</v>
      </c>
      <c r="N362" s="8">
        <v>0</v>
      </c>
      <c r="O362" s="8">
        <v>0</v>
      </c>
      <c r="P362" s="8">
        <v>0</v>
      </c>
      <c r="Q362" s="8">
        <v>1</v>
      </c>
      <c r="R362" s="8">
        <v>0</v>
      </c>
      <c r="S362" s="8">
        <v>0</v>
      </c>
      <c r="T362" s="8">
        <v>0</v>
      </c>
      <c r="U362" s="8">
        <v>0</v>
      </c>
    </row>
    <row r="363" spans="1:24" x14ac:dyDescent="0.2">
      <c r="A363" s="17">
        <v>38271</v>
      </c>
      <c r="B363">
        <v>222</v>
      </c>
      <c r="C363" t="s">
        <v>386</v>
      </c>
      <c r="D363">
        <v>1</v>
      </c>
      <c r="E363">
        <v>0</v>
      </c>
      <c r="F363">
        <v>0</v>
      </c>
      <c r="G363">
        <v>1</v>
      </c>
      <c r="H363" s="8">
        <v>0</v>
      </c>
      <c r="I363" s="8">
        <v>0</v>
      </c>
      <c r="J363" s="8">
        <v>0</v>
      </c>
      <c r="K363" s="8">
        <v>14</v>
      </c>
      <c r="L363" s="8">
        <v>0</v>
      </c>
      <c r="M363" s="8">
        <v>28</v>
      </c>
      <c r="N363" s="8">
        <v>1</v>
      </c>
      <c r="O363" s="8">
        <v>0</v>
      </c>
      <c r="P363" s="8">
        <v>0</v>
      </c>
      <c r="Q363" s="8">
        <v>0</v>
      </c>
      <c r="R363" s="8">
        <v>0</v>
      </c>
      <c r="S363" s="8">
        <v>0</v>
      </c>
      <c r="T363" s="8">
        <v>0</v>
      </c>
      <c r="U363" s="8">
        <v>0</v>
      </c>
    </row>
    <row r="364" spans="1:24" x14ac:dyDescent="0.2">
      <c r="A364" s="17">
        <v>38271</v>
      </c>
      <c r="B364">
        <v>222</v>
      </c>
      <c r="C364" t="s">
        <v>386</v>
      </c>
      <c r="D364">
        <v>2</v>
      </c>
      <c r="E364">
        <v>0</v>
      </c>
      <c r="F364">
        <v>0</v>
      </c>
      <c r="G364">
        <v>7</v>
      </c>
      <c r="H364" s="8">
        <v>0</v>
      </c>
      <c r="I364" s="8">
        <v>0</v>
      </c>
      <c r="J364" s="8">
        <v>0</v>
      </c>
      <c r="K364" s="8">
        <v>7</v>
      </c>
      <c r="L364" s="8">
        <v>0</v>
      </c>
      <c r="M364" s="8">
        <v>8</v>
      </c>
      <c r="N364" s="8">
        <v>0</v>
      </c>
      <c r="O364" s="8">
        <v>0</v>
      </c>
      <c r="P364" s="8">
        <v>1</v>
      </c>
      <c r="Q364" s="8">
        <v>3</v>
      </c>
      <c r="R364" s="8">
        <v>0</v>
      </c>
      <c r="S364" s="8">
        <v>0</v>
      </c>
      <c r="T364" s="8">
        <v>0</v>
      </c>
      <c r="U364" s="8">
        <v>0</v>
      </c>
      <c r="V364" t="s">
        <v>9</v>
      </c>
    </row>
    <row r="365" spans="1:24" x14ac:dyDescent="0.2">
      <c r="A365" s="17">
        <v>38271</v>
      </c>
      <c r="B365">
        <v>222</v>
      </c>
      <c r="C365" t="s">
        <v>386</v>
      </c>
      <c r="D365">
        <v>3</v>
      </c>
      <c r="E365">
        <v>0</v>
      </c>
      <c r="F365">
        <v>0</v>
      </c>
      <c r="G365">
        <v>2</v>
      </c>
      <c r="H365" s="8">
        <v>0</v>
      </c>
      <c r="I365" s="8">
        <v>0</v>
      </c>
      <c r="J365" s="8">
        <v>0</v>
      </c>
      <c r="K365" s="8">
        <v>5</v>
      </c>
      <c r="L365" s="8">
        <v>0</v>
      </c>
      <c r="M365" s="8">
        <v>8</v>
      </c>
      <c r="N365" s="8">
        <v>0</v>
      </c>
      <c r="O365" s="8">
        <v>0</v>
      </c>
      <c r="P365" s="8">
        <v>1</v>
      </c>
      <c r="Q365" s="8">
        <v>1</v>
      </c>
      <c r="R365" s="8">
        <v>0</v>
      </c>
      <c r="S365" s="8">
        <v>0</v>
      </c>
      <c r="T365" s="8">
        <v>0</v>
      </c>
      <c r="U365" s="8">
        <v>0</v>
      </c>
      <c r="X365" s="8"/>
    </row>
    <row r="366" spans="1:24" x14ac:dyDescent="0.2">
      <c r="A366" s="17">
        <v>38272</v>
      </c>
      <c r="B366" s="8">
        <v>222</v>
      </c>
      <c r="C366" s="8" t="s">
        <v>386</v>
      </c>
      <c r="D366">
        <v>1</v>
      </c>
      <c r="E366">
        <v>0</v>
      </c>
      <c r="F366">
        <v>0</v>
      </c>
      <c r="G366">
        <v>11</v>
      </c>
      <c r="H366" s="8">
        <v>7</v>
      </c>
      <c r="I366" s="8">
        <v>0</v>
      </c>
      <c r="J366" s="8">
        <v>0</v>
      </c>
      <c r="K366" s="8">
        <v>16</v>
      </c>
      <c r="L366" s="8">
        <v>0</v>
      </c>
      <c r="M366" s="8">
        <v>17</v>
      </c>
      <c r="N366" s="8">
        <v>13</v>
      </c>
      <c r="O366" s="8">
        <v>0</v>
      </c>
      <c r="P366" s="8">
        <v>4</v>
      </c>
      <c r="Q366" s="8">
        <v>3</v>
      </c>
      <c r="R366" s="8">
        <v>0</v>
      </c>
      <c r="S366" s="8">
        <v>0</v>
      </c>
      <c r="T366" s="8">
        <v>0</v>
      </c>
      <c r="U366" s="8">
        <v>0</v>
      </c>
      <c r="V366" s="8"/>
      <c r="X366" s="8"/>
    </row>
    <row r="367" spans="1:24" x14ac:dyDescent="0.2">
      <c r="A367" s="17">
        <v>38272</v>
      </c>
      <c r="B367" s="8">
        <v>222</v>
      </c>
      <c r="C367" s="8" t="s">
        <v>386</v>
      </c>
      <c r="D367">
        <v>2</v>
      </c>
      <c r="E367">
        <v>0</v>
      </c>
      <c r="F367">
        <v>0</v>
      </c>
      <c r="G367">
        <v>3</v>
      </c>
      <c r="H367" s="8">
        <v>3</v>
      </c>
      <c r="I367" s="8">
        <v>0</v>
      </c>
      <c r="J367" s="8">
        <v>0</v>
      </c>
      <c r="K367" s="8">
        <v>7</v>
      </c>
      <c r="L367" s="8">
        <v>1</v>
      </c>
      <c r="M367" s="8">
        <v>6</v>
      </c>
      <c r="N367" s="8">
        <v>3</v>
      </c>
      <c r="O367" s="8">
        <v>0</v>
      </c>
      <c r="P367" s="8">
        <v>0</v>
      </c>
      <c r="Q367" s="8">
        <v>0</v>
      </c>
      <c r="R367" s="8">
        <v>0</v>
      </c>
      <c r="S367" s="8">
        <v>0</v>
      </c>
      <c r="T367">
        <v>1</v>
      </c>
      <c r="U367" s="8">
        <v>0</v>
      </c>
      <c r="V367" s="8"/>
    </row>
    <row r="368" spans="1:24" x14ac:dyDescent="0.2">
      <c r="A368" s="17">
        <v>38272</v>
      </c>
      <c r="B368" s="8">
        <v>222</v>
      </c>
      <c r="C368" s="8" t="s">
        <v>386</v>
      </c>
      <c r="D368">
        <v>3</v>
      </c>
      <c r="E368">
        <v>0</v>
      </c>
      <c r="F368">
        <v>0</v>
      </c>
      <c r="G368">
        <v>7</v>
      </c>
      <c r="H368" s="8">
        <v>0</v>
      </c>
      <c r="I368" s="8">
        <v>0</v>
      </c>
      <c r="J368" s="16">
        <v>0</v>
      </c>
      <c r="K368" s="8">
        <v>14</v>
      </c>
      <c r="L368" s="8">
        <v>0</v>
      </c>
      <c r="M368" s="8">
        <v>6</v>
      </c>
      <c r="N368" s="8">
        <v>3</v>
      </c>
      <c r="O368" s="8">
        <v>0</v>
      </c>
      <c r="P368" s="8">
        <v>2</v>
      </c>
      <c r="Q368" s="8">
        <v>0</v>
      </c>
      <c r="R368" s="8">
        <v>0</v>
      </c>
      <c r="S368" s="8">
        <v>0</v>
      </c>
      <c r="T368" s="8">
        <v>0</v>
      </c>
      <c r="U368" s="8">
        <v>0</v>
      </c>
      <c r="V368" s="8"/>
    </row>
    <row r="369" spans="1:24" x14ac:dyDescent="0.2">
      <c r="A369" s="17">
        <v>38273</v>
      </c>
      <c r="B369">
        <v>222</v>
      </c>
      <c r="C369" t="s">
        <v>386</v>
      </c>
      <c r="D369">
        <v>1</v>
      </c>
      <c r="E369">
        <v>0</v>
      </c>
      <c r="F369">
        <v>0</v>
      </c>
      <c r="G369">
        <v>3</v>
      </c>
      <c r="H369" s="8">
        <v>2</v>
      </c>
      <c r="I369" s="8">
        <v>0</v>
      </c>
      <c r="J369" s="8">
        <v>0</v>
      </c>
      <c r="K369" s="8">
        <v>35</v>
      </c>
      <c r="L369" s="8">
        <v>0</v>
      </c>
      <c r="M369" s="8">
        <v>14</v>
      </c>
      <c r="N369" s="8">
        <v>11</v>
      </c>
      <c r="O369" s="8">
        <v>0</v>
      </c>
      <c r="P369" s="8">
        <v>2</v>
      </c>
      <c r="Q369" s="8">
        <v>0</v>
      </c>
      <c r="R369" s="8">
        <v>0</v>
      </c>
      <c r="S369" s="8">
        <v>0</v>
      </c>
      <c r="T369" s="16">
        <v>7</v>
      </c>
      <c r="U369" s="8">
        <v>0</v>
      </c>
    </row>
    <row r="370" spans="1:24" x14ac:dyDescent="0.2">
      <c r="A370" s="17">
        <v>38273</v>
      </c>
      <c r="B370">
        <v>222</v>
      </c>
      <c r="C370" t="s">
        <v>386</v>
      </c>
      <c r="D370">
        <v>2</v>
      </c>
      <c r="E370">
        <v>0</v>
      </c>
      <c r="F370">
        <v>0</v>
      </c>
      <c r="G370">
        <v>8</v>
      </c>
      <c r="H370" s="8">
        <v>1</v>
      </c>
      <c r="I370" s="8">
        <v>0</v>
      </c>
      <c r="J370" s="8">
        <v>0</v>
      </c>
      <c r="K370" s="8">
        <v>0</v>
      </c>
      <c r="L370" s="8">
        <v>0</v>
      </c>
      <c r="M370" s="8">
        <v>26</v>
      </c>
      <c r="N370" s="8">
        <v>6</v>
      </c>
      <c r="O370" s="8">
        <v>0</v>
      </c>
      <c r="P370" s="8">
        <v>0</v>
      </c>
      <c r="Q370" s="8">
        <v>0</v>
      </c>
      <c r="R370" s="8">
        <v>0</v>
      </c>
      <c r="S370" s="8">
        <v>0</v>
      </c>
      <c r="T370" s="8">
        <v>0</v>
      </c>
      <c r="U370" s="8">
        <v>0</v>
      </c>
    </row>
    <row r="371" spans="1:24" x14ac:dyDescent="0.2">
      <c r="A371" s="17">
        <v>38273</v>
      </c>
      <c r="B371">
        <v>222</v>
      </c>
      <c r="C371" t="s">
        <v>386</v>
      </c>
      <c r="D371">
        <v>3</v>
      </c>
      <c r="E371">
        <v>0</v>
      </c>
      <c r="F371">
        <v>0</v>
      </c>
      <c r="G371">
        <v>10</v>
      </c>
      <c r="H371" s="8">
        <v>1</v>
      </c>
      <c r="I371" s="8">
        <v>0</v>
      </c>
      <c r="J371" s="8">
        <v>0</v>
      </c>
      <c r="K371" s="8">
        <v>20</v>
      </c>
      <c r="L371" s="8">
        <v>0</v>
      </c>
      <c r="M371" s="8">
        <v>19</v>
      </c>
      <c r="N371" s="8">
        <v>17</v>
      </c>
      <c r="O371" s="8">
        <v>0</v>
      </c>
      <c r="P371" s="8">
        <v>2</v>
      </c>
      <c r="Q371" s="8">
        <v>0</v>
      </c>
      <c r="R371" s="8">
        <v>0</v>
      </c>
      <c r="S371" s="8">
        <v>0</v>
      </c>
      <c r="T371" s="8">
        <v>5</v>
      </c>
      <c r="U371" s="8">
        <v>0</v>
      </c>
    </row>
    <row r="372" spans="1:24" x14ac:dyDescent="0.2">
      <c r="A372" s="17">
        <v>38274</v>
      </c>
      <c r="B372">
        <v>222</v>
      </c>
      <c r="C372" t="s">
        <v>386</v>
      </c>
      <c r="D372">
        <v>2</v>
      </c>
      <c r="E372">
        <v>0</v>
      </c>
      <c r="F372">
        <v>0</v>
      </c>
      <c r="G372">
        <v>6</v>
      </c>
      <c r="H372">
        <v>1</v>
      </c>
      <c r="I372" s="8">
        <v>0</v>
      </c>
      <c r="J372" s="8">
        <v>0</v>
      </c>
      <c r="K372" s="8">
        <v>6</v>
      </c>
      <c r="L372" s="8">
        <v>0</v>
      </c>
      <c r="M372" s="8">
        <v>13</v>
      </c>
      <c r="N372" s="8">
        <v>4</v>
      </c>
      <c r="O372" s="8">
        <v>0</v>
      </c>
      <c r="P372" s="8">
        <v>1</v>
      </c>
      <c r="Q372" s="8">
        <v>2</v>
      </c>
      <c r="R372" s="8">
        <v>0</v>
      </c>
      <c r="S372" s="8">
        <v>0</v>
      </c>
      <c r="T372" s="8">
        <v>0</v>
      </c>
      <c r="U372" s="8">
        <v>0</v>
      </c>
    </row>
    <row r="373" spans="1:24" x14ac:dyDescent="0.2">
      <c r="A373" s="17">
        <v>38238</v>
      </c>
      <c r="B373">
        <v>3802</v>
      </c>
      <c r="C373" t="s">
        <v>386</v>
      </c>
      <c r="D373">
        <v>1</v>
      </c>
      <c r="E373">
        <v>0</v>
      </c>
      <c r="F373">
        <v>0</v>
      </c>
      <c r="G373">
        <v>0</v>
      </c>
      <c r="H373">
        <v>0</v>
      </c>
      <c r="I373" s="8">
        <v>0</v>
      </c>
      <c r="J373" s="8">
        <v>18</v>
      </c>
      <c r="K373" s="8">
        <v>0</v>
      </c>
      <c r="L373" s="8">
        <v>0</v>
      </c>
      <c r="M373" s="8">
        <v>0</v>
      </c>
      <c r="N373" s="8">
        <v>0</v>
      </c>
      <c r="O373" s="8">
        <v>18</v>
      </c>
      <c r="P373" s="8">
        <v>4</v>
      </c>
      <c r="Q373" s="8">
        <v>0</v>
      </c>
      <c r="R373" s="8">
        <v>0</v>
      </c>
      <c r="S373" s="8">
        <v>0</v>
      </c>
      <c r="T373" s="8">
        <v>0</v>
      </c>
      <c r="U373" s="16">
        <v>0</v>
      </c>
      <c r="X373" s="8"/>
    </row>
    <row r="374" spans="1:24" x14ac:dyDescent="0.2">
      <c r="A374" s="17">
        <v>38238</v>
      </c>
      <c r="B374">
        <v>3802</v>
      </c>
      <c r="C374" t="s">
        <v>386</v>
      </c>
      <c r="D374">
        <v>2</v>
      </c>
      <c r="E374">
        <v>0</v>
      </c>
      <c r="F374">
        <v>0</v>
      </c>
      <c r="G374">
        <v>12</v>
      </c>
      <c r="H374">
        <v>0</v>
      </c>
      <c r="I374" s="8">
        <v>0</v>
      </c>
      <c r="J374" s="8">
        <v>55</v>
      </c>
      <c r="K374" s="8">
        <v>0</v>
      </c>
      <c r="L374" s="8">
        <v>0</v>
      </c>
      <c r="M374" s="8">
        <v>0</v>
      </c>
      <c r="N374" s="8">
        <v>0</v>
      </c>
      <c r="O374" s="8">
        <v>5</v>
      </c>
      <c r="P374" s="8">
        <v>2</v>
      </c>
      <c r="Q374" s="8">
        <v>0</v>
      </c>
      <c r="R374" s="8">
        <v>0</v>
      </c>
      <c r="S374" s="8">
        <v>0</v>
      </c>
      <c r="T374" s="8">
        <v>0</v>
      </c>
      <c r="U374" s="16">
        <v>0</v>
      </c>
    </row>
    <row r="375" spans="1:24" x14ac:dyDescent="0.2">
      <c r="A375" s="17">
        <v>38238</v>
      </c>
      <c r="B375">
        <v>3802</v>
      </c>
      <c r="C375" t="s">
        <v>386</v>
      </c>
      <c r="D375">
        <v>3</v>
      </c>
      <c r="E375">
        <v>0</v>
      </c>
      <c r="F375">
        <v>0</v>
      </c>
      <c r="G375">
        <v>16</v>
      </c>
      <c r="H375">
        <v>1</v>
      </c>
      <c r="I375" s="8">
        <v>0</v>
      </c>
      <c r="J375" s="8">
        <v>45</v>
      </c>
      <c r="K375" s="8">
        <v>0</v>
      </c>
      <c r="L375" s="8">
        <v>0</v>
      </c>
      <c r="M375" s="8">
        <v>0</v>
      </c>
      <c r="N375" s="8">
        <v>0</v>
      </c>
      <c r="O375" s="8">
        <v>9</v>
      </c>
      <c r="P375" s="8">
        <v>5</v>
      </c>
      <c r="Q375" s="8">
        <v>0</v>
      </c>
      <c r="R375" s="8">
        <v>0</v>
      </c>
      <c r="S375" s="8">
        <v>0</v>
      </c>
      <c r="T375" s="8">
        <v>0</v>
      </c>
      <c r="U375" s="16">
        <v>0</v>
      </c>
    </row>
    <row r="376" spans="1:24" x14ac:dyDescent="0.2">
      <c r="A376" s="13">
        <v>38240</v>
      </c>
      <c r="B376">
        <v>3802</v>
      </c>
      <c r="C376" t="s">
        <v>386</v>
      </c>
      <c r="D376">
        <v>1</v>
      </c>
      <c r="E376">
        <v>0</v>
      </c>
      <c r="F376">
        <v>0</v>
      </c>
      <c r="G376">
        <v>13</v>
      </c>
      <c r="H376">
        <v>0</v>
      </c>
      <c r="I376" s="16">
        <v>1</v>
      </c>
      <c r="J376" s="16">
        <v>46</v>
      </c>
      <c r="K376" s="16">
        <v>0</v>
      </c>
      <c r="L376" s="8">
        <v>0</v>
      </c>
      <c r="M376" s="16">
        <v>0</v>
      </c>
      <c r="N376" s="8">
        <v>0</v>
      </c>
      <c r="O376" s="16">
        <v>1</v>
      </c>
      <c r="P376" s="16">
        <v>1</v>
      </c>
      <c r="Q376" s="16">
        <v>0</v>
      </c>
      <c r="R376" s="16">
        <v>0</v>
      </c>
      <c r="S376" s="16">
        <v>0</v>
      </c>
      <c r="T376" s="8">
        <v>0</v>
      </c>
      <c r="U376" s="16">
        <v>0</v>
      </c>
    </row>
    <row r="377" spans="1:24" x14ac:dyDescent="0.2">
      <c r="A377" s="13">
        <v>38240</v>
      </c>
      <c r="B377">
        <v>3802</v>
      </c>
      <c r="C377" t="s">
        <v>386</v>
      </c>
      <c r="D377">
        <v>2</v>
      </c>
      <c r="E377">
        <v>0</v>
      </c>
      <c r="F377">
        <v>0</v>
      </c>
      <c r="G377">
        <v>15</v>
      </c>
      <c r="H377">
        <v>1</v>
      </c>
      <c r="I377" s="16">
        <v>0</v>
      </c>
      <c r="J377" s="16">
        <v>25</v>
      </c>
      <c r="K377" s="16">
        <v>0</v>
      </c>
      <c r="L377" s="8">
        <v>0</v>
      </c>
      <c r="M377" s="16">
        <v>0</v>
      </c>
      <c r="N377" s="8">
        <v>0</v>
      </c>
      <c r="O377" s="16">
        <v>1</v>
      </c>
      <c r="P377" s="16">
        <v>0</v>
      </c>
      <c r="Q377" s="16">
        <v>0</v>
      </c>
      <c r="R377" s="16">
        <v>0</v>
      </c>
      <c r="S377" s="16">
        <v>0</v>
      </c>
      <c r="T377" s="8">
        <v>0</v>
      </c>
      <c r="U377" s="16">
        <v>0</v>
      </c>
    </row>
    <row r="378" spans="1:24" x14ac:dyDescent="0.2">
      <c r="A378" s="9">
        <v>38241</v>
      </c>
      <c r="B378">
        <v>3802</v>
      </c>
      <c r="C378" t="s">
        <v>386</v>
      </c>
      <c r="D378">
        <v>1</v>
      </c>
      <c r="E378">
        <v>0</v>
      </c>
      <c r="F378">
        <v>0</v>
      </c>
      <c r="G378">
        <v>24</v>
      </c>
      <c r="H378">
        <v>1</v>
      </c>
      <c r="I378" s="16">
        <v>0</v>
      </c>
      <c r="J378" s="16">
        <v>11</v>
      </c>
      <c r="K378" s="16">
        <v>0</v>
      </c>
      <c r="L378" s="8">
        <v>0</v>
      </c>
      <c r="M378" s="16">
        <v>0</v>
      </c>
      <c r="N378" s="8">
        <v>0</v>
      </c>
      <c r="O378" s="16">
        <v>0</v>
      </c>
      <c r="P378" s="16">
        <v>1</v>
      </c>
      <c r="Q378" s="16">
        <v>0</v>
      </c>
      <c r="R378" s="16">
        <v>1</v>
      </c>
      <c r="S378" s="16">
        <v>0</v>
      </c>
      <c r="T378" s="8">
        <v>0</v>
      </c>
      <c r="U378" s="16">
        <v>0</v>
      </c>
    </row>
    <row r="379" spans="1:24" x14ac:dyDescent="0.2">
      <c r="A379" s="9">
        <v>38241</v>
      </c>
      <c r="B379">
        <v>3802</v>
      </c>
      <c r="C379" t="s">
        <v>386</v>
      </c>
      <c r="D379">
        <v>2</v>
      </c>
      <c r="E379">
        <v>0</v>
      </c>
      <c r="F379">
        <v>0</v>
      </c>
      <c r="G379">
        <v>47</v>
      </c>
      <c r="H379">
        <v>0</v>
      </c>
      <c r="I379" s="16">
        <v>0</v>
      </c>
      <c r="J379" s="16">
        <v>56</v>
      </c>
      <c r="K379" s="16">
        <v>0</v>
      </c>
      <c r="L379" s="8">
        <v>0</v>
      </c>
      <c r="M379" s="16">
        <v>0</v>
      </c>
      <c r="N379" s="8">
        <v>0</v>
      </c>
      <c r="O379" s="16">
        <v>4</v>
      </c>
      <c r="P379" s="16">
        <v>5</v>
      </c>
      <c r="Q379" s="16">
        <v>0</v>
      </c>
      <c r="R379" s="16">
        <v>1</v>
      </c>
      <c r="S379" s="16">
        <v>0</v>
      </c>
      <c r="T379" s="8">
        <v>0</v>
      </c>
      <c r="U379" s="16">
        <v>0</v>
      </c>
    </row>
    <row r="380" spans="1:24" x14ac:dyDescent="0.2">
      <c r="A380" s="9">
        <v>38241</v>
      </c>
      <c r="B380">
        <v>3802</v>
      </c>
      <c r="C380" t="s">
        <v>386</v>
      </c>
      <c r="D380">
        <v>3</v>
      </c>
      <c r="E380">
        <v>0</v>
      </c>
      <c r="F380">
        <v>0</v>
      </c>
      <c r="G380">
        <v>15</v>
      </c>
      <c r="H380">
        <v>2</v>
      </c>
      <c r="I380" s="16">
        <v>0</v>
      </c>
      <c r="J380" s="16">
        <v>43</v>
      </c>
      <c r="K380" s="16">
        <v>0</v>
      </c>
      <c r="L380" s="8">
        <v>0</v>
      </c>
      <c r="M380" s="16">
        <v>0</v>
      </c>
      <c r="N380" s="8">
        <v>0</v>
      </c>
      <c r="O380" s="16">
        <v>2</v>
      </c>
      <c r="P380" s="16">
        <v>1</v>
      </c>
      <c r="Q380" s="16">
        <v>0</v>
      </c>
      <c r="R380" s="16">
        <v>0</v>
      </c>
      <c r="S380" s="16">
        <v>0</v>
      </c>
      <c r="T380" s="8">
        <v>0</v>
      </c>
      <c r="U380" s="16">
        <v>0</v>
      </c>
    </row>
    <row r="381" spans="1:24" x14ac:dyDescent="0.2">
      <c r="A381" s="9">
        <v>38242</v>
      </c>
      <c r="B381">
        <v>3802</v>
      </c>
      <c r="C381" t="s">
        <v>386</v>
      </c>
      <c r="D381">
        <v>1</v>
      </c>
      <c r="E381">
        <v>0</v>
      </c>
      <c r="F381">
        <v>0</v>
      </c>
      <c r="G381">
        <v>33</v>
      </c>
      <c r="H381">
        <v>1</v>
      </c>
      <c r="I381" s="16">
        <v>0</v>
      </c>
      <c r="J381" s="16">
        <v>5</v>
      </c>
      <c r="K381" s="16">
        <v>0</v>
      </c>
      <c r="L381" s="8">
        <v>0</v>
      </c>
      <c r="M381" s="16">
        <v>0</v>
      </c>
      <c r="N381" s="8">
        <v>0</v>
      </c>
      <c r="O381" s="16">
        <v>0</v>
      </c>
      <c r="P381" s="16">
        <v>0</v>
      </c>
      <c r="Q381" s="16">
        <v>0</v>
      </c>
      <c r="R381" s="16">
        <v>0</v>
      </c>
      <c r="S381" s="16">
        <v>0</v>
      </c>
      <c r="T381" s="8">
        <v>0</v>
      </c>
      <c r="U381" s="16">
        <v>0</v>
      </c>
    </row>
    <row r="382" spans="1:24" x14ac:dyDescent="0.2">
      <c r="A382" s="9">
        <v>38242</v>
      </c>
      <c r="B382">
        <v>3802</v>
      </c>
      <c r="C382" t="s">
        <v>386</v>
      </c>
      <c r="D382">
        <v>2</v>
      </c>
      <c r="E382">
        <v>0</v>
      </c>
      <c r="F382">
        <v>0</v>
      </c>
      <c r="G382">
        <v>17</v>
      </c>
      <c r="H382">
        <v>1</v>
      </c>
      <c r="I382" s="16">
        <v>0</v>
      </c>
      <c r="J382" s="16">
        <v>0</v>
      </c>
      <c r="K382" s="16">
        <v>16</v>
      </c>
      <c r="L382" s="8">
        <v>0</v>
      </c>
      <c r="M382" s="16">
        <v>0</v>
      </c>
      <c r="N382" s="8">
        <v>0</v>
      </c>
      <c r="O382" s="16">
        <v>2</v>
      </c>
      <c r="P382" s="16">
        <v>0</v>
      </c>
      <c r="Q382" s="16">
        <v>1</v>
      </c>
      <c r="R382" s="16">
        <v>0</v>
      </c>
      <c r="S382" s="16">
        <v>0</v>
      </c>
      <c r="T382" s="8">
        <v>0</v>
      </c>
      <c r="U382" s="16">
        <v>0</v>
      </c>
    </row>
    <row r="383" spans="1:24" x14ac:dyDescent="0.2">
      <c r="A383" s="9">
        <v>38242</v>
      </c>
      <c r="B383">
        <v>3802</v>
      </c>
      <c r="C383" t="s">
        <v>386</v>
      </c>
      <c r="D383">
        <v>3</v>
      </c>
      <c r="E383">
        <v>0</v>
      </c>
      <c r="F383">
        <v>0</v>
      </c>
      <c r="G383">
        <v>7</v>
      </c>
      <c r="H383">
        <v>2</v>
      </c>
      <c r="I383" s="16">
        <v>0</v>
      </c>
      <c r="J383" s="16">
        <v>0</v>
      </c>
      <c r="K383" s="16">
        <v>6</v>
      </c>
      <c r="L383" s="8">
        <v>0</v>
      </c>
      <c r="M383" s="16">
        <v>3</v>
      </c>
      <c r="N383" s="8">
        <v>0</v>
      </c>
      <c r="O383" s="16">
        <v>1</v>
      </c>
      <c r="P383" s="16">
        <v>0</v>
      </c>
      <c r="Q383" s="16">
        <v>1</v>
      </c>
      <c r="R383" s="16">
        <v>0</v>
      </c>
      <c r="S383" s="16">
        <v>0</v>
      </c>
      <c r="T383" s="8">
        <v>0</v>
      </c>
      <c r="U383" s="16">
        <v>0</v>
      </c>
    </row>
    <row r="384" spans="1:24" x14ac:dyDescent="0.2">
      <c r="A384" s="13">
        <v>38243</v>
      </c>
      <c r="B384">
        <v>3802</v>
      </c>
      <c r="C384" t="s">
        <v>386</v>
      </c>
      <c r="D384">
        <v>1</v>
      </c>
      <c r="E384">
        <v>0</v>
      </c>
      <c r="F384">
        <v>0</v>
      </c>
      <c r="G384">
        <v>12</v>
      </c>
      <c r="H384">
        <v>0</v>
      </c>
      <c r="I384" s="16">
        <v>0</v>
      </c>
      <c r="J384" s="16">
        <v>0</v>
      </c>
      <c r="K384" s="16">
        <v>6</v>
      </c>
      <c r="L384" s="8">
        <v>0</v>
      </c>
      <c r="M384" s="16">
        <v>6</v>
      </c>
      <c r="N384" s="8">
        <v>0</v>
      </c>
      <c r="O384" s="16">
        <v>4</v>
      </c>
      <c r="P384" s="16">
        <v>0</v>
      </c>
      <c r="Q384" s="16">
        <v>1</v>
      </c>
      <c r="R384" s="16">
        <v>1</v>
      </c>
      <c r="S384" s="16">
        <v>0</v>
      </c>
      <c r="T384" s="8">
        <v>0</v>
      </c>
      <c r="U384" s="16">
        <v>0</v>
      </c>
    </row>
    <row r="385" spans="1:23" x14ac:dyDescent="0.2">
      <c r="A385" s="13">
        <v>38243</v>
      </c>
      <c r="B385">
        <v>3802</v>
      </c>
      <c r="C385" t="s">
        <v>386</v>
      </c>
      <c r="D385">
        <v>2</v>
      </c>
      <c r="E385">
        <v>0</v>
      </c>
      <c r="F385">
        <v>0</v>
      </c>
      <c r="G385">
        <v>2</v>
      </c>
      <c r="H385">
        <v>0</v>
      </c>
      <c r="I385" s="16">
        <v>0</v>
      </c>
      <c r="J385" s="16">
        <v>0</v>
      </c>
      <c r="K385" s="16">
        <v>0</v>
      </c>
      <c r="L385" s="8">
        <v>0</v>
      </c>
      <c r="M385" s="16">
        <v>2</v>
      </c>
      <c r="N385" s="8">
        <v>0</v>
      </c>
      <c r="O385" s="16">
        <v>0</v>
      </c>
      <c r="P385" s="16">
        <v>0</v>
      </c>
      <c r="Q385" s="16">
        <v>0</v>
      </c>
      <c r="R385" s="16">
        <v>0</v>
      </c>
      <c r="S385" s="16">
        <v>0</v>
      </c>
      <c r="T385" s="8">
        <v>0</v>
      </c>
      <c r="U385" s="16">
        <v>0</v>
      </c>
    </row>
    <row r="386" spans="1:23" x14ac:dyDescent="0.2">
      <c r="A386" s="13">
        <v>38243</v>
      </c>
      <c r="B386">
        <v>3802</v>
      </c>
      <c r="C386" t="s">
        <v>386</v>
      </c>
      <c r="D386">
        <v>3</v>
      </c>
      <c r="E386">
        <v>0</v>
      </c>
      <c r="F386">
        <v>0</v>
      </c>
      <c r="G386">
        <v>8</v>
      </c>
      <c r="H386">
        <v>0</v>
      </c>
      <c r="I386" s="16">
        <v>0</v>
      </c>
      <c r="J386" s="16">
        <v>0</v>
      </c>
      <c r="K386" s="16">
        <v>8</v>
      </c>
      <c r="L386" s="8">
        <v>0</v>
      </c>
      <c r="M386" s="16">
        <v>1</v>
      </c>
      <c r="N386" s="8">
        <v>0</v>
      </c>
      <c r="O386" s="16">
        <v>0</v>
      </c>
      <c r="P386" s="16">
        <v>3</v>
      </c>
      <c r="Q386" s="16">
        <v>0</v>
      </c>
      <c r="R386" s="16">
        <v>0</v>
      </c>
      <c r="S386" s="16">
        <v>0</v>
      </c>
      <c r="T386" s="8">
        <v>0</v>
      </c>
      <c r="U386" s="16">
        <v>0</v>
      </c>
    </row>
    <row r="387" spans="1:23" x14ac:dyDescent="0.2">
      <c r="A387" s="13">
        <v>38244</v>
      </c>
      <c r="B387">
        <v>3802</v>
      </c>
      <c r="C387" t="s">
        <v>386</v>
      </c>
      <c r="D387">
        <v>1</v>
      </c>
      <c r="E387">
        <v>0</v>
      </c>
      <c r="F387">
        <v>0</v>
      </c>
      <c r="G387">
        <v>33</v>
      </c>
      <c r="H387">
        <v>26</v>
      </c>
      <c r="I387" s="16">
        <v>0</v>
      </c>
      <c r="J387" s="16">
        <v>0</v>
      </c>
      <c r="K387" s="16">
        <v>3</v>
      </c>
      <c r="L387" s="8">
        <v>0</v>
      </c>
      <c r="M387" s="16">
        <v>0</v>
      </c>
      <c r="N387" s="8">
        <v>0</v>
      </c>
      <c r="O387" s="16">
        <v>0</v>
      </c>
      <c r="P387" s="16">
        <v>2</v>
      </c>
      <c r="Q387" s="16">
        <v>3</v>
      </c>
      <c r="R387" s="16">
        <v>0</v>
      </c>
      <c r="S387" s="16">
        <v>0</v>
      </c>
      <c r="T387" s="8">
        <v>0</v>
      </c>
      <c r="U387" s="16">
        <v>0</v>
      </c>
    </row>
    <row r="388" spans="1:23" x14ac:dyDescent="0.2">
      <c r="A388" s="13">
        <v>38244</v>
      </c>
      <c r="B388">
        <v>3802</v>
      </c>
      <c r="C388" t="s">
        <v>386</v>
      </c>
      <c r="D388">
        <v>2</v>
      </c>
      <c r="E388">
        <v>0</v>
      </c>
      <c r="F388">
        <v>0</v>
      </c>
      <c r="G388">
        <v>11</v>
      </c>
      <c r="H388">
        <v>0</v>
      </c>
      <c r="I388" s="16">
        <v>0</v>
      </c>
      <c r="J388" s="16">
        <v>0</v>
      </c>
      <c r="K388" s="16">
        <v>0</v>
      </c>
      <c r="L388" s="8">
        <v>0</v>
      </c>
      <c r="M388" s="16">
        <v>0</v>
      </c>
      <c r="N388" s="8">
        <v>0</v>
      </c>
      <c r="O388" s="16">
        <v>0</v>
      </c>
      <c r="P388" s="16">
        <v>0</v>
      </c>
      <c r="Q388" s="16">
        <v>0</v>
      </c>
      <c r="R388" s="16">
        <v>0</v>
      </c>
      <c r="S388" s="16">
        <v>0</v>
      </c>
      <c r="T388" s="8">
        <v>0</v>
      </c>
      <c r="U388" s="16">
        <v>0</v>
      </c>
    </row>
    <row r="389" spans="1:23" x14ac:dyDescent="0.2">
      <c r="A389" s="13">
        <v>38244</v>
      </c>
      <c r="B389">
        <v>3802</v>
      </c>
      <c r="C389" t="s">
        <v>386</v>
      </c>
      <c r="D389">
        <v>3</v>
      </c>
      <c r="E389">
        <v>0</v>
      </c>
      <c r="F389">
        <v>0</v>
      </c>
      <c r="G389">
        <v>6</v>
      </c>
      <c r="H389">
        <v>2</v>
      </c>
      <c r="I389" s="16">
        <v>0</v>
      </c>
      <c r="J389" s="16">
        <v>0</v>
      </c>
      <c r="K389" s="16">
        <v>0</v>
      </c>
      <c r="L389" s="8">
        <v>0</v>
      </c>
      <c r="M389" s="16">
        <v>0</v>
      </c>
      <c r="N389" s="8">
        <v>0</v>
      </c>
      <c r="O389" s="16">
        <v>0</v>
      </c>
      <c r="P389" s="16">
        <v>0</v>
      </c>
      <c r="Q389" s="16">
        <v>0</v>
      </c>
      <c r="R389" s="16">
        <v>0</v>
      </c>
      <c r="S389" s="16">
        <v>0</v>
      </c>
      <c r="T389" s="8">
        <v>0</v>
      </c>
      <c r="U389" s="16">
        <v>0</v>
      </c>
    </row>
    <row r="390" spans="1:23" x14ac:dyDescent="0.2">
      <c r="A390" s="13">
        <v>38245</v>
      </c>
      <c r="B390">
        <v>3802</v>
      </c>
      <c r="C390" t="s">
        <v>386</v>
      </c>
      <c r="D390">
        <v>1</v>
      </c>
      <c r="E390">
        <v>0</v>
      </c>
      <c r="F390">
        <v>0</v>
      </c>
      <c r="G390">
        <v>5</v>
      </c>
      <c r="H390">
        <v>2</v>
      </c>
      <c r="I390" s="16">
        <v>1</v>
      </c>
      <c r="J390" s="16">
        <v>0</v>
      </c>
      <c r="K390" s="16">
        <v>0</v>
      </c>
      <c r="L390" s="8">
        <v>0</v>
      </c>
      <c r="M390" s="16">
        <v>0</v>
      </c>
      <c r="N390" s="16">
        <v>0</v>
      </c>
      <c r="O390" s="16">
        <v>0</v>
      </c>
      <c r="P390" s="16">
        <v>2</v>
      </c>
      <c r="Q390" s="16">
        <v>1</v>
      </c>
      <c r="R390" s="16">
        <v>0</v>
      </c>
      <c r="S390" s="16">
        <v>0</v>
      </c>
      <c r="T390" s="8">
        <v>0</v>
      </c>
      <c r="U390" s="16">
        <v>0</v>
      </c>
    </row>
    <row r="391" spans="1:23" x14ac:dyDescent="0.2">
      <c r="A391" s="13">
        <v>38245</v>
      </c>
      <c r="B391">
        <v>3802</v>
      </c>
      <c r="C391" t="s">
        <v>386</v>
      </c>
      <c r="D391">
        <v>2</v>
      </c>
      <c r="E391">
        <v>0</v>
      </c>
      <c r="F391">
        <v>0</v>
      </c>
      <c r="G391">
        <v>14</v>
      </c>
      <c r="H391">
        <v>0</v>
      </c>
      <c r="I391" s="16">
        <v>2</v>
      </c>
      <c r="J391" s="16">
        <v>0</v>
      </c>
      <c r="K391" s="16">
        <v>3</v>
      </c>
      <c r="L391" s="8">
        <v>0</v>
      </c>
      <c r="M391" s="16">
        <v>0</v>
      </c>
      <c r="N391" s="16">
        <v>0</v>
      </c>
      <c r="O391" s="16">
        <v>0</v>
      </c>
      <c r="P391" s="16">
        <v>4</v>
      </c>
      <c r="Q391" s="16">
        <v>2</v>
      </c>
      <c r="R391" s="16">
        <v>0</v>
      </c>
      <c r="S391" s="16">
        <v>0</v>
      </c>
      <c r="T391" s="8">
        <v>0</v>
      </c>
      <c r="U391" s="16">
        <v>0</v>
      </c>
    </row>
    <row r="392" spans="1:23" x14ac:dyDescent="0.2">
      <c r="A392" s="13">
        <v>38245</v>
      </c>
      <c r="B392">
        <v>3802</v>
      </c>
      <c r="C392" t="s">
        <v>386</v>
      </c>
      <c r="D392">
        <v>3</v>
      </c>
      <c r="E392">
        <v>0</v>
      </c>
      <c r="F392">
        <v>0</v>
      </c>
      <c r="G392">
        <v>10</v>
      </c>
      <c r="H392">
        <v>0</v>
      </c>
      <c r="I392" s="16">
        <v>0</v>
      </c>
      <c r="J392" s="16">
        <v>0</v>
      </c>
      <c r="K392" s="16">
        <v>0</v>
      </c>
      <c r="L392" s="8">
        <v>0</v>
      </c>
      <c r="M392" s="16">
        <v>0</v>
      </c>
      <c r="N392" s="16">
        <v>0</v>
      </c>
      <c r="O392" s="16">
        <v>0</v>
      </c>
      <c r="P392" s="16">
        <v>0</v>
      </c>
      <c r="Q392" s="16">
        <v>2</v>
      </c>
      <c r="R392" s="16">
        <v>0</v>
      </c>
      <c r="S392" s="16">
        <v>0</v>
      </c>
      <c r="T392" s="8">
        <v>0</v>
      </c>
      <c r="U392" s="16">
        <v>0</v>
      </c>
    </row>
    <row r="393" spans="1:23" x14ac:dyDescent="0.2">
      <c r="A393" s="13">
        <v>38246</v>
      </c>
      <c r="B393">
        <v>3802</v>
      </c>
      <c r="C393" t="s">
        <v>386</v>
      </c>
      <c r="D393">
        <v>1</v>
      </c>
      <c r="E393">
        <v>0</v>
      </c>
      <c r="F393">
        <v>0</v>
      </c>
      <c r="G393">
        <v>3</v>
      </c>
      <c r="H393">
        <v>0</v>
      </c>
      <c r="I393" s="16">
        <v>0</v>
      </c>
      <c r="J393" s="16">
        <v>0</v>
      </c>
      <c r="K393" s="16">
        <v>32</v>
      </c>
      <c r="L393" s="8">
        <v>0</v>
      </c>
      <c r="M393" s="16">
        <v>0</v>
      </c>
      <c r="N393" s="16">
        <v>0</v>
      </c>
      <c r="O393" s="16">
        <v>2</v>
      </c>
      <c r="P393" s="16">
        <v>2</v>
      </c>
      <c r="Q393" s="16">
        <v>0</v>
      </c>
      <c r="R393" s="16">
        <v>0</v>
      </c>
      <c r="S393" s="16">
        <v>0</v>
      </c>
      <c r="T393" s="8">
        <v>0</v>
      </c>
      <c r="U393" s="16">
        <v>0</v>
      </c>
    </row>
    <row r="394" spans="1:23" x14ac:dyDescent="0.2">
      <c r="A394" s="13">
        <v>38246</v>
      </c>
      <c r="B394">
        <v>3802</v>
      </c>
      <c r="C394" t="s">
        <v>386</v>
      </c>
      <c r="D394">
        <v>2</v>
      </c>
      <c r="E394">
        <v>0</v>
      </c>
      <c r="F394">
        <v>0</v>
      </c>
      <c r="G394">
        <v>16</v>
      </c>
      <c r="H394">
        <v>0</v>
      </c>
      <c r="I394" s="16">
        <v>0</v>
      </c>
      <c r="J394" s="16">
        <v>0</v>
      </c>
      <c r="K394" s="16">
        <v>34</v>
      </c>
      <c r="L394" s="8">
        <v>0</v>
      </c>
      <c r="M394" s="16">
        <v>2</v>
      </c>
      <c r="N394" s="16">
        <v>0</v>
      </c>
      <c r="O394" s="16">
        <v>0</v>
      </c>
      <c r="P394" s="16">
        <v>0</v>
      </c>
      <c r="Q394" s="16">
        <v>2</v>
      </c>
      <c r="R394" s="16">
        <v>0</v>
      </c>
      <c r="S394" s="16">
        <v>0</v>
      </c>
      <c r="T394" s="8">
        <v>0</v>
      </c>
      <c r="U394" s="16">
        <v>0</v>
      </c>
    </row>
    <row r="395" spans="1:23" x14ac:dyDescent="0.2">
      <c r="A395" s="13">
        <v>38246</v>
      </c>
      <c r="B395">
        <v>3802</v>
      </c>
      <c r="C395" t="s">
        <v>386</v>
      </c>
      <c r="D395">
        <v>3</v>
      </c>
      <c r="E395">
        <v>22</v>
      </c>
      <c r="F395">
        <v>3</v>
      </c>
      <c r="G395">
        <v>25</v>
      </c>
      <c r="H395">
        <v>0</v>
      </c>
      <c r="I395" s="16">
        <v>0</v>
      </c>
      <c r="J395" s="16">
        <v>0</v>
      </c>
      <c r="K395" s="16">
        <v>17</v>
      </c>
      <c r="L395" s="8">
        <v>0</v>
      </c>
      <c r="M395" s="16">
        <v>5</v>
      </c>
      <c r="N395" s="16">
        <v>0</v>
      </c>
      <c r="O395" s="16">
        <v>1</v>
      </c>
      <c r="P395" s="16">
        <v>1</v>
      </c>
      <c r="Q395" s="16">
        <v>3</v>
      </c>
      <c r="R395" s="16">
        <v>0</v>
      </c>
      <c r="S395" s="16">
        <v>0</v>
      </c>
      <c r="T395" s="8">
        <v>0</v>
      </c>
      <c r="U395" s="16">
        <v>0</v>
      </c>
    </row>
    <row r="396" spans="1:23" x14ac:dyDescent="0.2">
      <c r="A396" s="13">
        <v>38247</v>
      </c>
      <c r="B396">
        <v>3802</v>
      </c>
      <c r="C396" t="s">
        <v>386</v>
      </c>
      <c r="D396">
        <v>1</v>
      </c>
      <c r="E396">
        <v>0</v>
      </c>
      <c r="F396">
        <v>0</v>
      </c>
      <c r="G396">
        <v>6</v>
      </c>
      <c r="H396">
        <v>1</v>
      </c>
      <c r="I396" s="16">
        <v>0</v>
      </c>
      <c r="J396" s="16">
        <v>0</v>
      </c>
      <c r="K396" s="16">
        <v>33</v>
      </c>
      <c r="L396" s="8">
        <v>0</v>
      </c>
      <c r="M396" s="16">
        <v>0</v>
      </c>
      <c r="N396" s="16">
        <v>0</v>
      </c>
      <c r="O396" s="16">
        <v>4</v>
      </c>
      <c r="P396" s="16">
        <v>1</v>
      </c>
      <c r="Q396" s="16">
        <v>1</v>
      </c>
      <c r="R396" s="16">
        <v>0</v>
      </c>
      <c r="S396" s="16">
        <v>0</v>
      </c>
      <c r="T396" s="8">
        <v>0</v>
      </c>
      <c r="U396" s="16">
        <v>0</v>
      </c>
    </row>
    <row r="397" spans="1:23" x14ac:dyDescent="0.2">
      <c r="A397" s="13">
        <v>38247</v>
      </c>
      <c r="B397">
        <v>3802</v>
      </c>
      <c r="C397" t="s">
        <v>386</v>
      </c>
      <c r="D397">
        <v>2</v>
      </c>
      <c r="E397">
        <v>0</v>
      </c>
      <c r="F397">
        <v>0</v>
      </c>
      <c r="G397">
        <v>2</v>
      </c>
      <c r="H397" s="16">
        <v>0</v>
      </c>
      <c r="I397" s="16">
        <v>0</v>
      </c>
      <c r="J397" s="16">
        <v>0</v>
      </c>
      <c r="K397" s="16">
        <v>29</v>
      </c>
      <c r="L397" s="8">
        <v>0</v>
      </c>
      <c r="M397" s="16">
        <v>0</v>
      </c>
      <c r="N397" s="16">
        <v>0</v>
      </c>
      <c r="O397" s="16">
        <v>2</v>
      </c>
      <c r="P397" s="16">
        <v>0</v>
      </c>
      <c r="Q397" s="16">
        <v>6</v>
      </c>
      <c r="R397" s="16">
        <v>0</v>
      </c>
      <c r="S397" s="16">
        <v>0</v>
      </c>
      <c r="T397" s="8">
        <v>0</v>
      </c>
      <c r="U397" s="16">
        <v>0</v>
      </c>
    </row>
    <row r="398" spans="1:23" x14ac:dyDescent="0.2">
      <c r="A398" s="17">
        <v>38248</v>
      </c>
      <c r="B398" s="18">
        <v>3802</v>
      </c>
      <c r="C398" s="18" t="s">
        <v>386</v>
      </c>
      <c r="D398" s="18">
        <v>1</v>
      </c>
      <c r="E398" s="18">
        <v>0</v>
      </c>
      <c r="F398" s="18">
        <v>0</v>
      </c>
      <c r="G398" s="18">
        <v>26</v>
      </c>
      <c r="H398" s="18">
        <v>4</v>
      </c>
      <c r="I398" s="18">
        <v>0</v>
      </c>
      <c r="J398" s="18">
        <v>0</v>
      </c>
      <c r="K398" s="18">
        <v>0</v>
      </c>
      <c r="L398" s="18">
        <v>0</v>
      </c>
      <c r="M398" s="18">
        <v>1</v>
      </c>
      <c r="N398" s="18">
        <v>0</v>
      </c>
      <c r="O398" s="18">
        <v>0</v>
      </c>
      <c r="P398" s="18">
        <v>2</v>
      </c>
      <c r="Q398" s="18">
        <v>0</v>
      </c>
      <c r="R398" s="18">
        <v>0</v>
      </c>
      <c r="S398" s="18">
        <v>0</v>
      </c>
      <c r="T398" s="18">
        <v>0</v>
      </c>
      <c r="U398" s="18">
        <v>0</v>
      </c>
      <c r="V398" s="18"/>
    </row>
    <row r="399" spans="1:23" x14ac:dyDescent="0.2">
      <c r="A399" s="17">
        <v>38248</v>
      </c>
      <c r="B399" s="18">
        <v>3802</v>
      </c>
      <c r="C399" s="18" t="s">
        <v>386</v>
      </c>
      <c r="D399" s="18">
        <v>1</v>
      </c>
      <c r="E399" s="18">
        <v>0</v>
      </c>
      <c r="F399" s="18">
        <v>0</v>
      </c>
      <c r="G399" s="18">
        <v>3</v>
      </c>
      <c r="H399" s="18">
        <v>1</v>
      </c>
      <c r="I399" s="18">
        <v>0</v>
      </c>
      <c r="J399" s="18">
        <v>53</v>
      </c>
      <c r="K399" s="18">
        <v>0</v>
      </c>
      <c r="L399" s="18">
        <v>0</v>
      </c>
      <c r="M399" s="18">
        <v>0</v>
      </c>
      <c r="N399" s="18">
        <v>0</v>
      </c>
      <c r="O399" s="18">
        <v>7</v>
      </c>
      <c r="P399" s="18">
        <v>0</v>
      </c>
      <c r="Q399" s="18">
        <v>0</v>
      </c>
      <c r="R399" s="18">
        <v>0</v>
      </c>
      <c r="S399" s="18">
        <v>0</v>
      </c>
      <c r="T399" s="18">
        <v>0</v>
      </c>
      <c r="U399" s="18">
        <v>0</v>
      </c>
      <c r="V399" s="18"/>
      <c r="W399" s="18"/>
    </row>
    <row r="400" spans="1:23" x14ac:dyDescent="0.2">
      <c r="A400" s="13">
        <v>38248</v>
      </c>
      <c r="B400">
        <v>3802</v>
      </c>
      <c r="C400" t="s">
        <v>386</v>
      </c>
      <c r="D400">
        <v>2</v>
      </c>
      <c r="E400">
        <v>0</v>
      </c>
      <c r="F400">
        <v>0</v>
      </c>
      <c r="G400">
        <v>11</v>
      </c>
      <c r="H400" s="16">
        <v>0</v>
      </c>
      <c r="I400" s="16">
        <v>1</v>
      </c>
      <c r="J400" s="16">
        <v>54</v>
      </c>
      <c r="K400" s="16">
        <v>0</v>
      </c>
      <c r="L400" s="8">
        <v>0</v>
      </c>
      <c r="M400" s="16">
        <v>0</v>
      </c>
      <c r="N400" s="16">
        <v>0</v>
      </c>
      <c r="O400" s="16">
        <v>8</v>
      </c>
      <c r="P400" s="16">
        <v>4</v>
      </c>
      <c r="Q400" s="16">
        <v>0</v>
      </c>
      <c r="R400" s="16">
        <v>1</v>
      </c>
      <c r="S400" s="16">
        <v>0</v>
      </c>
      <c r="T400" s="8">
        <v>0</v>
      </c>
      <c r="U400" s="16">
        <v>0</v>
      </c>
    </row>
    <row r="401" spans="1:24" x14ac:dyDescent="0.2">
      <c r="A401" s="13">
        <v>38248</v>
      </c>
      <c r="B401">
        <v>3802</v>
      </c>
      <c r="C401" t="s">
        <v>386</v>
      </c>
      <c r="D401">
        <v>3</v>
      </c>
      <c r="E401">
        <v>0</v>
      </c>
      <c r="F401">
        <v>0</v>
      </c>
      <c r="G401">
        <v>19</v>
      </c>
      <c r="H401" s="16">
        <v>1</v>
      </c>
      <c r="I401" s="16">
        <v>0</v>
      </c>
      <c r="J401" s="16">
        <v>0</v>
      </c>
      <c r="K401" s="16">
        <v>14</v>
      </c>
      <c r="L401" s="8">
        <v>0</v>
      </c>
      <c r="M401" s="16">
        <v>2</v>
      </c>
      <c r="N401" s="16">
        <v>0</v>
      </c>
      <c r="O401" s="16">
        <v>0</v>
      </c>
      <c r="P401" s="16">
        <v>1</v>
      </c>
      <c r="Q401" s="16">
        <v>3</v>
      </c>
      <c r="R401" s="16">
        <v>0</v>
      </c>
      <c r="S401" s="16">
        <v>0</v>
      </c>
      <c r="T401" s="8">
        <v>0</v>
      </c>
      <c r="U401" s="16">
        <v>0</v>
      </c>
    </row>
    <row r="402" spans="1:24" x14ac:dyDescent="0.2">
      <c r="A402" s="13">
        <v>38249</v>
      </c>
      <c r="B402">
        <v>3802</v>
      </c>
      <c r="C402" t="s">
        <v>386</v>
      </c>
      <c r="D402">
        <v>3</v>
      </c>
      <c r="E402">
        <v>0</v>
      </c>
      <c r="F402">
        <v>0</v>
      </c>
      <c r="G402">
        <v>10</v>
      </c>
      <c r="H402" s="16">
        <v>0</v>
      </c>
      <c r="I402" s="16">
        <v>0</v>
      </c>
      <c r="J402" s="16">
        <v>0</v>
      </c>
      <c r="K402" s="16">
        <v>34</v>
      </c>
      <c r="L402" s="8">
        <v>0</v>
      </c>
      <c r="M402" s="16">
        <v>6</v>
      </c>
      <c r="N402" s="16">
        <v>0</v>
      </c>
      <c r="O402" s="16">
        <v>0</v>
      </c>
      <c r="P402" s="16">
        <v>2</v>
      </c>
      <c r="Q402" s="16">
        <v>0</v>
      </c>
      <c r="R402" s="16">
        <v>2</v>
      </c>
      <c r="S402" s="16">
        <v>0</v>
      </c>
      <c r="T402" s="8">
        <v>0</v>
      </c>
      <c r="U402" s="16">
        <v>0</v>
      </c>
    </row>
    <row r="403" spans="1:24" x14ac:dyDescent="0.2">
      <c r="A403" s="13">
        <v>38250</v>
      </c>
      <c r="B403">
        <v>3802</v>
      </c>
      <c r="C403" t="s">
        <v>386</v>
      </c>
      <c r="D403">
        <v>1</v>
      </c>
      <c r="E403">
        <v>0</v>
      </c>
      <c r="F403">
        <v>0</v>
      </c>
      <c r="G403">
        <v>28</v>
      </c>
      <c r="H403" s="16">
        <v>0</v>
      </c>
      <c r="I403" s="16">
        <v>0</v>
      </c>
      <c r="J403" s="16">
        <v>0</v>
      </c>
      <c r="K403" s="16">
        <v>27</v>
      </c>
      <c r="L403" s="16">
        <v>0</v>
      </c>
      <c r="M403" s="16">
        <v>0</v>
      </c>
      <c r="N403" s="16">
        <v>0</v>
      </c>
      <c r="O403" s="16">
        <v>0</v>
      </c>
      <c r="P403" s="16">
        <v>1</v>
      </c>
      <c r="Q403" s="16">
        <v>0</v>
      </c>
      <c r="R403" s="16">
        <v>0</v>
      </c>
      <c r="S403" s="16">
        <v>0</v>
      </c>
      <c r="T403" s="8">
        <v>0</v>
      </c>
      <c r="U403" s="16">
        <v>0</v>
      </c>
    </row>
    <row r="404" spans="1:24" x14ac:dyDescent="0.2">
      <c r="A404" s="13">
        <v>38250</v>
      </c>
      <c r="B404">
        <v>3802</v>
      </c>
      <c r="C404" t="s">
        <v>386</v>
      </c>
      <c r="D404">
        <v>2</v>
      </c>
      <c r="E404">
        <v>0</v>
      </c>
      <c r="F404">
        <v>0</v>
      </c>
      <c r="G404">
        <v>33</v>
      </c>
      <c r="H404" s="16">
        <v>0</v>
      </c>
      <c r="I404" s="16">
        <v>0</v>
      </c>
      <c r="J404" s="16">
        <v>0</v>
      </c>
      <c r="K404" s="16">
        <v>34</v>
      </c>
      <c r="L404" s="16">
        <v>0</v>
      </c>
      <c r="M404" s="16">
        <v>0</v>
      </c>
      <c r="N404" s="16">
        <v>0</v>
      </c>
      <c r="O404" s="16">
        <v>1</v>
      </c>
      <c r="P404" s="16">
        <v>2</v>
      </c>
      <c r="Q404" s="16">
        <v>0</v>
      </c>
      <c r="R404" s="16">
        <v>0</v>
      </c>
      <c r="S404" s="16">
        <v>0</v>
      </c>
      <c r="T404" s="8">
        <v>0</v>
      </c>
      <c r="U404" s="16">
        <v>0</v>
      </c>
    </row>
    <row r="405" spans="1:24" x14ac:dyDescent="0.2">
      <c r="A405" s="13">
        <v>38251</v>
      </c>
      <c r="B405">
        <v>3802</v>
      </c>
      <c r="C405" t="s">
        <v>386</v>
      </c>
      <c r="D405">
        <v>1</v>
      </c>
      <c r="E405">
        <v>0</v>
      </c>
      <c r="F405">
        <v>0</v>
      </c>
      <c r="G405">
        <v>10</v>
      </c>
      <c r="H405" s="16">
        <v>0</v>
      </c>
      <c r="I405" s="16">
        <v>0</v>
      </c>
      <c r="J405" s="16">
        <v>0</v>
      </c>
      <c r="K405" s="16">
        <v>3</v>
      </c>
      <c r="L405" s="16">
        <v>0</v>
      </c>
      <c r="M405" s="16">
        <v>2</v>
      </c>
      <c r="N405" s="16">
        <v>0</v>
      </c>
      <c r="O405" s="16">
        <v>0</v>
      </c>
      <c r="P405" s="16">
        <v>1</v>
      </c>
      <c r="Q405" s="16">
        <v>0</v>
      </c>
      <c r="R405" s="16">
        <v>0</v>
      </c>
      <c r="S405" s="16">
        <v>0</v>
      </c>
      <c r="T405" s="8">
        <v>0</v>
      </c>
      <c r="U405" s="16">
        <v>0</v>
      </c>
    </row>
    <row r="406" spans="1:24" x14ac:dyDescent="0.2">
      <c r="A406" s="13">
        <v>38251</v>
      </c>
      <c r="B406">
        <v>3802</v>
      </c>
      <c r="C406" t="s">
        <v>386</v>
      </c>
      <c r="D406">
        <v>2</v>
      </c>
      <c r="E406">
        <v>0</v>
      </c>
      <c r="F406">
        <v>0</v>
      </c>
      <c r="G406">
        <v>16</v>
      </c>
      <c r="H406" s="16">
        <v>0</v>
      </c>
      <c r="I406" s="16">
        <v>0</v>
      </c>
      <c r="J406">
        <v>0</v>
      </c>
      <c r="K406" s="16">
        <v>6</v>
      </c>
      <c r="L406" s="16">
        <v>0</v>
      </c>
      <c r="M406" s="16">
        <v>3</v>
      </c>
      <c r="N406" s="16">
        <v>0</v>
      </c>
      <c r="O406" s="16">
        <v>0</v>
      </c>
      <c r="P406" s="16">
        <v>3</v>
      </c>
      <c r="Q406" s="16">
        <v>0</v>
      </c>
      <c r="R406" s="16">
        <v>0</v>
      </c>
      <c r="S406" s="16">
        <v>0</v>
      </c>
      <c r="T406" s="8">
        <v>0</v>
      </c>
      <c r="U406" s="16">
        <v>0</v>
      </c>
    </row>
    <row r="407" spans="1:24" x14ac:dyDescent="0.2">
      <c r="A407" s="13">
        <v>38251</v>
      </c>
      <c r="B407">
        <v>3802</v>
      </c>
      <c r="C407" t="s">
        <v>386</v>
      </c>
      <c r="D407">
        <v>3</v>
      </c>
      <c r="E407">
        <v>0</v>
      </c>
      <c r="F407">
        <v>0</v>
      </c>
      <c r="G407">
        <v>2</v>
      </c>
      <c r="H407" s="16">
        <v>0</v>
      </c>
      <c r="I407" s="16">
        <v>0</v>
      </c>
      <c r="J407" s="16">
        <v>0</v>
      </c>
      <c r="K407" s="16">
        <v>1</v>
      </c>
      <c r="L407" s="16">
        <v>0</v>
      </c>
      <c r="M407" s="16">
        <v>0</v>
      </c>
      <c r="N407" s="16">
        <v>0</v>
      </c>
      <c r="O407" s="16">
        <v>0</v>
      </c>
      <c r="P407" s="16">
        <v>0</v>
      </c>
      <c r="Q407" s="16">
        <v>0</v>
      </c>
      <c r="R407" s="16">
        <v>0</v>
      </c>
      <c r="S407" s="16">
        <v>1</v>
      </c>
      <c r="T407" s="8">
        <v>0</v>
      </c>
      <c r="U407" s="16">
        <v>0</v>
      </c>
    </row>
    <row r="408" spans="1:24" x14ac:dyDescent="0.2">
      <c r="A408" s="13">
        <v>38252</v>
      </c>
      <c r="B408">
        <v>3802</v>
      </c>
      <c r="C408" t="s">
        <v>386</v>
      </c>
      <c r="D408">
        <v>2</v>
      </c>
      <c r="E408">
        <v>0</v>
      </c>
      <c r="F408">
        <v>0</v>
      </c>
      <c r="G408">
        <v>1</v>
      </c>
      <c r="H408" s="16">
        <v>0</v>
      </c>
      <c r="I408" s="16">
        <v>1</v>
      </c>
      <c r="J408" s="16">
        <v>0</v>
      </c>
      <c r="K408" s="16">
        <v>54</v>
      </c>
      <c r="L408" s="16">
        <v>0</v>
      </c>
      <c r="M408" s="16">
        <v>2</v>
      </c>
      <c r="N408" s="16">
        <v>0</v>
      </c>
      <c r="O408" s="16">
        <v>2</v>
      </c>
      <c r="P408" s="16">
        <v>0</v>
      </c>
      <c r="Q408" s="16">
        <v>0</v>
      </c>
      <c r="R408" s="16">
        <v>0</v>
      </c>
      <c r="S408" s="16">
        <v>0</v>
      </c>
      <c r="T408" s="8">
        <v>0</v>
      </c>
      <c r="U408" s="16">
        <v>0</v>
      </c>
    </row>
    <row r="409" spans="1:24" x14ac:dyDescent="0.2">
      <c r="A409" s="13">
        <v>38252</v>
      </c>
      <c r="B409">
        <v>3802</v>
      </c>
      <c r="C409" t="s">
        <v>386</v>
      </c>
      <c r="D409">
        <v>3</v>
      </c>
      <c r="E409">
        <v>0</v>
      </c>
      <c r="F409">
        <v>0</v>
      </c>
      <c r="G409">
        <v>1</v>
      </c>
      <c r="H409" s="16">
        <v>1</v>
      </c>
      <c r="I409" s="16">
        <v>0</v>
      </c>
      <c r="J409" s="16">
        <v>0</v>
      </c>
      <c r="K409" s="16">
        <v>52</v>
      </c>
      <c r="L409" s="16">
        <v>0</v>
      </c>
      <c r="M409" s="16">
        <v>0</v>
      </c>
      <c r="N409" s="16">
        <v>0</v>
      </c>
      <c r="O409" s="16">
        <v>5</v>
      </c>
      <c r="P409" s="16">
        <v>0</v>
      </c>
      <c r="Q409" s="16">
        <v>1</v>
      </c>
      <c r="R409" s="16">
        <v>0</v>
      </c>
      <c r="S409" s="16">
        <v>1</v>
      </c>
      <c r="T409" s="8">
        <v>0</v>
      </c>
      <c r="U409" s="16">
        <v>0</v>
      </c>
    </row>
    <row r="410" spans="1:24" x14ac:dyDescent="0.2">
      <c r="A410" s="13">
        <v>38253</v>
      </c>
      <c r="B410">
        <v>3802</v>
      </c>
      <c r="C410" t="s">
        <v>386</v>
      </c>
      <c r="D410">
        <v>1</v>
      </c>
      <c r="E410">
        <v>0</v>
      </c>
      <c r="F410">
        <v>0</v>
      </c>
      <c r="G410">
        <v>7</v>
      </c>
      <c r="H410">
        <v>2</v>
      </c>
      <c r="I410" s="16">
        <v>0</v>
      </c>
      <c r="J410" s="16">
        <v>0</v>
      </c>
      <c r="K410" s="16">
        <v>6</v>
      </c>
      <c r="L410" s="8">
        <v>0</v>
      </c>
      <c r="M410" s="16">
        <v>1</v>
      </c>
      <c r="N410" s="8">
        <v>0</v>
      </c>
      <c r="O410" s="16">
        <v>1</v>
      </c>
      <c r="P410" s="16">
        <v>1</v>
      </c>
      <c r="Q410" s="16">
        <v>1</v>
      </c>
      <c r="R410" s="16">
        <v>0</v>
      </c>
      <c r="S410" s="16">
        <v>0</v>
      </c>
      <c r="T410" s="8">
        <v>0</v>
      </c>
      <c r="U410" s="16">
        <v>0</v>
      </c>
    </row>
    <row r="411" spans="1:24" x14ac:dyDescent="0.2">
      <c r="A411" s="13">
        <v>38253</v>
      </c>
      <c r="B411">
        <v>3802</v>
      </c>
      <c r="C411" t="s">
        <v>386</v>
      </c>
      <c r="D411">
        <v>2</v>
      </c>
      <c r="E411">
        <v>0</v>
      </c>
      <c r="F411">
        <v>0</v>
      </c>
      <c r="G411">
        <v>0</v>
      </c>
      <c r="H411">
        <v>0</v>
      </c>
      <c r="I411" s="16">
        <v>4</v>
      </c>
      <c r="J411" s="16">
        <v>0</v>
      </c>
      <c r="K411" s="16">
        <v>52</v>
      </c>
      <c r="L411" s="8">
        <v>0</v>
      </c>
      <c r="M411" s="16">
        <v>2</v>
      </c>
      <c r="N411" s="8">
        <v>0</v>
      </c>
      <c r="O411" s="16">
        <v>3</v>
      </c>
      <c r="P411" s="16">
        <v>0</v>
      </c>
      <c r="Q411" s="16">
        <v>0</v>
      </c>
      <c r="R411" s="16">
        <v>0</v>
      </c>
      <c r="S411" s="16">
        <v>0</v>
      </c>
      <c r="T411" s="8">
        <v>0</v>
      </c>
      <c r="U411" s="16">
        <v>0</v>
      </c>
      <c r="X411" s="8"/>
    </row>
    <row r="412" spans="1:24" x14ac:dyDescent="0.2">
      <c r="A412" s="13">
        <v>38253</v>
      </c>
      <c r="B412">
        <v>3802</v>
      </c>
      <c r="C412" t="s">
        <v>386</v>
      </c>
      <c r="D412">
        <v>3</v>
      </c>
      <c r="E412">
        <v>0</v>
      </c>
      <c r="F412">
        <v>0</v>
      </c>
      <c r="G412">
        <v>2</v>
      </c>
      <c r="H412">
        <v>0</v>
      </c>
      <c r="I412" s="16">
        <v>7</v>
      </c>
      <c r="J412" s="16">
        <v>0</v>
      </c>
      <c r="K412" s="16">
        <v>7</v>
      </c>
      <c r="L412" s="8">
        <v>0</v>
      </c>
      <c r="M412" s="16">
        <v>42</v>
      </c>
      <c r="N412" s="8">
        <v>0</v>
      </c>
      <c r="O412" s="16">
        <v>3</v>
      </c>
      <c r="P412" s="16">
        <v>1</v>
      </c>
      <c r="Q412" s="16">
        <v>0</v>
      </c>
      <c r="R412" s="16">
        <v>0</v>
      </c>
      <c r="S412" s="16">
        <v>0</v>
      </c>
      <c r="T412" s="8">
        <v>0</v>
      </c>
      <c r="U412" s="16">
        <v>0</v>
      </c>
      <c r="X412" s="8"/>
    </row>
    <row r="413" spans="1:24" x14ac:dyDescent="0.2">
      <c r="A413" s="13">
        <v>38254</v>
      </c>
      <c r="B413">
        <v>3802</v>
      </c>
      <c r="C413" t="s">
        <v>386</v>
      </c>
      <c r="D413">
        <v>2</v>
      </c>
      <c r="E413">
        <v>0</v>
      </c>
      <c r="F413">
        <v>0</v>
      </c>
      <c r="G413">
        <v>0</v>
      </c>
      <c r="H413">
        <v>0</v>
      </c>
      <c r="I413" s="16">
        <v>0</v>
      </c>
      <c r="J413" s="16">
        <v>0</v>
      </c>
      <c r="K413" s="16">
        <v>0</v>
      </c>
      <c r="L413" s="8">
        <v>0</v>
      </c>
      <c r="M413" s="16">
        <v>12</v>
      </c>
      <c r="N413" s="8">
        <v>0</v>
      </c>
      <c r="O413" s="16">
        <v>0</v>
      </c>
      <c r="P413" s="16">
        <v>0</v>
      </c>
      <c r="Q413" s="16">
        <v>0</v>
      </c>
      <c r="R413" s="16">
        <v>0</v>
      </c>
      <c r="S413" s="16">
        <v>0</v>
      </c>
      <c r="T413" s="8">
        <v>0</v>
      </c>
      <c r="U413" s="16">
        <v>0</v>
      </c>
    </row>
    <row r="414" spans="1:24" x14ac:dyDescent="0.2">
      <c r="A414" s="13">
        <v>38254</v>
      </c>
      <c r="B414">
        <v>3802</v>
      </c>
      <c r="C414" t="s">
        <v>386</v>
      </c>
      <c r="D414">
        <v>3</v>
      </c>
      <c r="E414">
        <v>0</v>
      </c>
      <c r="F414">
        <v>0</v>
      </c>
      <c r="G414">
        <v>28</v>
      </c>
      <c r="H414">
        <v>9</v>
      </c>
      <c r="I414" s="16">
        <v>3</v>
      </c>
      <c r="J414" s="16">
        <v>0</v>
      </c>
      <c r="K414" s="16">
        <v>10</v>
      </c>
      <c r="L414" s="8">
        <v>0</v>
      </c>
      <c r="M414" s="16">
        <v>22</v>
      </c>
      <c r="N414" s="8">
        <v>0</v>
      </c>
      <c r="O414" s="16">
        <v>15</v>
      </c>
      <c r="P414" s="16">
        <v>3</v>
      </c>
      <c r="Q414" s="16">
        <v>0</v>
      </c>
      <c r="R414" s="16">
        <v>0</v>
      </c>
      <c r="S414" s="16">
        <v>0</v>
      </c>
      <c r="T414" s="8">
        <v>0</v>
      </c>
      <c r="U414" s="16">
        <v>0</v>
      </c>
    </row>
    <row r="415" spans="1:24" x14ac:dyDescent="0.2">
      <c r="A415" s="13">
        <v>38255</v>
      </c>
      <c r="B415">
        <v>3802</v>
      </c>
      <c r="C415" t="s">
        <v>386</v>
      </c>
      <c r="D415">
        <v>2</v>
      </c>
      <c r="E415">
        <v>0</v>
      </c>
      <c r="F415">
        <v>0</v>
      </c>
      <c r="G415">
        <v>19</v>
      </c>
      <c r="H415">
        <v>0</v>
      </c>
      <c r="I415" s="16">
        <v>0</v>
      </c>
      <c r="J415" s="16">
        <v>0</v>
      </c>
      <c r="K415" s="16">
        <v>27</v>
      </c>
      <c r="L415" s="16">
        <v>0</v>
      </c>
      <c r="M415" s="16">
        <v>13</v>
      </c>
      <c r="N415" s="16">
        <v>10</v>
      </c>
      <c r="O415" s="16">
        <v>0</v>
      </c>
      <c r="P415" s="16">
        <v>3</v>
      </c>
      <c r="Q415" s="16">
        <v>0</v>
      </c>
      <c r="R415" s="16">
        <v>0</v>
      </c>
      <c r="S415" s="16">
        <v>0</v>
      </c>
      <c r="T415" s="16">
        <v>0</v>
      </c>
      <c r="U415" s="16">
        <v>0</v>
      </c>
    </row>
    <row r="416" spans="1:24" x14ac:dyDescent="0.2">
      <c r="A416" s="17">
        <v>38255</v>
      </c>
      <c r="B416" s="8">
        <v>3802</v>
      </c>
      <c r="C416" s="8" t="s">
        <v>386</v>
      </c>
      <c r="D416">
        <v>3</v>
      </c>
      <c r="E416">
        <v>0</v>
      </c>
      <c r="F416">
        <v>0</v>
      </c>
      <c r="G416">
        <v>38</v>
      </c>
      <c r="H416" s="8">
        <v>2</v>
      </c>
      <c r="I416" s="8">
        <v>1</v>
      </c>
      <c r="J416" s="16">
        <v>0</v>
      </c>
      <c r="K416" s="16">
        <v>0</v>
      </c>
      <c r="L416" s="16">
        <v>0</v>
      </c>
      <c r="M416" s="16">
        <v>6</v>
      </c>
      <c r="N416" s="16">
        <v>1</v>
      </c>
      <c r="O416" s="16">
        <v>0</v>
      </c>
      <c r="P416" s="16">
        <v>0</v>
      </c>
      <c r="Q416" s="16">
        <v>4</v>
      </c>
      <c r="R416" s="16">
        <v>0</v>
      </c>
      <c r="S416" s="16">
        <v>0</v>
      </c>
      <c r="T416" s="16">
        <v>0</v>
      </c>
      <c r="U416" s="16">
        <v>0</v>
      </c>
      <c r="V416" s="8"/>
    </row>
    <row r="417" spans="1:24" x14ac:dyDescent="0.2">
      <c r="A417" s="13">
        <v>38255</v>
      </c>
      <c r="B417">
        <v>3802</v>
      </c>
      <c r="C417" t="s">
        <v>386</v>
      </c>
      <c r="D417">
        <v>1</v>
      </c>
      <c r="E417">
        <v>0</v>
      </c>
      <c r="F417">
        <v>0</v>
      </c>
      <c r="G417">
        <v>0</v>
      </c>
      <c r="H417">
        <v>0</v>
      </c>
      <c r="I417" s="16">
        <v>0</v>
      </c>
      <c r="J417" s="16">
        <v>0</v>
      </c>
      <c r="K417" s="16">
        <v>5</v>
      </c>
      <c r="L417" s="8">
        <v>0</v>
      </c>
      <c r="M417" s="16">
        <v>4</v>
      </c>
      <c r="N417" s="16">
        <v>1</v>
      </c>
      <c r="O417" s="16">
        <v>0</v>
      </c>
      <c r="P417" s="16">
        <v>0</v>
      </c>
      <c r="Q417" s="16">
        <v>0</v>
      </c>
      <c r="R417" s="16">
        <v>0</v>
      </c>
      <c r="S417" s="16">
        <v>0</v>
      </c>
      <c r="T417" s="16">
        <v>0</v>
      </c>
      <c r="U417" s="16">
        <v>0</v>
      </c>
    </row>
    <row r="418" spans="1:24" x14ac:dyDescent="0.2">
      <c r="A418" s="17">
        <v>38256</v>
      </c>
      <c r="B418" s="8">
        <v>3802</v>
      </c>
      <c r="C418" s="8" t="s">
        <v>386</v>
      </c>
      <c r="D418">
        <v>2</v>
      </c>
      <c r="E418">
        <v>0</v>
      </c>
      <c r="F418">
        <v>0</v>
      </c>
      <c r="G418">
        <v>5</v>
      </c>
      <c r="H418" s="8">
        <v>1</v>
      </c>
      <c r="I418" s="8">
        <v>0</v>
      </c>
      <c r="J418" s="8">
        <v>0</v>
      </c>
      <c r="K418" s="8">
        <v>11</v>
      </c>
      <c r="L418" s="8">
        <v>0</v>
      </c>
      <c r="M418" s="8">
        <v>7</v>
      </c>
      <c r="N418" s="8">
        <v>1</v>
      </c>
      <c r="O418" s="8">
        <v>0</v>
      </c>
      <c r="P418" s="8">
        <v>2</v>
      </c>
      <c r="Q418" s="8">
        <v>0</v>
      </c>
      <c r="R418" s="8">
        <v>0</v>
      </c>
      <c r="S418" s="8">
        <v>0</v>
      </c>
      <c r="T418" s="16">
        <v>0</v>
      </c>
      <c r="U418" s="16">
        <v>0</v>
      </c>
      <c r="V418" s="8"/>
      <c r="X418" s="8"/>
    </row>
    <row r="419" spans="1:24" x14ac:dyDescent="0.2">
      <c r="A419" s="17">
        <v>38256</v>
      </c>
      <c r="B419" s="8">
        <v>3802</v>
      </c>
      <c r="C419" s="8" t="s">
        <v>386</v>
      </c>
      <c r="D419">
        <v>1</v>
      </c>
      <c r="E419">
        <v>0</v>
      </c>
      <c r="F419">
        <v>0</v>
      </c>
      <c r="G419">
        <v>1</v>
      </c>
      <c r="H419" s="8">
        <v>1</v>
      </c>
      <c r="I419" s="8">
        <v>0</v>
      </c>
      <c r="J419" s="8">
        <v>0</v>
      </c>
      <c r="K419" s="8">
        <v>4</v>
      </c>
      <c r="L419" s="8">
        <v>0</v>
      </c>
      <c r="M419" s="8">
        <v>5</v>
      </c>
      <c r="N419" s="8">
        <v>0</v>
      </c>
      <c r="O419" s="8">
        <v>0</v>
      </c>
      <c r="P419" s="8">
        <v>0</v>
      </c>
      <c r="Q419" s="8">
        <v>0</v>
      </c>
      <c r="R419" s="8">
        <v>0</v>
      </c>
      <c r="S419" s="8">
        <v>0</v>
      </c>
      <c r="T419" s="16">
        <v>0</v>
      </c>
      <c r="U419" s="16">
        <v>0</v>
      </c>
      <c r="V419" s="8"/>
      <c r="X419" s="8"/>
    </row>
    <row r="420" spans="1:24" x14ac:dyDescent="0.2">
      <c r="A420" s="17">
        <v>38256</v>
      </c>
      <c r="B420" s="8">
        <v>3802</v>
      </c>
      <c r="C420" s="8" t="s">
        <v>386</v>
      </c>
      <c r="D420">
        <v>3</v>
      </c>
      <c r="E420">
        <v>0</v>
      </c>
      <c r="F420">
        <v>0</v>
      </c>
      <c r="G420">
        <v>16</v>
      </c>
      <c r="H420" s="8">
        <v>0</v>
      </c>
      <c r="I420" s="8">
        <v>0</v>
      </c>
      <c r="J420" s="8">
        <v>0</v>
      </c>
      <c r="K420" s="8">
        <v>15</v>
      </c>
      <c r="L420" s="8">
        <v>0</v>
      </c>
      <c r="M420" s="8">
        <v>10</v>
      </c>
      <c r="N420" s="8">
        <v>0</v>
      </c>
      <c r="O420" s="8">
        <v>0</v>
      </c>
      <c r="P420" s="8">
        <v>0</v>
      </c>
      <c r="Q420" s="8">
        <v>0</v>
      </c>
      <c r="R420" s="8">
        <v>0</v>
      </c>
      <c r="S420" s="8">
        <v>0</v>
      </c>
      <c r="T420" s="16">
        <v>0</v>
      </c>
      <c r="U420" s="16">
        <v>0</v>
      </c>
      <c r="V420" s="8"/>
      <c r="X420" s="8"/>
    </row>
    <row r="421" spans="1:24" x14ac:dyDescent="0.2">
      <c r="A421" s="17">
        <v>38257</v>
      </c>
      <c r="B421" s="8">
        <v>3802</v>
      </c>
      <c r="C421" s="8" t="s">
        <v>386</v>
      </c>
      <c r="D421">
        <v>2</v>
      </c>
      <c r="G421">
        <v>110</v>
      </c>
      <c r="H421" s="8">
        <v>3</v>
      </c>
      <c r="I421" s="8">
        <v>1</v>
      </c>
      <c r="J421" s="8">
        <v>0</v>
      </c>
      <c r="K421" s="8">
        <v>7</v>
      </c>
      <c r="L421" s="8">
        <v>0</v>
      </c>
      <c r="M421" s="8">
        <v>54</v>
      </c>
      <c r="N421" s="8">
        <v>0</v>
      </c>
      <c r="O421" s="8">
        <v>0</v>
      </c>
      <c r="P421" s="8">
        <v>4</v>
      </c>
      <c r="Q421" s="8">
        <v>0</v>
      </c>
      <c r="R421" s="8">
        <v>0</v>
      </c>
      <c r="S421" s="8">
        <v>1</v>
      </c>
      <c r="T421" s="8">
        <v>0</v>
      </c>
      <c r="U421" s="8">
        <v>0</v>
      </c>
      <c r="V421" s="8"/>
      <c r="X421" s="8"/>
    </row>
    <row r="422" spans="1:24" x14ac:dyDescent="0.2">
      <c r="A422" s="17">
        <v>38257</v>
      </c>
      <c r="B422" s="8">
        <v>3802</v>
      </c>
      <c r="C422" s="8" t="s">
        <v>386</v>
      </c>
      <c r="D422">
        <v>1</v>
      </c>
      <c r="G422">
        <v>11</v>
      </c>
      <c r="H422" s="8">
        <v>1</v>
      </c>
      <c r="I422" s="8">
        <v>3</v>
      </c>
      <c r="J422" s="8">
        <v>0</v>
      </c>
      <c r="K422" s="8">
        <v>5</v>
      </c>
      <c r="L422" s="8">
        <v>2</v>
      </c>
      <c r="M422" s="8">
        <v>0</v>
      </c>
      <c r="N422" s="8">
        <v>0</v>
      </c>
      <c r="O422" s="8">
        <v>0</v>
      </c>
      <c r="P422" s="8">
        <v>0</v>
      </c>
      <c r="Q422" s="8">
        <v>0</v>
      </c>
      <c r="R422" s="8">
        <v>0</v>
      </c>
      <c r="S422" s="8">
        <v>1</v>
      </c>
      <c r="T422" s="8">
        <v>0</v>
      </c>
      <c r="U422" s="8">
        <v>0</v>
      </c>
      <c r="V422" s="8"/>
      <c r="X422" s="8"/>
    </row>
    <row r="423" spans="1:24" x14ac:dyDescent="0.2">
      <c r="A423" s="17">
        <v>38257</v>
      </c>
      <c r="B423" s="8">
        <v>3802</v>
      </c>
      <c r="C423" s="8" t="s">
        <v>386</v>
      </c>
      <c r="D423">
        <v>3</v>
      </c>
      <c r="G423">
        <v>64</v>
      </c>
      <c r="H423" s="8">
        <v>0</v>
      </c>
      <c r="I423" s="8">
        <v>0</v>
      </c>
      <c r="J423" s="8">
        <v>0</v>
      </c>
      <c r="K423" s="8">
        <v>25</v>
      </c>
      <c r="L423" s="8">
        <v>0</v>
      </c>
      <c r="M423" s="8">
        <v>11</v>
      </c>
      <c r="N423" s="8">
        <v>1</v>
      </c>
      <c r="O423" s="8">
        <v>0</v>
      </c>
      <c r="P423" s="8">
        <v>3</v>
      </c>
      <c r="Q423" s="8">
        <v>0</v>
      </c>
      <c r="R423" s="8">
        <v>0</v>
      </c>
      <c r="S423" s="8">
        <v>0</v>
      </c>
      <c r="T423" s="8">
        <v>0</v>
      </c>
      <c r="U423" s="8">
        <v>0</v>
      </c>
      <c r="V423" s="8"/>
    </row>
    <row r="424" spans="1:24" x14ac:dyDescent="0.2">
      <c r="A424" s="17">
        <v>38258</v>
      </c>
      <c r="B424" s="8">
        <v>3802</v>
      </c>
      <c r="C424" s="8" t="s">
        <v>386</v>
      </c>
      <c r="D424">
        <v>1</v>
      </c>
      <c r="G424">
        <v>19</v>
      </c>
      <c r="H424" s="8">
        <v>0</v>
      </c>
      <c r="I424" s="8">
        <v>1</v>
      </c>
      <c r="J424" s="8">
        <v>0</v>
      </c>
      <c r="K424" s="8">
        <v>7</v>
      </c>
      <c r="L424" s="8">
        <v>0</v>
      </c>
      <c r="M424" s="8">
        <v>8</v>
      </c>
      <c r="N424" s="8">
        <v>3</v>
      </c>
      <c r="O424" s="8">
        <v>0</v>
      </c>
      <c r="P424" s="8">
        <v>1</v>
      </c>
      <c r="Q424" s="8">
        <v>0</v>
      </c>
      <c r="R424" s="8">
        <v>9</v>
      </c>
      <c r="S424" s="8">
        <v>0</v>
      </c>
      <c r="T424" s="8">
        <v>0</v>
      </c>
      <c r="U424" s="8">
        <v>0</v>
      </c>
      <c r="V424" s="8"/>
    </row>
    <row r="425" spans="1:24" x14ac:dyDescent="0.2">
      <c r="A425" s="17">
        <v>38258</v>
      </c>
      <c r="B425">
        <v>3802</v>
      </c>
      <c r="C425" t="s">
        <v>386</v>
      </c>
      <c r="D425">
        <v>2</v>
      </c>
      <c r="E425">
        <v>0</v>
      </c>
      <c r="F425">
        <v>0</v>
      </c>
      <c r="G425">
        <v>30</v>
      </c>
      <c r="H425">
        <v>4</v>
      </c>
      <c r="I425" s="8">
        <v>0</v>
      </c>
      <c r="J425" s="8">
        <v>0</v>
      </c>
      <c r="K425" s="8">
        <v>3</v>
      </c>
      <c r="L425" s="8">
        <v>0</v>
      </c>
      <c r="M425" s="8">
        <v>1</v>
      </c>
      <c r="N425" s="8">
        <v>0</v>
      </c>
      <c r="O425" s="8">
        <v>0</v>
      </c>
      <c r="P425" s="8">
        <v>0</v>
      </c>
      <c r="Q425" s="8">
        <v>1</v>
      </c>
      <c r="R425" s="8">
        <v>0</v>
      </c>
      <c r="S425" s="8">
        <v>0</v>
      </c>
      <c r="T425" s="8">
        <v>0</v>
      </c>
      <c r="U425" s="16">
        <v>0</v>
      </c>
      <c r="X425" s="8"/>
    </row>
    <row r="426" spans="1:24" x14ac:dyDescent="0.2">
      <c r="A426" s="17">
        <v>38258</v>
      </c>
      <c r="B426">
        <v>3802</v>
      </c>
      <c r="C426" t="s">
        <v>386</v>
      </c>
      <c r="D426">
        <v>3</v>
      </c>
      <c r="E426">
        <v>0</v>
      </c>
      <c r="F426">
        <v>0</v>
      </c>
      <c r="G426">
        <v>20</v>
      </c>
      <c r="H426">
        <v>3</v>
      </c>
      <c r="I426" s="8">
        <v>0</v>
      </c>
      <c r="J426" s="8">
        <v>0</v>
      </c>
      <c r="K426" s="8">
        <v>3</v>
      </c>
      <c r="L426" s="8">
        <v>0</v>
      </c>
      <c r="M426" s="8">
        <v>5</v>
      </c>
      <c r="N426" s="8">
        <v>1</v>
      </c>
      <c r="O426" s="8">
        <v>0</v>
      </c>
      <c r="P426" s="8">
        <v>0</v>
      </c>
      <c r="Q426" s="8">
        <v>0</v>
      </c>
      <c r="R426" s="8">
        <v>0</v>
      </c>
      <c r="S426" s="8">
        <v>0</v>
      </c>
      <c r="T426" s="8">
        <v>0</v>
      </c>
      <c r="U426" s="16">
        <v>0</v>
      </c>
      <c r="X426" s="8"/>
    </row>
    <row r="427" spans="1:24" x14ac:dyDescent="0.2">
      <c r="A427" s="17">
        <v>38259</v>
      </c>
      <c r="B427" s="8">
        <v>3802</v>
      </c>
      <c r="C427" s="8" t="s">
        <v>386</v>
      </c>
      <c r="D427">
        <v>1</v>
      </c>
      <c r="E427">
        <v>0</v>
      </c>
      <c r="F427">
        <v>0</v>
      </c>
      <c r="G427">
        <v>2</v>
      </c>
      <c r="H427" s="8">
        <v>0</v>
      </c>
      <c r="I427" s="8">
        <v>0</v>
      </c>
      <c r="J427" s="8">
        <v>0</v>
      </c>
      <c r="K427" s="8">
        <v>10</v>
      </c>
      <c r="L427" s="8">
        <v>0</v>
      </c>
      <c r="M427" s="8">
        <v>11</v>
      </c>
      <c r="N427" s="8">
        <v>3</v>
      </c>
      <c r="O427" s="8">
        <v>0</v>
      </c>
      <c r="P427" s="8">
        <v>0</v>
      </c>
      <c r="Q427" s="8">
        <v>0</v>
      </c>
      <c r="R427" s="8">
        <v>5</v>
      </c>
      <c r="S427" s="8">
        <v>0</v>
      </c>
      <c r="T427" s="8">
        <v>1</v>
      </c>
      <c r="U427" s="16">
        <v>0</v>
      </c>
      <c r="V427" s="8"/>
    </row>
    <row r="428" spans="1:24" x14ac:dyDescent="0.2">
      <c r="A428" s="17">
        <v>38259</v>
      </c>
      <c r="B428" s="8">
        <v>3802</v>
      </c>
      <c r="C428" s="8" t="s">
        <v>386</v>
      </c>
      <c r="D428">
        <v>2</v>
      </c>
      <c r="E428">
        <v>0</v>
      </c>
      <c r="F428">
        <v>0</v>
      </c>
      <c r="G428">
        <v>12</v>
      </c>
      <c r="H428" s="8">
        <v>0</v>
      </c>
      <c r="I428" s="8">
        <v>0</v>
      </c>
      <c r="J428" s="8">
        <v>0</v>
      </c>
      <c r="K428" s="8">
        <v>6</v>
      </c>
      <c r="L428" s="8">
        <v>0</v>
      </c>
      <c r="M428" s="8">
        <v>7</v>
      </c>
      <c r="N428" s="8">
        <v>2</v>
      </c>
      <c r="O428" s="8">
        <v>0</v>
      </c>
      <c r="P428" s="8">
        <v>0</v>
      </c>
      <c r="Q428" s="8">
        <v>0</v>
      </c>
      <c r="R428" s="8">
        <v>0</v>
      </c>
      <c r="S428" s="8">
        <v>0</v>
      </c>
      <c r="T428" s="8">
        <v>0</v>
      </c>
      <c r="U428" s="16">
        <v>0</v>
      </c>
      <c r="V428" s="8"/>
    </row>
    <row r="429" spans="1:24" x14ac:dyDescent="0.2">
      <c r="A429" s="17">
        <v>38259</v>
      </c>
      <c r="B429" s="8">
        <v>3802</v>
      </c>
      <c r="C429" s="8" t="s">
        <v>386</v>
      </c>
      <c r="D429">
        <v>3</v>
      </c>
      <c r="E429">
        <v>0</v>
      </c>
      <c r="F429">
        <v>0</v>
      </c>
      <c r="G429">
        <v>11</v>
      </c>
      <c r="H429" s="8">
        <v>0</v>
      </c>
      <c r="I429" s="8">
        <v>0</v>
      </c>
      <c r="J429" s="8">
        <v>0</v>
      </c>
      <c r="K429" s="8">
        <v>14</v>
      </c>
      <c r="L429" s="8">
        <v>4</v>
      </c>
      <c r="M429" s="8">
        <v>9</v>
      </c>
      <c r="N429" s="8">
        <v>2</v>
      </c>
      <c r="O429" s="8">
        <v>0</v>
      </c>
      <c r="P429" s="8">
        <v>5</v>
      </c>
      <c r="Q429" s="8">
        <v>0</v>
      </c>
      <c r="R429" s="8">
        <v>2</v>
      </c>
      <c r="S429" s="8">
        <v>0</v>
      </c>
      <c r="T429" s="8">
        <v>0</v>
      </c>
      <c r="U429" s="16">
        <v>0</v>
      </c>
    </row>
    <row r="430" spans="1:24" x14ac:dyDescent="0.2">
      <c r="A430" s="17">
        <v>38260</v>
      </c>
      <c r="B430">
        <v>3802</v>
      </c>
      <c r="C430" t="s">
        <v>386</v>
      </c>
      <c r="D430">
        <v>1</v>
      </c>
      <c r="E430">
        <v>0</v>
      </c>
      <c r="F430">
        <v>0</v>
      </c>
      <c r="G430">
        <v>11</v>
      </c>
      <c r="H430" s="8">
        <v>0</v>
      </c>
      <c r="I430" s="8">
        <v>0</v>
      </c>
      <c r="J430" s="8">
        <v>0</v>
      </c>
      <c r="K430" s="8">
        <v>10</v>
      </c>
      <c r="L430" s="8">
        <v>0</v>
      </c>
      <c r="M430" s="8">
        <v>8</v>
      </c>
      <c r="N430" s="8">
        <v>1</v>
      </c>
      <c r="O430" s="8">
        <v>0</v>
      </c>
      <c r="P430" s="8">
        <v>0</v>
      </c>
      <c r="Q430" s="8">
        <v>0</v>
      </c>
      <c r="R430" s="8">
        <v>1</v>
      </c>
      <c r="S430" s="8">
        <v>0</v>
      </c>
      <c r="T430" s="8">
        <v>0</v>
      </c>
      <c r="U430" s="16">
        <v>0</v>
      </c>
    </row>
    <row r="431" spans="1:24" x14ac:dyDescent="0.2">
      <c r="A431" s="17">
        <v>38260</v>
      </c>
      <c r="B431">
        <v>3802</v>
      </c>
      <c r="C431" t="s">
        <v>386</v>
      </c>
      <c r="D431">
        <v>2</v>
      </c>
      <c r="E431">
        <v>0</v>
      </c>
      <c r="F431">
        <v>0</v>
      </c>
      <c r="G431">
        <v>19</v>
      </c>
      <c r="H431" s="8">
        <v>0</v>
      </c>
      <c r="I431" s="8">
        <v>0</v>
      </c>
      <c r="J431" s="8">
        <v>0</v>
      </c>
      <c r="K431" s="8">
        <v>6</v>
      </c>
      <c r="L431" s="8">
        <v>0</v>
      </c>
      <c r="M431" s="8">
        <v>41</v>
      </c>
      <c r="N431" s="8">
        <v>3</v>
      </c>
      <c r="O431" s="8">
        <v>0</v>
      </c>
      <c r="P431" s="8">
        <v>0</v>
      </c>
      <c r="Q431" s="8">
        <v>0</v>
      </c>
      <c r="R431" s="8">
        <v>0</v>
      </c>
      <c r="S431" s="8">
        <v>0</v>
      </c>
      <c r="T431" s="8">
        <v>0</v>
      </c>
      <c r="U431" s="16">
        <v>0</v>
      </c>
    </row>
    <row r="432" spans="1:24" x14ac:dyDescent="0.2">
      <c r="A432" s="17">
        <v>38260</v>
      </c>
      <c r="B432">
        <v>3802</v>
      </c>
      <c r="C432" t="s">
        <v>386</v>
      </c>
      <c r="D432">
        <v>3</v>
      </c>
      <c r="E432">
        <v>0</v>
      </c>
      <c r="F432">
        <v>0</v>
      </c>
      <c r="G432">
        <v>8</v>
      </c>
      <c r="H432" s="8">
        <v>0</v>
      </c>
      <c r="I432" s="8">
        <v>0</v>
      </c>
      <c r="J432" s="8">
        <v>0</v>
      </c>
      <c r="K432" s="8">
        <v>30</v>
      </c>
      <c r="L432" s="8">
        <v>0</v>
      </c>
      <c r="M432" s="8">
        <v>6</v>
      </c>
      <c r="N432" s="8">
        <v>9</v>
      </c>
      <c r="O432" s="8">
        <v>0</v>
      </c>
      <c r="P432" s="8">
        <v>0</v>
      </c>
      <c r="Q432" s="8">
        <v>0</v>
      </c>
      <c r="R432" s="8">
        <v>0</v>
      </c>
      <c r="S432" s="8">
        <v>0</v>
      </c>
      <c r="T432" s="8">
        <v>0</v>
      </c>
      <c r="U432" s="16">
        <v>0</v>
      </c>
    </row>
    <row r="433" spans="1:22" x14ac:dyDescent="0.2">
      <c r="A433" s="17">
        <v>38261</v>
      </c>
      <c r="B433">
        <v>3802</v>
      </c>
      <c r="C433" t="s">
        <v>386</v>
      </c>
      <c r="D433">
        <v>1</v>
      </c>
      <c r="E433">
        <v>0</v>
      </c>
      <c r="F433">
        <v>0</v>
      </c>
      <c r="G433">
        <v>21</v>
      </c>
      <c r="H433" s="8">
        <v>0</v>
      </c>
      <c r="I433" s="8">
        <v>0</v>
      </c>
      <c r="J433" s="8">
        <v>0</v>
      </c>
      <c r="K433" s="8">
        <v>17</v>
      </c>
      <c r="L433" s="8">
        <v>3</v>
      </c>
      <c r="M433" s="8">
        <v>13</v>
      </c>
      <c r="N433" s="8">
        <v>1</v>
      </c>
      <c r="O433" s="8">
        <v>0</v>
      </c>
      <c r="P433" s="8">
        <v>1</v>
      </c>
      <c r="Q433" s="8">
        <v>0</v>
      </c>
      <c r="R433" s="8">
        <v>0</v>
      </c>
      <c r="S433" s="8">
        <v>0</v>
      </c>
      <c r="T433" s="8">
        <v>0</v>
      </c>
      <c r="U433" s="16">
        <v>0</v>
      </c>
    </row>
    <row r="434" spans="1:22" x14ac:dyDescent="0.2">
      <c r="A434" s="17">
        <v>38261</v>
      </c>
      <c r="B434">
        <v>3802</v>
      </c>
      <c r="C434" t="s">
        <v>386</v>
      </c>
      <c r="D434">
        <v>2</v>
      </c>
      <c r="E434">
        <v>0</v>
      </c>
      <c r="F434">
        <v>0</v>
      </c>
      <c r="G434">
        <v>11</v>
      </c>
      <c r="H434" s="8">
        <v>0</v>
      </c>
      <c r="I434" s="8">
        <v>0</v>
      </c>
      <c r="J434" s="8">
        <v>0</v>
      </c>
      <c r="K434" s="8">
        <v>3</v>
      </c>
      <c r="L434" s="8">
        <v>0</v>
      </c>
      <c r="M434" s="8">
        <v>4</v>
      </c>
      <c r="N434" s="8">
        <v>0</v>
      </c>
      <c r="O434" s="8">
        <v>0</v>
      </c>
      <c r="P434" s="8">
        <v>0</v>
      </c>
      <c r="Q434" s="8">
        <v>0</v>
      </c>
      <c r="R434" s="8">
        <v>1</v>
      </c>
      <c r="S434" s="8">
        <v>0</v>
      </c>
      <c r="T434" s="8">
        <v>0</v>
      </c>
      <c r="U434" s="16">
        <v>0</v>
      </c>
    </row>
    <row r="435" spans="1:22" x14ac:dyDescent="0.2">
      <c r="A435" s="17">
        <v>38261</v>
      </c>
      <c r="B435">
        <v>3802</v>
      </c>
      <c r="C435" t="s">
        <v>386</v>
      </c>
      <c r="D435">
        <v>3</v>
      </c>
      <c r="E435">
        <v>0</v>
      </c>
      <c r="F435">
        <v>0</v>
      </c>
      <c r="G435">
        <v>16</v>
      </c>
      <c r="H435" s="8">
        <v>4</v>
      </c>
      <c r="I435" s="8">
        <v>0</v>
      </c>
      <c r="J435" s="8">
        <v>0</v>
      </c>
      <c r="K435" s="8">
        <v>11</v>
      </c>
      <c r="L435" s="8">
        <v>0</v>
      </c>
      <c r="M435" s="8">
        <v>3</v>
      </c>
      <c r="N435" s="8">
        <v>0</v>
      </c>
      <c r="O435" s="8">
        <v>0</v>
      </c>
      <c r="P435" s="8">
        <v>0</v>
      </c>
      <c r="Q435" s="8">
        <v>0</v>
      </c>
      <c r="R435" s="8">
        <v>0</v>
      </c>
      <c r="S435" s="8">
        <v>0</v>
      </c>
      <c r="T435" s="8">
        <v>0</v>
      </c>
      <c r="U435" s="16">
        <v>0</v>
      </c>
    </row>
    <row r="436" spans="1:22" x14ac:dyDescent="0.2">
      <c r="A436" s="17">
        <v>38262</v>
      </c>
      <c r="B436">
        <v>3802</v>
      </c>
      <c r="C436" t="s">
        <v>386</v>
      </c>
      <c r="D436">
        <v>2</v>
      </c>
      <c r="E436">
        <v>0</v>
      </c>
      <c r="F436">
        <v>0</v>
      </c>
      <c r="G436">
        <v>57</v>
      </c>
      <c r="H436" s="16">
        <v>0</v>
      </c>
      <c r="I436" s="8">
        <v>0</v>
      </c>
      <c r="J436" s="8">
        <v>0</v>
      </c>
      <c r="K436" s="8">
        <v>30</v>
      </c>
      <c r="L436" s="8">
        <v>0</v>
      </c>
      <c r="M436" s="8">
        <v>98</v>
      </c>
      <c r="N436" s="8">
        <v>0</v>
      </c>
      <c r="O436" s="8">
        <v>0</v>
      </c>
      <c r="P436" s="8">
        <v>2</v>
      </c>
      <c r="Q436" s="8">
        <v>0</v>
      </c>
      <c r="R436" s="8">
        <v>0</v>
      </c>
      <c r="S436" s="8">
        <v>0</v>
      </c>
      <c r="T436" s="8">
        <v>0</v>
      </c>
      <c r="U436" s="16">
        <v>0</v>
      </c>
    </row>
    <row r="437" spans="1:22" x14ac:dyDescent="0.2">
      <c r="A437" s="17">
        <v>38262</v>
      </c>
      <c r="B437">
        <v>3802</v>
      </c>
      <c r="C437" t="s">
        <v>386</v>
      </c>
      <c r="D437">
        <v>1</v>
      </c>
      <c r="E437">
        <v>0</v>
      </c>
      <c r="F437">
        <v>0</v>
      </c>
      <c r="G437">
        <v>57</v>
      </c>
      <c r="H437" s="16">
        <v>3</v>
      </c>
      <c r="I437" s="8">
        <v>0</v>
      </c>
      <c r="J437" s="8">
        <v>0</v>
      </c>
      <c r="K437" s="8">
        <v>28</v>
      </c>
      <c r="L437" s="8">
        <v>0</v>
      </c>
      <c r="M437" s="8">
        <v>25</v>
      </c>
      <c r="N437" s="8">
        <v>4</v>
      </c>
      <c r="O437" s="8">
        <v>0</v>
      </c>
      <c r="P437" s="8">
        <v>4</v>
      </c>
      <c r="Q437" s="8">
        <v>0</v>
      </c>
      <c r="R437" s="8">
        <v>0</v>
      </c>
      <c r="S437" s="8">
        <v>1</v>
      </c>
      <c r="T437" s="8">
        <v>0</v>
      </c>
      <c r="U437" s="16">
        <v>0</v>
      </c>
    </row>
    <row r="438" spans="1:22" x14ac:dyDescent="0.2">
      <c r="A438" s="17">
        <v>38262</v>
      </c>
      <c r="B438">
        <v>3802</v>
      </c>
      <c r="C438" t="s">
        <v>386</v>
      </c>
      <c r="D438">
        <v>3</v>
      </c>
      <c r="E438">
        <v>0</v>
      </c>
      <c r="F438">
        <v>0</v>
      </c>
      <c r="G438">
        <v>100</v>
      </c>
      <c r="H438" s="16">
        <v>3</v>
      </c>
      <c r="I438" s="8">
        <v>0</v>
      </c>
      <c r="J438" s="8">
        <v>0</v>
      </c>
      <c r="K438" s="8">
        <v>35</v>
      </c>
      <c r="L438" s="8">
        <v>0</v>
      </c>
      <c r="M438" s="8">
        <v>30</v>
      </c>
      <c r="N438" s="8">
        <v>7</v>
      </c>
      <c r="O438" s="8">
        <v>0</v>
      </c>
      <c r="P438" s="8">
        <v>2</v>
      </c>
      <c r="Q438" s="8">
        <v>1</v>
      </c>
      <c r="R438" s="8">
        <v>0</v>
      </c>
      <c r="S438" s="8">
        <v>0</v>
      </c>
      <c r="T438" s="8">
        <v>0</v>
      </c>
      <c r="U438" s="16">
        <v>0</v>
      </c>
    </row>
    <row r="439" spans="1:22" x14ac:dyDescent="0.2">
      <c r="A439" s="17">
        <v>38263</v>
      </c>
      <c r="B439">
        <v>3802</v>
      </c>
      <c r="C439" t="s">
        <v>386</v>
      </c>
      <c r="D439">
        <v>1</v>
      </c>
      <c r="E439">
        <v>0</v>
      </c>
      <c r="F439">
        <v>0</v>
      </c>
      <c r="G439">
        <v>94</v>
      </c>
      <c r="H439" s="16">
        <v>0</v>
      </c>
      <c r="I439" s="8">
        <v>0</v>
      </c>
      <c r="J439" s="8">
        <v>0</v>
      </c>
      <c r="K439" s="8">
        <v>69</v>
      </c>
      <c r="L439" s="8">
        <v>0</v>
      </c>
      <c r="M439" s="8">
        <v>6</v>
      </c>
      <c r="N439" s="8">
        <v>1</v>
      </c>
      <c r="O439" s="8">
        <v>0</v>
      </c>
      <c r="P439" s="8">
        <v>0</v>
      </c>
      <c r="Q439" s="8">
        <v>0</v>
      </c>
      <c r="R439" s="8">
        <v>0</v>
      </c>
      <c r="S439" s="8">
        <v>0</v>
      </c>
      <c r="T439" s="8">
        <v>0</v>
      </c>
      <c r="U439" s="16">
        <v>0</v>
      </c>
    </row>
    <row r="440" spans="1:22" x14ac:dyDescent="0.2">
      <c r="A440" s="17">
        <v>38263</v>
      </c>
      <c r="B440">
        <v>3802</v>
      </c>
      <c r="C440" t="s">
        <v>386</v>
      </c>
      <c r="D440">
        <v>2</v>
      </c>
      <c r="E440">
        <v>0</v>
      </c>
      <c r="F440">
        <v>0</v>
      </c>
      <c r="G440">
        <v>17</v>
      </c>
      <c r="H440">
        <v>0</v>
      </c>
      <c r="I440" s="8">
        <v>0</v>
      </c>
      <c r="J440" s="8">
        <v>0</v>
      </c>
      <c r="K440" s="8">
        <v>20</v>
      </c>
      <c r="L440" s="8">
        <v>1</v>
      </c>
      <c r="M440" s="8">
        <v>38</v>
      </c>
      <c r="N440" s="8">
        <v>0</v>
      </c>
      <c r="O440" s="8">
        <v>0</v>
      </c>
      <c r="P440" s="8">
        <v>2</v>
      </c>
      <c r="Q440" s="8">
        <v>0</v>
      </c>
      <c r="R440" s="8">
        <v>0</v>
      </c>
      <c r="S440" s="8">
        <v>0</v>
      </c>
      <c r="T440" s="8">
        <v>0</v>
      </c>
      <c r="U440" s="16">
        <v>0</v>
      </c>
    </row>
    <row r="441" spans="1:22" x14ac:dyDescent="0.2">
      <c r="A441" s="17">
        <v>38263</v>
      </c>
      <c r="B441" s="16">
        <v>3802</v>
      </c>
      <c r="C441" s="16" t="s">
        <v>386</v>
      </c>
      <c r="D441">
        <v>3</v>
      </c>
      <c r="E441">
        <v>0</v>
      </c>
      <c r="F441">
        <v>0</v>
      </c>
      <c r="G441">
        <v>28</v>
      </c>
      <c r="H441" s="16">
        <v>9</v>
      </c>
      <c r="I441" s="8">
        <v>0</v>
      </c>
      <c r="J441" s="8">
        <v>0</v>
      </c>
      <c r="K441" s="8">
        <v>21</v>
      </c>
      <c r="L441" s="8">
        <v>0</v>
      </c>
      <c r="M441" s="8">
        <v>22</v>
      </c>
      <c r="N441" s="8">
        <v>4</v>
      </c>
      <c r="O441" s="8">
        <v>0</v>
      </c>
      <c r="P441" s="8">
        <v>0</v>
      </c>
      <c r="Q441" s="8">
        <v>0</v>
      </c>
      <c r="R441" s="8">
        <v>0</v>
      </c>
      <c r="S441" s="8">
        <v>0</v>
      </c>
      <c r="T441" s="8">
        <v>0</v>
      </c>
      <c r="U441" s="16">
        <v>0</v>
      </c>
      <c r="V441" s="16"/>
    </row>
    <row r="442" spans="1:22" x14ac:dyDescent="0.2">
      <c r="A442" s="17">
        <v>38264</v>
      </c>
      <c r="B442" s="16">
        <v>3802</v>
      </c>
      <c r="C442" s="16" t="s">
        <v>386</v>
      </c>
      <c r="D442">
        <v>1</v>
      </c>
      <c r="E442">
        <v>0</v>
      </c>
      <c r="F442">
        <v>0</v>
      </c>
      <c r="G442">
        <v>10</v>
      </c>
      <c r="H442" s="8">
        <v>0</v>
      </c>
      <c r="I442" s="8">
        <v>0</v>
      </c>
      <c r="J442" s="8">
        <v>0</v>
      </c>
      <c r="K442" s="8">
        <v>10</v>
      </c>
      <c r="L442" s="8">
        <v>1</v>
      </c>
      <c r="M442" s="8">
        <v>58</v>
      </c>
      <c r="N442" s="8">
        <v>2</v>
      </c>
      <c r="O442" s="8">
        <v>0</v>
      </c>
      <c r="P442" s="8">
        <v>14</v>
      </c>
      <c r="Q442" s="8">
        <v>0</v>
      </c>
      <c r="R442" s="8">
        <v>0</v>
      </c>
      <c r="S442" s="8">
        <v>0</v>
      </c>
      <c r="T442" s="16">
        <v>1</v>
      </c>
      <c r="U442" s="16">
        <v>0</v>
      </c>
      <c r="V442" s="16"/>
    </row>
    <row r="443" spans="1:22" x14ac:dyDescent="0.2">
      <c r="A443" s="17">
        <v>38264</v>
      </c>
      <c r="B443" s="16">
        <v>3802</v>
      </c>
      <c r="C443" s="16" t="s">
        <v>386</v>
      </c>
      <c r="D443">
        <v>2</v>
      </c>
      <c r="E443">
        <v>0</v>
      </c>
      <c r="F443">
        <v>0</v>
      </c>
      <c r="G443">
        <v>17</v>
      </c>
      <c r="H443" s="8">
        <v>0</v>
      </c>
      <c r="I443" s="8">
        <v>0</v>
      </c>
      <c r="J443" s="8">
        <v>0</v>
      </c>
      <c r="K443" s="8">
        <v>19</v>
      </c>
      <c r="L443" s="8">
        <v>2</v>
      </c>
      <c r="M443" s="8">
        <v>56</v>
      </c>
      <c r="N443" s="8">
        <v>3</v>
      </c>
      <c r="O443" s="8">
        <v>0</v>
      </c>
      <c r="P443" s="8">
        <v>1</v>
      </c>
      <c r="Q443" s="8">
        <v>0</v>
      </c>
      <c r="R443" s="8">
        <v>0</v>
      </c>
      <c r="S443" s="8">
        <v>0</v>
      </c>
      <c r="T443" s="8">
        <v>0</v>
      </c>
      <c r="U443" s="16">
        <v>0</v>
      </c>
      <c r="V443" s="16"/>
    </row>
    <row r="444" spans="1:22" x14ac:dyDescent="0.2">
      <c r="A444" s="17">
        <v>38264</v>
      </c>
      <c r="B444" s="16">
        <v>3802</v>
      </c>
      <c r="C444" s="16" t="s">
        <v>386</v>
      </c>
      <c r="D444">
        <v>3</v>
      </c>
      <c r="E444">
        <v>0</v>
      </c>
      <c r="F444">
        <v>0</v>
      </c>
      <c r="G444">
        <v>58</v>
      </c>
      <c r="H444" s="8">
        <v>9</v>
      </c>
      <c r="I444" s="8">
        <v>0</v>
      </c>
      <c r="J444" s="8">
        <v>0</v>
      </c>
      <c r="K444" s="8">
        <v>29</v>
      </c>
      <c r="L444" s="8">
        <v>0</v>
      </c>
      <c r="M444" s="8">
        <v>39</v>
      </c>
      <c r="N444" s="8">
        <v>3</v>
      </c>
      <c r="O444" s="8">
        <v>0</v>
      </c>
      <c r="P444" s="8">
        <v>0</v>
      </c>
      <c r="Q444" s="8">
        <v>0</v>
      </c>
      <c r="R444" s="8">
        <v>0</v>
      </c>
      <c r="S444" s="8">
        <v>0</v>
      </c>
      <c r="T444" s="8">
        <v>0</v>
      </c>
      <c r="U444" s="16">
        <v>0</v>
      </c>
      <c r="V444" s="16"/>
    </row>
    <row r="445" spans="1:22" x14ac:dyDescent="0.2">
      <c r="A445" s="17">
        <v>38265</v>
      </c>
      <c r="B445" s="16">
        <v>3802</v>
      </c>
      <c r="C445" s="16" t="s">
        <v>386</v>
      </c>
      <c r="D445">
        <v>1</v>
      </c>
      <c r="E445">
        <v>0</v>
      </c>
      <c r="F445">
        <v>0</v>
      </c>
      <c r="G445">
        <v>44</v>
      </c>
      <c r="H445" s="16">
        <v>0</v>
      </c>
      <c r="I445" s="8">
        <v>0</v>
      </c>
      <c r="J445" s="8">
        <v>0</v>
      </c>
      <c r="K445" s="8">
        <v>26</v>
      </c>
      <c r="L445" s="8">
        <v>0</v>
      </c>
      <c r="M445" s="8">
        <v>56</v>
      </c>
      <c r="N445" s="8">
        <v>1</v>
      </c>
      <c r="O445" s="8">
        <v>0</v>
      </c>
      <c r="P445" s="8">
        <v>0</v>
      </c>
      <c r="Q445" s="8">
        <v>0</v>
      </c>
      <c r="R445" s="8">
        <v>1</v>
      </c>
      <c r="S445" s="8">
        <v>0</v>
      </c>
      <c r="T445">
        <v>1</v>
      </c>
      <c r="U445" s="16">
        <v>0</v>
      </c>
      <c r="V445" s="16"/>
    </row>
    <row r="446" spans="1:22" x14ac:dyDescent="0.2">
      <c r="A446" s="17">
        <v>38265</v>
      </c>
      <c r="B446" s="16">
        <v>3802</v>
      </c>
      <c r="C446" s="16" t="s">
        <v>386</v>
      </c>
      <c r="D446">
        <v>2</v>
      </c>
      <c r="E446">
        <v>0</v>
      </c>
      <c r="F446">
        <v>0</v>
      </c>
      <c r="G446">
        <v>21</v>
      </c>
      <c r="H446" s="16">
        <v>0</v>
      </c>
      <c r="I446" s="8">
        <v>0</v>
      </c>
      <c r="J446" s="8">
        <v>0</v>
      </c>
      <c r="K446" s="8">
        <v>19</v>
      </c>
      <c r="L446" s="8">
        <v>1</v>
      </c>
      <c r="M446" s="8">
        <v>33</v>
      </c>
      <c r="N446" s="8">
        <v>0</v>
      </c>
      <c r="O446" s="8">
        <v>0</v>
      </c>
      <c r="P446" s="8">
        <v>0</v>
      </c>
      <c r="Q446" s="8">
        <v>1</v>
      </c>
      <c r="R446" s="8">
        <v>0</v>
      </c>
      <c r="S446" s="8">
        <v>1</v>
      </c>
      <c r="T446" s="8">
        <v>0</v>
      </c>
      <c r="U446" s="16">
        <v>0</v>
      </c>
      <c r="V446" s="16"/>
    </row>
    <row r="447" spans="1:22" x14ac:dyDescent="0.2">
      <c r="A447" s="17">
        <v>38265</v>
      </c>
      <c r="B447" s="16">
        <v>3802</v>
      </c>
      <c r="C447" s="16" t="s">
        <v>386</v>
      </c>
      <c r="D447">
        <v>3</v>
      </c>
      <c r="E447">
        <v>0</v>
      </c>
      <c r="F447">
        <v>0</v>
      </c>
      <c r="G447">
        <v>51</v>
      </c>
      <c r="H447" s="16">
        <v>2</v>
      </c>
      <c r="I447" s="8">
        <v>0</v>
      </c>
      <c r="J447" s="8">
        <v>0</v>
      </c>
      <c r="K447" s="8">
        <v>34</v>
      </c>
      <c r="L447" s="8">
        <v>0</v>
      </c>
      <c r="M447" s="8">
        <v>34</v>
      </c>
      <c r="N447" s="8">
        <v>4</v>
      </c>
      <c r="O447" s="8">
        <v>0</v>
      </c>
      <c r="P447" s="8">
        <v>2</v>
      </c>
      <c r="Q447" s="8">
        <v>0</v>
      </c>
      <c r="R447" s="8">
        <v>0</v>
      </c>
      <c r="S447" s="8">
        <v>0</v>
      </c>
      <c r="T447" s="8">
        <v>0</v>
      </c>
      <c r="U447" s="16">
        <v>0</v>
      </c>
      <c r="V447" s="16"/>
    </row>
    <row r="448" spans="1:22" x14ac:dyDescent="0.2">
      <c r="A448" s="17">
        <v>38266</v>
      </c>
      <c r="B448" s="16">
        <v>3802</v>
      </c>
      <c r="C448" s="16" t="s">
        <v>386</v>
      </c>
      <c r="D448">
        <v>1</v>
      </c>
      <c r="E448">
        <v>0</v>
      </c>
      <c r="F448">
        <v>0</v>
      </c>
      <c r="G448">
        <v>16</v>
      </c>
      <c r="H448" s="16">
        <v>0</v>
      </c>
      <c r="I448" s="8">
        <v>0</v>
      </c>
      <c r="J448" s="8">
        <v>0</v>
      </c>
      <c r="K448" s="8">
        <v>2</v>
      </c>
      <c r="L448" s="8">
        <v>0</v>
      </c>
      <c r="M448" s="8">
        <v>5</v>
      </c>
      <c r="N448" s="8">
        <v>0</v>
      </c>
      <c r="O448" s="8">
        <v>0</v>
      </c>
      <c r="P448" s="8">
        <v>0</v>
      </c>
      <c r="Q448" s="8">
        <v>0</v>
      </c>
      <c r="R448" s="8">
        <v>0</v>
      </c>
      <c r="S448" s="8">
        <v>0</v>
      </c>
      <c r="T448" s="8">
        <v>0</v>
      </c>
      <c r="U448" s="8">
        <v>0</v>
      </c>
      <c r="V448" s="16"/>
    </row>
    <row r="449" spans="1:24" x14ac:dyDescent="0.2">
      <c r="A449" s="17">
        <v>38266</v>
      </c>
      <c r="B449" s="16">
        <v>3802</v>
      </c>
      <c r="C449" s="16" t="s">
        <v>386</v>
      </c>
      <c r="D449">
        <v>2</v>
      </c>
      <c r="E449">
        <v>0</v>
      </c>
      <c r="F449">
        <v>0</v>
      </c>
      <c r="G449">
        <v>10</v>
      </c>
      <c r="H449" s="16">
        <v>0</v>
      </c>
      <c r="I449" s="8">
        <v>0</v>
      </c>
      <c r="J449" s="8">
        <v>0</v>
      </c>
      <c r="K449" s="8">
        <v>5</v>
      </c>
      <c r="L449" s="8">
        <v>1</v>
      </c>
      <c r="M449" s="8">
        <v>0</v>
      </c>
      <c r="N449" s="8">
        <v>0</v>
      </c>
      <c r="O449" s="8">
        <v>0</v>
      </c>
      <c r="P449" s="8">
        <v>1</v>
      </c>
      <c r="Q449" s="8">
        <v>1</v>
      </c>
      <c r="R449" s="8">
        <v>0</v>
      </c>
      <c r="S449" s="8">
        <v>0</v>
      </c>
      <c r="T449" s="8">
        <v>0</v>
      </c>
      <c r="U449" s="8">
        <v>0</v>
      </c>
      <c r="V449" s="16"/>
    </row>
    <row r="450" spans="1:24" x14ac:dyDescent="0.2">
      <c r="A450" s="17">
        <v>38266</v>
      </c>
      <c r="B450" s="16">
        <v>3802</v>
      </c>
      <c r="C450" s="16" t="s">
        <v>386</v>
      </c>
      <c r="D450">
        <v>3</v>
      </c>
      <c r="E450">
        <v>0</v>
      </c>
      <c r="F450">
        <v>0</v>
      </c>
      <c r="G450">
        <v>5</v>
      </c>
      <c r="H450" s="16">
        <v>1</v>
      </c>
      <c r="I450" s="8">
        <v>0</v>
      </c>
      <c r="J450" s="8">
        <v>0</v>
      </c>
      <c r="K450" s="8">
        <v>0</v>
      </c>
      <c r="L450" s="8">
        <v>0</v>
      </c>
      <c r="M450" s="8">
        <v>0</v>
      </c>
      <c r="N450" s="8">
        <v>0</v>
      </c>
      <c r="O450" s="8">
        <v>0</v>
      </c>
      <c r="P450" s="8">
        <v>0</v>
      </c>
      <c r="Q450" s="16"/>
      <c r="R450" s="8">
        <v>0</v>
      </c>
      <c r="S450" s="8">
        <v>0</v>
      </c>
      <c r="T450" s="8">
        <v>0</v>
      </c>
      <c r="U450" s="8">
        <v>0</v>
      </c>
      <c r="V450" s="16"/>
    </row>
    <row r="451" spans="1:24" x14ac:dyDescent="0.2">
      <c r="A451" s="17">
        <v>38267</v>
      </c>
      <c r="B451" s="16">
        <v>3802</v>
      </c>
      <c r="C451" s="16" t="s">
        <v>386</v>
      </c>
      <c r="D451">
        <v>1</v>
      </c>
      <c r="E451">
        <v>0</v>
      </c>
      <c r="F451">
        <v>0</v>
      </c>
      <c r="G451">
        <v>12</v>
      </c>
      <c r="H451" s="16">
        <v>1</v>
      </c>
      <c r="I451" s="8">
        <v>0</v>
      </c>
      <c r="J451" s="8">
        <v>0</v>
      </c>
      <c r="K451" s="8">
        <v>45</v>
      </c>
      <c r="L451" s="8">
        <v>0</v>
      </c>
      <c r="M451" s="8">
        <v>12</v>
      </c>
      <c r="N451" s="8">
        <v>3</v>
      </c>
      <c r="O451" s="8">
        <v>0</v>
      </c>
      <c r="P451" s="8">
        <v>2</v>
      </c>
      <c r="Q451" s="8">
        <v>0</v>
      </c>
      <c r="R451" s="8">
        <v>1</v>
      </c>
      <c r="S451" s="8">
        <v>0</v>
      </c>
      <c r="T451" s="8">
        <v>0</v>
      </c>
      <c r="U451" s="8">
        <v>0</v>
      </c>
      <c r="V451" s="16"/>
    </row>
    <row r="452" spans="1:24" x14ac:dyDescent="0.2">
      <c r="A452" s="17">
        <v>38267</v>
      </c>
      <c r="B452" s="16">
        <v>3802</v>
      </c>
      <c r="C452" s="16" t="s">
        <v>386</v>
      </c>
      <c r="D452">
        <v>2</v>
      </c>
      <c r="E452">
        <v>0</v>
      </c>
      <c r="F452">
        <v>0</v>
      </c>
      <c r="G452">
        <v>12</v>
      </c>
      <c r="H452" s="16">
        <v>0</v>
      </c>
      <c r="I452" s="8">
        <v>0</v>
      </c>
      <c r="J452" s="8">
        <v>0</v>
      </c>
      <c r="K452" s="8">
        <v>37</v>
      </c>
      <c r="L452" s="8">
        <v>5</v>
      </c>
      <c r="M452" s="8">
        <v>49</v>
      </c>
      <c r="N452" s="8">
        <v>7</v>
      </c>
      <c r="O452" s="8">
        <v>0</v>
      </c>
      <c r="P452" s="8">
        <v>2</v>
      </c>
      <c r="Q452" s="8">
        <v>1</v>
      </c>
      <c r="R452" s="8">
        <v>0</v>
      </c>
      <c r="S452" s="8">
        <v>0</v>
      </c>
      <c r="T452" s="8">
        <v>0</v>
      </c>
      <c r="U452" s="8">
        <v>0</v>
      </c>
      <c r="V452" s="16"/>
    </row>
    <row r="453" spans="1:24" x14ac:dyDescent="0.2">
      <c r="A453" s="17">
        <v>38267</v>
      </c>
      <c r="B453">
        <v>3802</v>
      </c>
      <c r="C453" t="s">
        <v>386</v>
      </c>
      <c r="D453">
        <v>3</v>
      </c>
      <c r="E453">
        <v>0</v>
      </c>
      <c r="F453">
        <v>0</v>
      </c>
      <c r="G453">
        <v>19</v>
      </c>
      <c r="H453">
        <v>2</v>
      </c>
      <c r="I453" s="8">
        <v>0</v>
      </c>
      <c r="J453" s="8">
        <v>0</v>
      </c>
      <c r="K453" s="8">
        <v>32</v>
      </c>
      <c r="L453" s="8">
        <v>6</v>
      </c>
      <c r="M453" s="8">
        <v>6</v>
      </c>
      <c r="N453" s="8">
        <v>2</v>
      </c>
      <c r="O453" s="8">
        <v>0</v>
      </c>
      <c r="P453" s="8">
        <v>0</v>
      </c>
      <c r="Q453" s="8">
        <v>0</v>
      </c>
      <c r="R453" s="8">
        <v>0</v>
      </c>
      <c r="S453" s="8">
        <v>1</v>
      </c>
      <c r="T453" s="8">
        <v>0</v>
      </c>
      <c r="U453" s="8">
        <v>0</v>
      </c>
    </row>
    <row r="454" spans="1:24" x14ac:dyDescent="0.2">
      <c r="A454" s="17">
        <v>38268</v>
      </c>
      <c r="B454">
        <v>3802</v>
      </c>
      <c r="C454" t="s">
        <v>386</v>
      </c>
      <c r="D454">
        <v>1</v>
      </c>
      <c r="E454">
        <v>0</v>
      </c>
      <c r="F454">
        <v>0</v>
      </c>
      <c r="G454">
        <v>24</v>
      </c>
      <c r="H454">
        <v>0</v>
      </c>
      <c r="I454" s="8">
        <v>0</v>
      </c>
      <c r="J454" s="8">
        <v>0</v>
      </c>
      <c r="K454" s="8">
        <v>0</v>
      </c>
      <c r="L454" s="8">
        <v>0</v>
      </c>
      <c r="M454" s="8">
        <v>58</v>
      </c>
      <c r="N454" s="8">
        <v>21</v>
      </c>
      <c r="O454" s="8">
        <v>0</v>
      </c>
      <c r="P454" s="8">
        <v>6</v>
      </c>
      <c r="Q454" s="8">
        <v>0</v>
      </c>
      <c r="R454" s="8">
        <v>0</v>
      </c>
      <c r="S454" s="8">
        <f>Collections!F181</f>
        <v>0</v>
      </c>
      <c r="T454" s="8">
        <v>0</v>
      </c>
      <c r="U454" s="8">
        <v>0</v>
      </c>
    </row>
    <row r="455" spans="1:24" x14ac:dyDescent="0.2">
      <c r="A455" s="17">
        <v>38268</v>
      </c>
      <c r="B455">
        <v>3802</v>
      </c>
      <c r="C455" t="s">
        <v>386</v>
      </c>
      <c r="D455">
        <v>2</v>
      </c>
      <c r="E455">
        <v>0</v>
      </c>
      <c r="F455">
        <v>0</v>
      </c>
      <c r="G455">
        <v>8</v>
      </c>
      <c r="H455">
        <v>1</v>
      </c>
      <c r="I455" s="8">
        <v>0</v>
      </c>
      <c r="J455" s="8">
        <v>0</v>
      </c>
      <c r="K455" s="8">
        <v>32</v>
      </c>
      <c r="L455" s="8">
        <v>0</v>
      </c>
      <c r="M455" s="8">
        <v>48</v>
      </c>
      <c r="N455" s="8">
        <v>13</v>
      </c>
      <c r="O455" s="8">
        <v>0</v>
      </c>
      <c r="P455" s="8">
        <v>4</v>
      </c>
      <c r="Q455" s="8">
        <v>0</v>
      </c>
      <c r="R455" s="8">
        <v>0</v>
      </c>
      <c r="S455" s="8">
        <v>0</v>
      </c>
      <c r="T455" s="8">
        <v>0</v>
      </c>
      <c r="U455" s="8">
        <v>0</v>
      </c>
    </row>
    <row r="456" spans="1:24" x14ac:dyDescent="0.2">
      <c r="A456" s="17">
        <v>38268</v>
      </c>
      <c r="B456">
        <v>3802</v>
      </c>
      <c r="C456" t="s">
        <v>386</v>
      </c>
      <c r="D456">
        <v>3</v>
      </c>
      <c r="E456">
        <v>0</v>
      </c>
      <c r="F456">
        <v>0</v>
      </c>
      <c r="G456">
        <v>69</v>
      </c>
      <c r="H456" s="16">
        <v>14</v>
      </c>
      <c r="I456" s="8">
        <v>0</v>
      </c>
      <c r="J456" s="8">
        <v>0</v>
      </c>
      <c r="K456" s="8">
        <v>25</v>
      </c>
      <c r="L456" s="8">
        <v>0</v>
      </c>
      <c r="M456" s="8">
        <v>24</v>
      </c>
      <c r="N456" s="8">
        <v>14</v>
      </c>
      <c r="O456" s="8">
        <v>0</v>
      </c>
      <c r="P456" s="8">
        <v>0</v>
      </c>
      <c r="Q456" s="8">
        <v>0</v>
      </c>
      <c r="R456" s="8">
        <v>0</v>
      </c>
      <c r="S456" s="8">
        <v>1</v>
      </c>
      <c r="T456" s="8">
        <v>0</v>
      </c>
      <c r="U456" s="8">
        <v>0</v>
      </c>
    </row>
    <row r="457" spans="1:24" x14ac:dyDescent="0.2">
      <c r="A457" s="17">
        <v>38269</v>
      </c>
      <c r="B457">
        <v>3802</v>
      </c>
      <c r="C457" t="s">
        <v>386</v>
      </c>
      <c r="D457">
        <v>1</v>
      </c>
      <c r="E457">
        <v>0</v>
      </c>
      <c r="F457">
        <v>0</v>
      </c>
      <c r="G457">
        <v>0</v>
      </c>
      <c r="H457" s="8">
        <v>0</v>
      </c>
      <c r="I457" s="8">
        <v>0</v>
      </c>
      <c r="J457" s="16">
        <v>0</v>
      </c>
      <c r="K457" s="8">
        <v>11</v>
      </c>
      <c r="L457" s="8">
        <v>0</v>
      </c>
      <c r="M457" s="8">
        <v>8</v>
      </c>
      <c r="N457" s="8">
        <v>1</v>
      </c>
      <c r="O457" s="8">
        <v>0</v>
      </c>
      <c r="P457" s="8">
        <v>0</v>
      </c>
      <c r="Q457" s="8">
        <v>0</v>
      </c>
      <c r="R457" s="8">
        <v>0</v>
      </c>
      <c r="S457" s="8">
        <v>0</v>
      </c>
      <c r="T457" s="8">
        <v>0</v>
      </c>
      <c r="U457" s="8">
        <v>0</v>
      </c>
    </row>
    <row r="458" spans="1:24" x14ac:dyDescent="0.2">
      <c r="A458" s="17">
        <v>38269</v>
      </c>
      <c r="B458">
        <v>3802</v>
      </c>
      <c r="C458" t="s">
        <v>386</v>
      </c>
      <c r="D458">
        <v>2</v>
      </c>
      <c r="E458">
        <v>0</v>
      </c>
      <c r="F458">
        <v>0</v>
      </c>
      <c r="G458">
        <v>5</v>
      </c>
      <c r="H458" s="8">
        <v>0</v>
      </c>
      <c r="I458" s="8">
        <v>0</v>
      </c>
      <c r="J458" s="8">
        <v>0</v>
      </c>
      <c r="K458" s="8">
        <v>18</v>
      </c>
      <c r="L458" s="8">
        <v>0</v>
      </c>
      <c r="M458" s="8">
        <v>8</v>
      </c>
      <c r="N458" s="8">
        <v>0</v>
      </c>
      <c r="O458" s="8">
        <v>0</v>
      </c>
      <c r="P458" s="8">
        <v>0</v>
      </c>
      <c r="Q458" s="8">
        <v>0</v>
      </c>
      <c r="R458" s="8">
        <v>0</v>
      </c>
      <c r="S458" s="8">
        <v>0</v>
      </c>
      <c r="T458" s="8">
        <v>0</v>
      </c>
      <c r="U458" s="8">
        <v>0</v>
      </c>
    </row>
    <row r="459" spans="1:24" x14ac:dyDescent="0.2">
      <c r="A459" s="17">
        <v>38269</v>
      </c>
      <c r="B459">
        <v>3802</v>
      </c>
      <c r="C459" t="s">
        <v>386</v>
      </c>
      <c r="D459">
        <v>3</v>
      </c>
      <c r="E459">
        <v>0</v>
      </c>
      <c r="F459">
        <v>0</v>
      </c>
      <c r="G459">
        <v>13</v>
      </c>
      <c r="H459" s="8">
        <v>4</v>
      </c>
      <c r="I459" s="8">
        <v>0</v>
      </c>
      <c r="J459" s="8">
        <v>0</v>
      </c>
      <c r="K459" s="8">
        <v>15</v>
      </c>
      <c r="L459" s="8">
        <v>0</v>
      </c>
      <c r="M459" s="8">
        <v>15</v>
      </c>
      <c r="N459" s="8">
        <v>5</v>
      </c>
      <c r="O459" s="8">
        <v>0</v>
      </c>
      <c r="P459" s="8">
        <v>0</v>
      </c>
      <c r="Q459" s="8">
        <v>0</v>
      </c>
      <c r="R459" s="8">
        <v>0</v>
      </c>
      <c r="S459" s="8">
        <v>0</v>
      </c>
      <c r="T459" s="8">
        <v>0</v>
      </c>
      <c r="U459" s="8">
        <v>0</v>
      </c>
    </row>
    <row r="460" spans="1:24" x14ac:dyDescent="0.2">
      <c r="A460" s="17">
        <v>38270</v>
      </c>
      <c r="B460">
        <v>3802</v>
      </c>
      <c r="C460" t="s">
        <v>386</v>
      </c>
      <c r="D460">
        <v>1</v>
      </c>
      <c r="E460">
        <v>0</v>
      </c>
      <c r="F460">
        <v>0</v>
      </c>
      <c r="G460">
        <v>137</v>
      </c>
      <c r="H460" s="16">
        <v>0</v>
      </c>
      <c r="I460" s="8">
        <v>0</v>
      </c>
      <c r="J460" s="8">
        <v>0</v>
      </c>
      <c r="K460" s="8">
        <v>1</v>
      </c>
      <c r="L460" s="8">
        <v>0</v>
      </c>
      <c r="M460" s="8">
        <v>1</v>
      </c>
      <c r="N460" s="8">
        <v>2</v>
      </c>
      <c r="O460" s="8">
        <v>0</v>
      </c>
      <c r="P460" s="8">
        <v>2</v>
      </c>
      <c r="Q460" s="8">
        <v>0</v>
      </c>
      <c r="R460" s="8">
        <v>0</v>
      </c>
      <c r="S460" s="8">
        <v>0</v>
      </c>
      <c r="T460" s="8">
        <v>0</v>
      </c>
      <c r="U460" s="8">
        <v>0</v>
      </c>
    </row>
    <row r="461" spans="1:24" x14ac:dyDescent="0.2">
      <c r="A461" s="17">
        <v>38270</v>
      </c>
      <c r="B461">
        <v>3802</v>
      </c>
      <c r="C461" t="s">
        <v>386</v>
      </c>
      <c r="D461">
        <v>2</v>
      </c>
      <c r="E461">
        <v>0</v>
      </c>
      <c r="F461">
        <v>0</v>
      </c>
      <c r="G461">
        <v>6</v>
      </c>
      <c r="H461" s="16">
        <v>0</v>
      </c>
      <c r="I461" s="8">
        <v>0</v>
      </c>
      <c r="J461" s="8">
        <v>0</v>
      </c>
      <c r="K461" s="8">
        <v>5</v>
      </c>
      <c r="L461" s="8">
        <v>0</v>
      </c>
      <c r="M461" s="8">
        <v>11</v>
      </c>
      <c r="N461" s="8">
        <v>3</v>
      </c>
      <c r="O461" s="8">
        <v>0</v>
      </c>
      <c r="P461" s="8">
        <v>0</v>
      </c>
      <c r="Q461" s="8">
        <v>2</v>
      </c>
      <c r="R461" s="8">
        <v>0</v>
      </c>
      <c r="S461" s="8">
        <v>0</v>
      </c>
      <c r="T461" s="8">
        <v>0</v>
      </c>
      <c r="U461" s="8">
        <v>0</v>
      </c>
      <c r="X461" s="8"/>
    </row>
    <row r="462" spans="1:24" x14ac:dyDescent="0.2">
      <c r="A462" s="17">
        <v>38270</v>
      </c>
      <c r="B462" s="16">
        <v>3802</v>
      </c>
      <c r="C462" s="16" t="s">
        <v>386</v>
      </c>
      <c r="D462">
        <v>3</v>
      </c>
      <c r="E462">
        <v>0</v>
      </c>
      <c r="F462">
        <v>0</v>
      </c>
      <c r="G462">
        <v>4</v>
      </c>
      <c r="H462" s="16">
        <v>2</v>
      </c>
      <c r="I462" s="8">
        <v>0</v>
      </c>
      <c r="J462" s="8">
        <v>0</v>
      </c>
      <c r="K462" s="8">
        <v>2</v>
      </c>
      <c r="L462" s="8">
        <v>0</v>
      </c>
      <c r="M462" s="8">
        <v>3</v>
      </c>
      <c r="N462" s="8">
        <v>0</v>
      </c>
      <c r="O462" s="8">
        <v>0</v>
      </c>
      <c r="P462" s="8">
        <v>0</v>
      </c>
      <c r="Q462" s="8">
        <v>1</v>
      </c>
      <c r="R462" s="8">
        <v>0</v>
      </c>
      <c r="S462" s="8">
        <v>0</v>
      </c>
      <c r="T462" s="16">
        <v>1</v>
      </c>
      <c r="U462" s="8">
        <v>0</v>
      </c>
      <c r="V462" s="16"/>
      <c r="X462" s="8"/>
    </row>
    <row r="463" spans="1:24" x14ac:dyDescent="0.2">
      <c r="A463" s="17">
        <v>38271</v>
      </c>
      <c r="B463">
        <v>3802</v>
      </c>
      <c r="C463" t="s">
        <v>386</v>
      </c>
      <c r="D463">
        <v>1</v>
      </c>
      <c r="E463">
        <v>0</v>
      </c>
      <c r="F463">
        <v>0</v>
      </c>
      <c r="G463">
        <v>10</v>
      </c>
      <c r="H463" s="8">
        <v>0</v>
      </c>
      <c r="I463" s="8">
        <v>0</v>
      </c>
      <c r="J463" s="8">
        <v>0</v>
      </c>
      <c r="K463" s="8">
        <v>6</v>
      </c>
      <c r="L463" s="8">
        <v>0</v>
      </c>
      <c r="M463" s="8">
        <v>2</v>
      </c>
      <c r="N463" s="8">
        <v>2</v>
      </c>
      <c r="O463" s="8">
        <v>0</v>
      </c>
      <c r="P463" s="8">
        <v>5</v>
      </c>
      <c r="Q463" s="8">
        <v>0</v>
      </c>
      <c r="R463" s="16">
        <v>3</v>
      </c>
      <c r="S463" s="8">
        <v>0</v>
      </c>
      <c r="T463" s="16">
        <v>1</v>
      </c>
      <c r="U463" s="8">
        <v>0</v>
      </c>
      <c r="X463" s="8"/>
    </row>
    <row r="464" spans="1:24" x14ac:dyDescent="0.2">
      <c r="A464" s="17">
        <v>38271</v>
      </c>
      <c r="B464">
        <v>3802</v>
      </c>
      <c r="C464" t="s">
        <v>386</v>
      </c>
      <c r="D464">
        <v>2</v>
      </c>
      <c r="E464">
        <v>0</v>
      </c>
      <c r="F464">
        <v>0</v>
      </c>
      <c r="G464">
        <v>11</v>
      </c>
      <c r="H464" s="8">
        <v>0</v>
      </c>
      <c r="I464" s="8">
        <v>0</v>
      </c>
      <c r="J464" s="8">
        <v>0</v>
      </c>
      <c r="K464" s="8">
        <v>2</v>
      </c>
      <c r="L464" s="8">
        <v>1</v>
      </c>
      <c r="M464" s="8">
        <v>1</v>
      </c>
      <c r="N464" s="8">
        <v>0</v>
      </c>
      <c r="O464" s="8">
        <v>0</v>
      </c>
      <c r="P464" s="8">
        <v>0</v>
      </c>
      <c r="Q464" s="8">
        <v>1</v>
      </c>
      <c r="R464" s="8">
        <v>0</v>
      </c>
      <c r="S464" s="8">
        <v>0</v>
      </c>
      <c r="T464" s="8">
        <v>0</v>
      </c>
      <c r="U464" s="8">
        <v>0</v>
      </c>
      <c r="X464" s="8"/>
    </row>
    <row r="465" spans="1:24" x14ac:dyDescent="0.2">
      <c r="A465" s="17">
        <v>38271</v>
      </c>
      <c r="B465">
        <v>3802</v>
      </c>
      <c r="C465" t="s">
        <v>386</v>
      </c>
      <c r="D465">
        <v>3</v>
      </c>
      <c r="E465">
        <v>0</v>
      </c>
      <c r="F465">
        <v>0</v>
      </c>
      <c r="G465">
        <v>4</v>
      </c>
      <c r="H465" s="8">
        <v>0</v>
      </c>
      <c r="I465" s="8">
        <v>0</v>
      </c>
      <c r="J465" s="8">
        <v>0</v>
      </c>
      <c r="K465" s="8">
        <v>5</v>
      </c>
      <c r="L465" s="8">
        <v>0</v>
      </c>
      <c r="M465" s="8">
        <v>2</v>
      </c>
      <c r="N465" s="8">
        <v>0</v>
      </c>
      <c r="O465" s="8">
        <v>0</v>
      </c>
      <c r="P465" s="8">
        <v>0</v>
      </c>
      <c r="Q465" s="8">
        <v>0</v>
      </c>
      <c r="R465" s="8">
        <v>0</v>
      </c>
      <c r="S465" s="8">
        <v>0</v>
      </c>
      <c r="T465" s="8">
        <v>0</v>
      </c>
      <c r="U465" s="8">
        <v>0</v>
      </c>
      <c r="X465" s="8"/>
    </row>
    <row r="466" spans="1:24" x14ac:dyDescent="0.2">
      <c r="A466" s="17">
        <v>38272</v>
      </c>
      <c r="B466" s="8">
        <v>3802</v>
      </c>
      <c r="C466" s="8" t="s">
        <v>386</v>
      </c>
      <c r="D466">
        <v>1</v>
      </c>
      <c r="E466">
        <v>0</v>
      </c>
      <c r="F466">
        <v>0</v>
      </c>
      <c r="G466">
        <v>4</v>
      </c>
      <c r="H466" s="8">
        <v>0</v>
      </c>
      <c r="I466" s="8">
        <v>0</v>
      </c>
      <c r="J466" s="8">
        <v>0</v>
      </c>
      <c r="K466" s="8">
        <v>20</v>
      </c>
      <c r="L466" s="8">
        <v>0</v>
      </c>
      <c r="M466" s="8">
        <v>11</v>
      </c>
      <c r="N466" s="8">
        <v>9</v>
      </c>
      <c r="O466" s="8">
        <v>0</v>
      </c>
      <c r="P466" s="8">
        <v>0</v>
      </c>
      <c r="Q466" s="8">
        <v>0</v>
      </c>
      <c r="R466" s="8">
        <v>7</v>
      </c>
      <c r="S466" s="8">
        <v>0</v>
      </c>
      <c r="T466" s="8">
        <v>0</v>
      </c>
      <c r="U466" s="8">
        <v>0</v>
      </c>
      <c r="V466" s="8"/>
      <c r="X466" s="8"/>
    </row>
    <row r="467" spans="1:24" x14ac:dyDescent="0.2">
      <c r="A467" s="17">
        <v>38272</v>
      </c>
      <c r="B467" s="8">
        <v>3802</v>
      </c>
      <c r="C467" s="8" t="s">
        <v>386</v>
      </c>
      <c r="D467">
        <v>2</v>
      </c>
      <c r="E467">
        <v>0</v>
      </c>
      <c r="F467">
        <v>0</v>
      </c>
      <c r="G467">
        <v>5</v>
      </c>
      <c r="H467" s="8">
        <v>0</v>
      </c>
      <c r="I467" s="8">
        <v>0</v>
      </c>
      <c r="J467" s="8">
        <v>0</v>
      </c>
      <c r="K467" s="8">
        <v>6</v>
      </c>
      <c r="L467" s="8">
        <v>0</v>
      </c>
      <c r="M467" s="8">
        <v>3</v>
      </c>
      <c r="N467" s="8">
        <v>1</v>
      </c>
      <c r="O467" s="8">
        <v>0</v>
      </c>
      <c r="P467" s="8">
        <v>1</v>
      </c>
      <c r="Q467" s="8">
        <v>0</v>
      </c>
      <c r="R467" s="8">
        <v>1</v>
      </c>
      <c r="S467" s="8">
        <v>0</v>
      </c>
      <c r="T467" s="8">
        <v>0</v>
      </c>
      <c r="U467" s="8">
        <v>0</v>
      </c>
      <c r="V467" s="8"/>
      <c r="X467" s="8"/>
    </row>
    <row r="468" spans="1:24" x14ac:dyDescent="0.2">
      <c r="A468" s="17">
        <v>38272</v>
      </c>
      <c r="B468" s="8">
        <v>3802</v>
      </c>
      <c r="C468" s="8" t="s">
        <v>386</v>
      </c>
      <c r="D468">
        <v>3</v>
      </c>
      <c r="E468">
        <v>0</v>
      </c>
      <c r="F468">
        <v>0</v>
      </c>
      <c r="G468">
        <v>8</v>
      </c>
      <c r="H468" s="8">
        <v>1</v>
      </c>
      <c r="I468" s="8">
        <v>0</v>
      </c>
      <c r="J468" s="8">
        <v>0</v>
      </c>
      <c r="K468" s="8">
        <v>16</v>
      </c>
      <c r="L468" s="8">
        <v>1</v>
      </c>
      <c r="M468" s="8">
        <v>18</v>
      </c>
      <c r="N468" s="8">
        <v>3</v>
      </c>
      <c r="O468" s="8">
        <v>0</v>
      </c>
      <c r="P468" s="8">
        <v>0</v>
      </c>
      <c r="Q468" s="8">
        <v>0</v>
      </c>
      <c r="R468" s="8">
        <v>0</v>
      </c>
      <c r="S468" s="8">
        <v>0</v>
      </c>
      <c r="T468" s="8">
        <v>0</v>
      </c>
      <c r="U468" s="8">
        <v>0</v>
      </c>
      <c r="V468" s="8"/>
      <c r="X468" s="8"/>
    </row>
    <row r="469" spans="1:24" x14ac:dyDescent="0.2">
      <c r="A469" s="17">
        <v>38273</v>
      </c>
      <c r="B469">
        <v>3802</v>
      </c>
      <c r="C469" t="s">
        <v>386</v>
      </c>
      <c r="D469">
        <v>1</v>
      </c>
      <c r="E469">
        <v>0</v>
      </c>
      <c r="F469">
        <v>0</v>
      </c>
      <c r="G469">
        <v>12</v>
      </c>
      <c r="H469" s="8">
        <v>0</v>
      </c>
      <c r="I469" s="8">
        <v>0</v>
      </c>
      <c r="J469" s="8">
        <v>0</v>
      </c>
      <c r="K469" s="8">
        <v>14</v>
      </c>
      <c r="L469" s="8">
        <v>0</v>
      </c>
      <c r="M469" s="8">
        <v>10</v>
      </c>
      <c r="N469" s="8">
        <v>9</v>
      </c>
      <c r="O469" s="8">
        <v>0</v>
      </c>
      <c r="P469" s="8">
        <v>2</v>
      </c>
      <c r="Q469" s="8">
        <v>0</v>
      </c>
      <c r="R469" s="8">
        <v>7</v>
      </c>
      <c r="S469" s="8">
        <v>0</v>
      </c>
      <c r="T469" s="8">
        <v>0</v>
      </c>
      <c r="U469" s="8">
        <v>0</v>
      </c>
      <c r="X469" s="8"/>
    </row>
    <row r="470" spans="1:24" x14ac:dyDescent="0.2">
      <c r="A470" s="17">
        <v>38273</v>
      </c>
      <c r="B470">
        <v>3802</v>
      </c>
      <c r="C470" t="s">
        <v>386</v>
      </c>
      <c r="D470">
        <v>2</v>
      </c>
      <c r="E470">
        <v>0</v>
      </c>
      <c r="F470">
        <v>0</v>
      </c>
      <c r="G470">
        <v>2</v>
      </c>
      <c r="H470" s="8">
        <v>0</v>
      </c>
      <c r="I470" s="8">
        <v>0</v>
      </c>
      <c r="J470" s="8">
        <v>0</v>
      </c>
      <c r="K470" s="8">
        <v>35</v>
      </c>
      <c r="L470" s="8">
        <v>0</v>
      </c>
      <c r="M470" s="8">
        <v>3</v>
      </c>
      <c r="N470" s="8">
        <v>8</v>
      </c>
      <c r="O470" s="8">
        <v>0</v>
      </c>
      <c r="P470" s="8">
        <v>0</v>
      </c>
      <c r="Q470" s="8">
        <v>0</v>
      </c>
      <c r="R470" s="8">
        <v>8</v>
      </c>
      <c r="S470" s="8">
        <v>0</v>
      </c>
      <c r="T470" s="8">
        <v>0</v>
      </c>
      <c r="U470" s="8">
        <v>0</v>
      </c>
      <c r="X470" s="8"/>
    </row>
    <row r="471" spans="1:24" x14ac:dyDescent="0.2">
      <c r="A471" s="17">
        <v>38273</v>
      </c>
      <c r="B471">
        <v>3802</v>
      </c>
      <c r="C471" t="s">
        <v>386</v>
      </c>
      <c r="D471">
        <v>3</v>
      </c>
      <c r="E471">
        <v>0</v>
      </c>
      <c r="F471">
        <v>0</v>
      </c>
      <c r="G471">
        <v>7</v>
      </c>
      <c r="H471" s="8">
        <v>2</v>
      </c>
      <c r="I471" s="8">
        <v>0</v>
      </c>
      <c r="J471" s="8">
        <v>0</v>
      </c>
      <c r="K471" s="8">
        <v>28</v>
      </c>
      <c r="L471" s="8">
        <v>1</v>
      </c>
      <c r="M471" s="8">
        <v>9</v>
      </c>
      <c r="N471" s="8">
        <v>8</v>
      </c>
      <c r="O471" s="8">
        <v>0</v>
      </c>
      <c r="P471" s="8">
        <v>0</v>
      </c>
      <c r="Q471" s="8">
        <v>0</v>
      </c>
      <c r="R471" s="8">
        <v>2</v>
      </c>
      <c r="S471" s="8">
        <v>1</v>
      </c>
      <c r="T471" s="8">
        <v>0</v>
      </c>
      <c r="U471" s="8">
        <v>0</v>
      </c>
      <c r="X471" s="8"/>
    </row>
    <row r="472" spans="1:24" x14ac:dyDescent="0.2">
      <c r="A472" s="17">
        <v>38274</v>
      </c>
      <c r="B472">
        <v>3802</v>
      </c>
      <c r="C472" t="s">
        <v>386</v>
      </c>
      <c r="D472">
        <v>1</v>
      </c>
      <c r="E472">
        <v>0</v>
      </c>
      <c r="F472">
        <v>0</v>
      </c>
      <c r="G472">
        <v>8</v>
      </c>
      <c r="H472">
        <v>0</v>
      </c>
      <c r="I472" s="8">
        <v>0</v>
      </c>
      <c r="J472" s="8">
        <v>0</v>
      </c>
      <c r="K472" s="8">
        <v>16</v>
      </c>
      <c r="L472" s="8">
        <v>0</v>
      </c>
      <c r="M472" s="8">
        <v>23</v>
      </c>
      <c r="N472" s="8">
        <v>0</v>
      </c>
      <c r="O472" s="8">
        <v>0</v>
      </c>
      <c r="P472" s="8">
        <v>0</v>
      </c>
      <c r="Q472" s="8">
        <v>1</v>
      </c>
      <c r="R472" s="8">
        <v>0</v>
      </c>
      <c r="S472" s="8">
        <v>0</v>
      </c>
      <c r="T472" s="8">
        <v>0</v>
      </c>
      <c r="U472" s="8">
        <v>0</v>
      </c>
      <c r="X472" s="8"/>
    </row>
    <row r="473" spans="1:24" x14ac:dyDescent="0.2">
      <c r="E473" s="16">
        <f t="shared" ref="E473:K473" si="0">SUM(E2:E472)</f>
        <v>870</v>
      </c>
      <c r="F473" s="16">
        <f t="shared" si="0"/>
        <v>1303</v>
      </c>
      <c r="G473" s="16">
        <f t="shared" si="0"/>
        <v>15678</v>
      </c>
      <c r="H473" s="16">
        <f t="shared" si="0"/>
        <v>800</v>
      </c>
      <c r="I473" s="16">
        <f t="shared" si="0"/>
        <v>448</v>
      </c>
      <c r="J473" s="16">
        <f t="shared" si="0"/>
        <v>1219</v>
      </c>
      <c r="K473" s="16">
        <f t="shared" si="0"/>
        <v>5656</v>
      </c>
      <c r="L473" s="8">
        <f>SUM(L3:L472)</f>
        <v>193</v>
      </c>
      <c r="M473" s="16">
        <f t="shared" ref="M473:U473" si="1">SUM(M2:M472)</f>
        <v>3838</v>
      </c>
      <c r="N473" s="16">
        <f t="shared" si="1"/>
        <v>524</v>
      </c>
      <c r="O473" s="16">
        <f t="shared" si="1"/>
        <v>335</v>
      </c>
      <c r="P473" s="16">
        <f t="shared" si="1"/>
        <v>638</v>
      </c>
      <c r="Q473" s="16">
        <f t="shared" si="1"/>
        <v>263</v>
      </c>
      <c r="R473" s="16">
        <f t="shared" si="1"/>
        <v>171</v>
      </c>
      <c r="S473" s="16">
        <f t="shared" si="1"/>
        <v>31</v>
      </c>
      <c r="T473" s="16">
        <f t="shared" si="1"/>
        <v>312</v>
      </c>
      <c r="U473" s="8">
        <f t="shared" si="1"/>
        <v>7</v>
      </c>
      <c r="X473" s="8"/>
    </row>
    <row r="474" spans="1:24" x14ac:dyDescent="0.2">
      <c r="X474" s="8"/>
    </row>
    <row r="477" spans="1:24" x14ac:dyDescent="0.2">
      <c r="G477" s="14" t="s">
        <v>171</v>
      </c>
      <c r="H477" s="14"/>
      <c r="I477" s="14"/>
      <c r="Q477" s="14"/>
      <c r="R477" s="14"/>
      <c r="S477" s="14"/>
    </row>
    <row r="478" spans="1:24" x14ac:dyDescent="0.2">
      <c r="G478" t="s">
        <v>172</v>
      </c>
      <c r="H478" t="s">
        <v>173</v>
      </c>
      <c r="I478" t="s">
        <v>174</v>
      </c>
      <c r="J478" t="s">
        <v>173</v>
      </c>
      <c r="M478" s="14" t="s">
        <v>340</v>
      </c>
      <c r="N478" s="14"/>
      <c r="O478" s="14"/>
    </row>
    <row r="479" spans="1:24" x14ac:dyDescent="0.2">
      <c r="F479" t="s">
        <v>341</v>
      </c>
      <c r="G479">
        <v>14984</v>
      </c>
      <c r="I479">
        <v>762</v>
      </c>
      <c r="M479" t="s">
        <v>172</v>
      </c>
      <c r="N479" t="s">
        <v>173</v>
      </c>
      <c r="O479" t="s">
        <v>174</v>
      </c>
      <c r="P479" t="s">
        <v>173</v>
      </c>
    </row>
    <row r="480" spans="1:24" x14ac:dyDescent="0.2">
      <c r="F480" t="s">
        <v>342</v>
      </c>
      <c r="G480">
        <v>400</v>
      </c>
      <c r="I480">
        <v>0</v>
      </c>
      <c r="L480" t="s">
        <v>292</v>
      </c>
      <c r="M480">
        <v>5516</v>
      </c>
      <c r="O480">
        <v>190</v>
      </c>
    </row>
    <row r="481" spans="6:15" x14ac:dyDescent="0.2">
      <c r="F481" t="s">
        <v>343</v>
      </c>
      <c r="G481">
        <v>609</v>
      </c>
      <c r="I481">
        <v>0</v>
      </c>
      <c r="L481" t="s">
        <v>375</v>
      </c>
      <c r="M481">
        <v>3609</v>
      </c>
      <c r="O481">
        <v>510</v>
      </c>
    </row>
    <row r="482" spans="6:15" x14ac:dyDescent="0.2">
      <c r="F482" t="s">
        <v>167</v>
      </c>
      <c r="G482">
        <v>27</v>
      </c>
      <c r="I482">
        <v>0</v>
      </c>
      <c r="L482" t="s">
        <v>376</v>
      </c>
      <c r="M482">
        <v>146</v>
      </c>
      <c r="O482">
        <v>0</v>
      </c>
    </row>
    <row r="483" spans="6:15" x14ac:dyDescent="0.2">
      <c r="F483" t="s">
        <v>387</v>
      </c>
      <c r="G483">
        <v>325</v>
      </c>
      <c r="I483">
        <v>0</v>
      </c>
      <c r="L483" t="s">
        <v>377</v>
      </c>
      <c r="M483">
        <v>247</v>
      </c>
      <c r="O483">
        <v>12</v>
      </c>
    </row>
    <row r="484" spans="6:15" x14ac:dyDescent="0.2">
      <c r="F484" s="16" t="s">
        <v>166</v>
      </c>
      <c r="G484">
        <v>7</v>
      </c>
      <c r="I484">
        <v>0</v>
      </c>
      <c r="L484" t="s">
        <v>378</v>
      </c>
      <c r="M484">
        <v>2</v>
      </c>
    </row>
  </sheetData>
  <sortState xmlns:xlrd2="http://schemas.microsoft.com/office/spreadsheetml/2017/richdata2" ref="A2:W474">
    <sortCondition ref="C3:C474"/>
    <sortCondition ref="B3:B474"/>
    <sortCondition ref="A3:A474"/>
  </sortState>
  <phoneticPr fontId="26" type="noConversion"/>
  <pageMargins left="0.74791666666666667" right="0.74791666666666667" top="0.98402777777777772" bottom="0.98402777777777772" header="0.51180555555555551" footer="0.51180555555555551"/>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5"/>
  <sheetViews>
    <sheetView workbookViewId="0">
      <pane ySplit="1" topLeftCell="A25" activePane="bottomLeft" state="frozen"/>
      <selection pane="bottomLeft" activeCell="A2" sqref="A2"/>
    </sheetView>
  </sheetViews>
  <sheetFormatPr defaultColWidth="8.625" defaultRowHeight="12.75" x14ac:dyDescent="0.2"/>
  <cols>
    <col min="1" max="1" width="15.375" customWidth="1"/>
    <col min="2" max="10" width="8.625" customWidth="1"/>
    <col min="11" max="11" width="10.125" customWidth="1"/>
    <col min="12" max="13" width="8.625" customWidth="1"/>
  </cols>
  <sheetData>
    <row r="1" spans="1:14" x14ac:dyDescent="0.2">
      <c r="A1" s="1" t="s">
        <v>249</v>
      </c>
      <c r="B1" t="s">
        <v>250</v>
      </c>
      <c r="C1" t="s">
        <v>251</v>
      </c>
      <c r="D1" t="s">
        <v>115</v>
      </c>
      <c r="E1" t="s">
        <v>116</v>
      </c>
      <c r="F1" t="s">
        <v>117</v>
      </c>
      <c r="G1" t="s">
        <v>119</v>
      </c>
      <c r="H1" t="s">
        <v>120</v>
      </c>
      <c r="I1" t="s">
        <v>121</v>
      </c>
      <c r="J1" t="s">
        <v>122</v>
      </c>
      <c r="K1" t="s">
        <v>123</v>
      </c>
      <c r="L1" t="s">
        <v>23</v>
      </c>
      <c r="M1" t="s">
        <v>131</v>
      </c>
      <c r="N1" t="s">
        <v>102</v>
      </c>
    </row>
    <row r="2" spans="1:14" x14ac:dyDescent="0.2">
      <c r="A2" s="9">
        <v>38244</v>
      </c>
      <c r="B2">
        <v>23</v>
      </c>
      <c r="C2" t="s">
        <v>103</v>
      </c>
      <c r="E2" t="s">
        <v>104</v>
      </c>
      <c r="F2" t="s">
        <v>385</v>
      </c>
      <c r="G2">
        <v>4</v>
      </c>
      <c r="H2">
        <v>6</v>
      </c>
      <c r="I2">
        <v>7</v>
      </c>
      <c r="J2">
        <v>8</v>
      </c>
      <c r="K2">
        <v>13</v>
      </c>
      <c r="L2">
        <v>5</v>
      </c>
      <c r="M2">
        <v>0</v>
      </c>
      <c r="N2" t="s">
        <v>106</v>
      </c>
    </row>
    <row r="3" spans="1:14" x14ac:dyDescent="0.2">
      <c r="A3" s="9">
        <v>38245</v>
      </c>
      <c r="B3">
        <v>23</v>
      </c>
      <c r="C3" t="s">
        <v>103</v>
      </c>
      <c r="E3" t="s">
        <v>104</v>
      </c>
      <c r="F3" t="s">
        <v>385</v>
      </c>
      <c r="G3">
        <v>5</v>
      </c>
      <c r="H3">
        <v>7</v>
      </c>
      <c r="I3">
        <v>7</v>
      </c>
      <c r="J3">
        <v>8</v>
      </c>
      <c r="K3">
        <v>11</v>
      </c>
      <c r="L3">
        <v>13</v>
      </c>
      <c r="M3">
        <v>0</v>
      </c>
      <c r="N3" t="s">
        <v>106</v>
      </c>
    </row>
    <row r="4" spans="1:14" x14ac:dyDescent="0.2">
      <c r="A4" s="9">
        <v>38253</v>
      </c>
      <c r="B4">
        <v>23</v>
      </c>
      <c r="C4" t="s">
        <v>103</v>
      </c>
      <c r="E4" t="s">
        <v>104</v>
      </c>
      <c r="F4" t="s">
        <v>385</v>
      </c>
      <c r="G4">
        <v>6</v>
      </c>
      <c r="H4">
        <v>10</v>
      </c>
      <c r="I4">
        <v>8</v>
      </c>
      <c r="J4">
        <v>3</v>
      </c>
      <c r="K4">
        <v>8</v>
      </c>
      <c r="L4">
        <v>7</v>
      </c>
      <c r="M4">
        <v>0</v>
      </c>
      <c r="N4" t="s">
        <v>106</v>
      </c>
    </row>
    <row r="5" spans="1:14" x14ac:dyDescent="0.2">
      <c r="A5" s="9">
        <v>38257</v>
      </c>
      <c r="B5">
        <v>23</v>
      </c>
      <c r="C5" t="s">
        <v>103</v>
      </c>
      <c r="E5" t="s">
        <v>104</v>
      </c>
      <c r="F5" t="s">
        <v>385</v>
      </c>
      <c r="G5">
        <v>3</v>
      </c>
      <c r="H5">
        <v>15</v>
      </c>
      <c r="I5">
        <v>4</v>
      </c>
      <c r="J5">
        <v>4</v>
      </c>
      <c r="K5">
        <v>1</v>
      </c>
      <c r="L5">
        <v>7</v>
      </c>
      <c r="M5">
        <v>0</v>
      </c>
      <c r="N5" t="s">
        <v>106</v>
      </c>
    </row>
    <row r="6" spans="1:14" x14ac:dyDescent="0.2">
      <c r="A6" s="9">
        <v>38262</v>
      </c>
      <c r="B6">
        <v>23</v>
      </c>
      <c r="C6" t="s">
        <v>103</v>
      </c>
      <c r="E6" t="s">
        <v>104</v>
      </c>
      <c r="F6" t="s">
        <v>385</v>
      </c>
      <c r="G6">
        <v>3</v>
      </c>
      <c r="H6">
        <v>8</v>
      </c>
      <c r="I6">
        <v>1</v>
      </c>
      <c r="J6">
        <v>1</v>
      </c>
      <c r="K6">
        <v>10</v>
      </c>
      <c r="L6">
        <v>12</v>
      </c>
      <c r="M6">
        <v>0</v>
      </c>
      <c r="N6" t="s">
        <v>106</v>
      </c>
    </row>
    <row r="7" spans="1:14" x14ac:dyDescent="0.2">
      <c r="A7" s="9">
        <v>38246</v>
      </c>
      <c r="B7">
        <v>23</v>
      </c>
      <c r="C7" t="s">
        <v>103</v>
      </c>
      <c r="E7" t="s">
        <v>104</v>
      </c>
      <c r="F7" t="s">
        <v>107</v>
      </c>
      <c r="G7">
        <v>2</v>
      </c>
      <c r="H7">
        <v>4</v>
      </c>
      <c r="I7">
        <v>3</v>
      </c>
      <c r="J7">
        <v>1</v>
      </c>
      <c r="K7">
        <v>13</v>
      </c>
      <c r="L7">
        <v>9</v>
      </c>
      <c r="M7">
        <v>0</v>
      </c>
      <c r="N7" t="s">
        <v>106</v>
      </c>
    </row>
    <row r="8" spans="1:14" x14ac:dyDescent="0.2">
      <c r="A8" s="9">
        <v>38247</v>
      </c>
      <c r="B8">
        <v>23</v>
      </c>
      <c r="C8" t="s">
        <v>103</v>
      </c>
      <c r="E8" t="s">
        <v>104</v>
      </c>
      <c r="F8" t="s">
        <v>107</v>
      </c>
      <c r="G8">
        <v>2</v>
      </c>
      <c r="H8">
        <v>7</v>
      </c>
      <c r="I8">
        <v>5</v>
      </c>
      <c r="J8">
        <v>1</v>
      </c>
      <c r="K8">
        <v>6</v>
      </c>
      <c r="L8">
        <v>6</v>
      </c>
      <c r="M8">
        <v>0</v>
      </c>
      <c r="N8" t="s">
        <v>106</v>
      </c>
    </row>
    <row r="9" spans="1:14" x14ac:dyDescent="0.2">
      <c r="A9" s="9">
        <v>38248</v>
      </c>
      <c r="B9">
        <v>23</v>
      </c>
      <c r="C9" t="s">
        <v>103</v>
      </c>
      <c r="E9" t="s">
        <v>104</v>
      </c>
      <c r="F9" t="s">
        <v>107</v>
      </c>
      <c r="G9">
        <v>2</v>
      </c>
      <c r="H9">
        <v>9</v>
      </c>
      <c r="I9">
        <v>5</v>
      </c>
      <c r="J9">
        <v>0</v>
      </c>
      <c r="K9">
        <v>13</v>
      </c>
      <c r="L9">
        <v>3</v>
      </c>
      <c r="M9">
        <v>0</v>
      </c>
      <c r="N9" t="s">
        <v>106</v>
      </c>
    </row>
    <row r="10" spans="1:14" x14ac:dyDescent="0.2">
      <c r="A10" s="9">
        <v>38249</v>
      </c>
      <c r="B10">
        <v>23</v>
      </c>
      <c r="C10" t="s">
        <v>103</v>
      </c>
      <c r="E10" t="s">
        <v>104</v>
      </c>
      <c r="F10" t="s">
        <v>107</v>
      </c>
      <c r="G10">
        <v>0</v>
      </c>
      <c r="H10">
        <v>10</v>
      </c>
      <c r="I10">
        <v>3</v>
      </c>
      <c r="J10">
        <v>1</v>
      </c>
      <c r="K10">
        <v>7</v>
      </c>
      <c r="L10">
        <v>2</v>
      </c>
      <c r="M10">
        <v>0</v>
      </c>
      <c r="N10" t="s">
        <v>106</v>
      </c>
    </row>
    <row r="11" spans="1:14" x14ac:dyDescent="0.2">
      <c r="A11" s="9">
        <v>38250</v>
      </c>
      <c r="B11">
        <v>23</v>
      </c>
      <c r="C11" t="s">
        <v>103</v>
      </c>
      <c r="E11" t="s">
        <v>104</v>
      </c>
      <c r="F11" t="s">
        <v>107</v>
      </c>
      <c r="G11">
        <v>0</v>
      </c>
      <c r="H11">
        <v>10</v>
      </c>
      <c r="I11">
        <v>2</v>
      </c>
      <c r="J11">
        <v>0</v>
      </c>
      <c r="K11">
        <v>6</v>
      </c>
      <c r="L11">
        <v>2</v>
      </c>
      <c r="M11">
        <v>0</v>
      </c>
      <c r="N11" t="s">
        <v>106</v>
      </c>
    </row>
    <row r="12" spans="1:14" x14ac:dyDescent="0.2">
      <c r="A12" s="9">
        <v>38251</v>
      </c>
      <c r="B12">
        <v>23</v>
      </c>
      <c r="C12" t="s">
        <v>103</v>
      </c>
      <c r="E12" t="s">
        <v>104</v>
      </c>
      <c r="F12" t="s">
        <v>107</v>
      </c>
      <c r="G12">
        <v>3</v>
      </c>
      <c r="H12">
        <v>8</v>
      </c>
      <c r="I12">
        <v>7</v>
      </c>
      <c r="J12">
        <v>3</v>
      </c>
      <c r="K12">
        <v>7</v>
      </c>
      <c r="L12">
        <v>2</v>
      </c>
      <c r="M12">
        <v>0</v>
      </c>
      <c r="N12" t="s">
        <v>106</v>
      </c>
    </row>
    <row r="13" spans="1:14" x14ac:dyDescent="0.2">
      <c r="A13" s="9">
        <v>38252</v>
      </c>
      <c r="B13">
        <v>23</v>
      </c>
      <c r="C13" t="s">
        <v>103</v>
      </c>
      <c r="E13" t="s">
        <v>104</v>
      </c>
      <c r="F13" t="s">
        <v>107</v>
      </c>
      <c r="G13">
        <v>4</v>
      </c>
      <c r="H13">
        <v>4</v>
      </c>
      <c r="I13">
        <v>3</v>
      </c>
      <c r="J13">
        <v>3</v>
      </c>
      <c r="K13">
        <v>9</v>
      </c>
      <c r="L13">
        <v>5</v>
      </c>
      <c r="M13">
        <v>0</v>
      </c>
      <c r="N13" t="s">
        <v>106</v>
      </c>
    </row>
    <row r="14" spans="1:14" x14ac:dyDescent="0.2">
      <c r="A14" s="9">
        <v>38254</v>
      </c>
      <c r="B14">
        <v>23</v>
      </c>
      <c r="C14" t="s">
        <v>103</v>
      </c>
      <c r="E14" t="s">
        <v>104</v>
      </c>
      <c r="F14" t="s">
        <v>107</v>
      </c>
      <c r="G14">
        <v>4</v>
      </c>
      <c r="H14">
        <v>8</v>
      </c>
      <c r="I14">
        <v>3</v>
      </c>
      <c r="J14">
        <v>1</v>
      </c>
      <c r="K14">
        <v>5</v>
      </c>
      <c r="L14">
        <v>9</v>
      </c>
      <c r="M14">
        <v>0</v>
      </c>
      <c r="N14" t="s">
        <v>106</v>
      </c>
    </row>
    <row r="15" spans="1:14" x14ac:dyDescent="0.2">
      <c r="A15" s="9">
        <v>38255</v>
      </c>
      <c r="B15">
        <v>23</v>
      </c>
      <c r="C15" t="s">
        <v>103</v>
      </c>
      <c r="E15" t="s">
        <v>104</v>
      </c>
      <c r="F15" t="s">
        <v>107</v>
      </c>
      <c r="G15">
        <v>1</v>
      </c>
      <c r="H15">
        <v>5</v>
      </c>
      <c r="I15">
        <v>5</v>
      </c>
      <c r="J15">
        <v>3</v>
      </c>
      <c r="K15">
        <v>4</v>
      </c>
      <c r="L15">
        <v>6</v>
      </c>
      <c r="M15">
        <v>0</v>
      </c>
      <c r="N15" t="s">
        <v>106</v>
      </c>
    </row>
    <row r="16" spans="1:14" x14ac:dyDescent="0.2">
      <c r="A16" s="9">
        <v>38256</v>
      </c>
      <c r="B16">
        <v>23</v>
      </c>
      <c r="C16" t="s">
        <v>103</v>
      </c>
      <c r="E16" t="s">
        <v>104</v>
      </c>
      <c r="F16" t="s">
        <v>107</v>
      </c>
      <c r="G16">
        <v>1</v>
      </c>
      <c r="H16">
        <v>4</v>
      </c>
      <c r="I16">
        <v>7</v>
      </c>
      <c r="J16">
        <v>0</v>
      </c>
      <c r="K16">
        <v>0</v>
      </c>
      <c r="L16">
        <v>6</v>
      </c>
      <c r="M16">
        <v>0</v>
      </c>
      <c r="N16" t="s">
        <v>106</v>
      </c>
    </row>
    <row r="17" spans="1:15" x14ac:dyDescent="0.2">
      <c r="A17" s="9">
        <v>38261</v>
      </c>
      <c r="B17">
        <v>23</v>
      </c>
      <c r="C17" t="s">
        <v>103</v>
      </c>
      <c r="E17" t="s">
        <v>104</v>
      </c>
      <c r="F17" t="s">
        <v>107</v>
      </c>
      <c r="G17">
        <v>2</v>
      </c>
      <c r="H17">
        <v>12</v>
      </c>
      <c r="I17">
        <v>2</v>
      </c>
      <c r="J17">
        <v>0</v>
      </c>
      <c r="K17">
        <v>9</v>
      </c>
      <c r="L17">
        <v>8</v>
      </c>
      <c r="M17">
        <v>1</v>
      </c>
      <c r="N17" t="s">
        <v>106</v>
      </c>
    </row>
    <row r="18" spans="1:15" x14ac:dyDescent="0.2">
      <c r="A18" s="9">
        <v>38264</v>
      </c>
      <c r="B18">
        <v>23</v>
      </c>
      <c r="C18" t="s">
        <v>103</v>
      </c>
      <c r="E18" t="s">
        <v>104</v>
      </c>
      <c r="F18" t="s">
        <v>107</v>
      </c>
      <c r="G18">
        <v>0</v>
      </c>
      <c r="H18">
        <v>7</v>
      </c>
      <c r="I18">
        <v>0</v>
      </c>
      <c r="J18">
        <v>4</v>
      </c>
      <c r="K18">
        <v>10</v>
      </c>
      <c r="L18">
        <v>7</v>
      </c>
      <c r="M18">
        <v>0</v>
      </c>
      <c r="N18" t="s">
        <v>106</v>
      </c>
    </row>
    <row r="19" spans="1:15" x14ac:dyDescent="0.2">
      <c r="A19" s="9">
        <v>38267</v>
      </c>
      <c r="B19">
        <v>23</v>
      </c>
      <c r="C19" t="s">
        <v>103</v>
      </c>
      <c r="E19" t="s">
        <v>104</v>
      </c>
      <c r="F19" t="s">
        <v>107</v>
      </c>
      <c r="G19">
        <v>1</v>
      </c>
      <c r="H19">
        <v>7</v>
      </c>
      <c r="I19">
        <v>5</v>
      </c>
      <c r="J19">
        <v>1</v>
      </c>
      <c r="K19">
        <v>10</v>
      </c>
      <c r="L19">
        <v>4</v>
      </c>
      <c r="M19">
        <v>0</v>
      </c>
      <c r="N19" t="s">
        <v>106</v>
      </c>
    </row>
    <row r="20" spans="1:15" x14ac:dyDescent="0.2">
      <c r="A20" s="9">
        <v>38272</v>
      </c>
      <c r="B20">
        <v>23</v>
      </c>
      <c r="C20" t="s">
        <v>103</v>
      </c>
      <c r="E20" t="s">
        <v>104</v>
      </c>
      <c r="F20" t="s">
        <v>107</v>
      </c>
      <c r="G20">
        <v>0</v>
      </c>
      <c r="H20">
        <v>0</v>
      </c>
      <c r="I20">
        <v>0</v>
      </c>
      <c r="J20">
        <v>0</v>
      </c>
      <c r="K20">
        <v>3</v>
      </c>
      <c r="L20">
        <v>1</v>
      </c>
      <c r="M20">
        <v>0</v>
      </c>
      <c r="N20" t="s">
        <v>106</v>
      </c>
    </row>
    <row r="21" spans="1:15" x14ac:dyDescent="0.2">
      <c r="A21" s="9">
        <v>38246</v>
      </c>
      <c r="B21">
        <v>23</v>
      </c>
      <c r="C21" t="s">
        <v>103</v>
      </c>
      <c r="E21" t="s">
        <v>104</v>
      </c>
      <c r="F21" t="s">
        <v>105</v>
      </c>
      <c r="G21">
        <v>3</v>
      </c>
      <c r="H21">
        <v>16</v>
      </c>
      <c r="I21">
        <v>3</v>
      </c>
      <c r="J21">
        <v>0</v>
      </c>
      <c r="K21">
        <v>4</v>
      </c>
      <c r="L21">
        <v>13</v>
      </c>
      <c r="M21">
        <v>0</v>
      </c>
      <c r="N21" t="s">
        <v>106</v>
      </c>
    </row>
    <row r="22" spans="1:15" x14ac:dyDescent="0.2">
      <c r="A22" s="9">
        <v>38247</v>
      </c>
      <c r="B22">
        <v>23</v>
      </c>
      <c r="C22" t="s">
        <v>103</v>
      </c>
      <c r="E22" t="s">
        <v>104</v>
      </c>
      <c r="F22" t="s">
        <v>105</v>
      </c>
      <c r="G22">
        <v>4</v>
      </c>
      <c r="H22">
        <v>17</v>
      </c>
      <c r="I22">
        <v>5</v>
      </c>
      <c r="J22">
        <v>4</v>
      </c>
      <c r="K22">
        <v>9</v>
      </c>
      <c r="L22">
        <v>6</v>
      </c>
      <c r="M22">
        <v>0</v>
      </c>
      <c r="N22" t="s">
        <v>106</v>
      </c>
    </row>
    <row r="23" spans="1:15" x14ac:dyDescent="0.2">
      <c r="A23" s="9">
        <v>38248</v>
      </c>
      <c r="B23">
        <v>23</v>
      </c>
      <c r="C23" t="s">
        <v>103</v>
      </c>
      <c r="E23" t="s">
        <v>104</v>
      </c>
      <c r="F23" t="s">
        <v>105</v>
      </c>
      <c r="G23">
        <v>1</v>
      </c>
      <c r="H23">
        <v>15</v>
      </c>
      <c r="I23">
        <v>7</v>
      </c>
      <c r="J23">
        <v>2</v>
      </c>
      <c r="K23">
        <v>14</v>
      </c>
      <c r="L23">
        <v>4</v>
      </c>
      <c r="M23">
        <v>0</v>
      </c>
      <c r="N23" t="s">
        <v>106</v>
      </c>
    </row>
    <row r="24" spans="1:15" x14ac:dyDescent="0.2">
      <c r="A24" s="9">
        <v>38249</v>
      </c>
      <c r="B24">
        <v>23</v>
      </c>
      <c r="C24" t="s">
        <v>103</v>
      </c>
      <c r="E24" t="s">
        <v>104</v>
      </c>
      <c r="F24" t="s">
        <v>105</v>
      </c>
      <c r="G24">
        <v>5</v>
      </c>
      <c r="H24">
        <v>16</v>
      </c>
      <c r="I24">
        <v>3</v>
      </c>
      <c r="J24">
        <v>4</v>
      </c>
      <c r="K24">
        <v>15</v>
      </c>
      <c r="L24">
        <v>6</v>
      </c>
      <c r="M24">
        <v>0</v>
      </c>
      <c r="N24" t="s">
        <v>106</v>
      </c>
    </row>
    <row r="25" spans="1:15" x14ac:dyDescent="0.2">
      <c r="A25" s="9">
        <v>38250</v>
      </c>
      <c r="B25">
        <v>23</v>
      </c>
      <c r="C25" t="s">
        <v>103</v>
      </c>
      <c r="E25" t="s">
        <v>104</v>
      </c>
      <c r="F25" t="s">
        <v>105</v>
      </c>
      <c r="G25">
        <v>1</v>
      </c>
      <c r="H25">
        <v>7</v>
      </c>
      <c r="I25">
        <v>2</v>
      </c>
      <c r="J25">
        <v>0</v>
      </c>
      <c r="K25">
        <v>13</v>
      </c>
      <c r="L25">
        <v>6</v>
      </c>
      <c r="M25">
        <v>0</v>
      </c>
      <c r="N25" t="s">
        <v>106</v>
      </c>
      <c r="O25" t="s">
        <v>168</v>
      </c>
    </row>
    <row r="26" spans="1:15" x14ac:dyDescent="0.2">
      <c r="A26" s="9">
        <v>38251</v>
      </c>
      <c r="B26">
        <v>23</v>
      </c>
      <c r="C26" t="s">
        <v>103</v>
      </c>
      <c r="E26" t="s">
        <v>104</v>
      </c>
      <c r="F26" t="s">
        <v>105</v>
      </c>
      <c r="G26">
        <v>3</v>
      </c>
      <c r="H26">
        <v>12</v>
      </c>
      <c r="I26">
        <v>9</v>
      </c>
      <c r="J26">
        <v>1</v>
      </c>
      <c r="K26">
        <v>16</v>
      </c>
      <c r="L26">
        <v>4</v>
      </c>
      <c r="M26">
        <v>0</v>
      </c>
      <c r="N26" t="s">
        <v>106</v>
      </c>
    </row>
    <row r="27" spans="1:15" x14ac:dyDescent="0.2">
      <c r="A27" s="9">
        <v>38252</v>
      </c>
      <c r="B27">
        <v>23</v>
      </c>
      <c r="C27" t="s">
        <v>103</v>
      </c>
      <c r="E27" t="s">
        <v>104</v>
      </c>
      <c r="F27" t="s">
        <v>105</v>
      </c>
      <c r="G27">
        <v>0</v>
      </c>
      <c r="H27">
        <v>8</v>
      </c>
      <c r="I27">
        <v>6</v>
      </c>
      <c r="J27">
        <v>2</v>
      </c>
      <c r="K27">
        <v>9</v>
      </c>
      <c r="L27">
        <v>10</v>
      </c>
      <c r="M27">
        <v>0</v>
      </c>
      <c r="N27" t="s">
        <v>106</v>
      </c>
    </row>
    <row r="28" spans="1:15" x14ac:dyDescent="0.2">
      <c r="A28" s="9">
        <v>38254</v>
      </c>
      <c r="B28">
        <v>23</v>
      </c>
      <c r="C28" t="s">
        <v>103</v>
      </c>
      <c r="E28" t="s">
        <v>104</v>
      </c>
      <c r="F28" t="s">
        <v>105</v>
      </c>
      <c r="G28">
        <v>4</v>
      </c>
      <c r="H28">
        <v>15</v>
      </c>
      <c r="I28">
        <v>7</v>
      </c>
      <c r="J28">
        <v>2</v>
      </c>
      <c r="K28">
        <v>6</v>
      </c>
      <c r="L28">
        <v>10</v>
      </c>
      <c r="M28">
        <v>1</v>
      </c>
      <c r="N28" t="s">
        <v>106</v>
      </c>
    </row>
    <row r="29" spans="1:15" x14ac:dyDescent="0.2">
      <c r="A29" s="9">
        <v>38255</v>
      </c>
      <c r="B29">
        <v>23</v>
      </c>
      <c r="C29" t="s">
        <v>103</v>
      </c>
      <c r="E29" t="s">
        <v>104</v>
      </c>
      <c r="F29" t="s">
        <v>105</v>
      </c>
      <c r="G29">
        <v>3</v>
      </c>
      <c r="H29">
        <v>18</v>
      </c>
      <c r="I29">
        <v>7</v>
      </c>
      <c r="J29">
        <v>1</v>
      </c>
      <c r="K29">
        <v>2</v>
      </c>
      <c r="L29">
        <v>10</v>
      </c>
      <c r="M29">
        <v>0</v>
      </c>
      <c r="N29" t="s">
        <v>106</v>
      </c>
    </row>
    <row r="30" spans="1:15" x14ac:dyDescent="0.2">
      <c r="A30" s="9">
        <v>38256</v>
      </c>
      <c r="B30">
        <v>23</v>
      </c>
      <c r="C30" t="s">
        <v>103</v>
      </c>
      <c r="E30" t="s">
        <v>104</v>
      </c>
      <c r="F30" t="s">
        <v>105</v>
      </c>
      <c r="G30">
        <v>3</v>
      </c>
      <c r="H30">
        <v>19</v>
      </c>
      <c r="I30">
        <v>11</v>
      </c>
      <c r="J30">
        <v>0</v>
      </c>
      <c r="K30">
        <v>2</v>
      </c>
      <c r="L30">
        <v>7</v>
      </c>
      <c r="M30">
        <v>1</v>
      </c>
      <c r="N30" t="s">
        <v>106</v>
      </c>
    </row>
    <row r="31" spans="1:15" x14ac:dyDescent="0.2">
      <c r="A31" s="9">
        <v>38260</v>
      </c>
      <c r="B31">
        <v>23</v>
      </c>
      <c r="C31" t="s">
        <v>103</v>
      </c>
      <c r="E31" t="s">
        <v>104</v>
      </c>
      <c r="F31" t="s">
        <v>105</v>
      </c>
      <c r="G31">
        <v>3</v>
      </c>
      <c r="H31">
        <v>6</v>
      </c>
      <c r="I31">
        <v>2</v>
      </c>
      <c r="J31">
        <v>1</v>
      </c>
      <c r="K31">
        <v>10</v>
      </c>
      <c r="L31">
        <v>5</v>
      </c>
      <c r="M31">
        <v>0</v>
      </c>
      <c r="N31" t="s">
        <v>106</v>
      </c>
    </row>
    <row r="32" spans="1:15" x14ac:dyDescent="0.2">
      <c r="A32" s="10">
        <v>38261</v>
      </c>
      <c r="B32">
        <v>23</v>
      </c>
      <c r="C32" t="s">
        <v>103</v>
      </c>
      <c r="E32" t="s">
        <v>104</v>
      </c>
      <c r="F32" t="s">
        <v>105</v>
      </c>
      <c r="G32">
        <v>2</v>
      </c>
      <c r="H32">
        <v>9</v>
      </c>
      <c r="I32">
        <v>0</v>
      </c>
      <c r="J32">
        <v>0</v>
      </c>
      <c r="K32">
        <v>17</v>
      </c>
      <c r="L32">
        <v>15</v>
      </c>
      <c r="M32">
        <v>0</v>
      </c>
      <c r="N32" t="s">
        <v>388</v>
      </c>
    </row>
    <row r="33" spans="1:20" x14ac:dyDescent="0.2">
      <c r="A33" s="9">
        <v>38261</v>
      </c>
      <c r="B33">
        <v>23</v>
      </c>
      <c r="C33" t="s">
        <v>103</v>
      </c>
      <c r="E33" t="s">
        <v>104</v>
      </c>
      <c r="F33" t="s">
        <v>105</v>
      </c>
      <c r="G33">
        <v>3</v>
      </c>
      <c r="H33">
        <v>11</v>
      </c>
      <c r="I33">
        <v>1</v>
      </c>
      <c r="J33">
        <v>0</v>
      </c>
      <c r="K33">
        <v>18</v>
      </c>
      <c r="L33">
        <v>4</v>
      </c>
      <c r="M33">
        <v>0</v>
      </c>
      <c r="N33" t="s">
        <v>106</v>
      </c>
    </row>
    <row r="34" spans="1:20" x14ac:dyDescent="0.2">
      <c r="A34" s="9">
        <v>38263</v>
      </c>
      <c r="B34">
        <v>23</v>
      </c>
      <c r="C34" t="s">
        <v>103</v>
      </c>
      <c r="E34" t="s">
        <v>104</v>
      </c>
      <c r="F34" t="s">
        <v>105</v>
      </c>
      <c r="G34">
        <v>1</v>
      </c>
      <c r="H34">
        <v>12</v>
      </c>
      <c r="I34">
        <v>0</v>
      </c>
      <c r="J34">
        <v>3</v>
      </c>
      <c r="K34">
        <v>4</v>
      </c>
      <c r="L34">
        <v>14</v>
      </c>
      <c r="M34">
        <v>0</v>
      </c>
      <c r="N34" t="s">
        <v>106</v>
      </c>
    </row>
    <row r="35" spans="1:20" x14ac:dyDescent="0.2">
      <c r="A35" s="9">
        <v>38264</v>
      </c>
      <c r="B35">
        <v>23</v>
      </c>
      <c r="C35" t="s">
        <v>103</v>
      </c>
      <c r="E35" t="s">
        <v>104</v>
      </c>
      <c r="F35" t="s">
        <v>105</v>
      </c>
      <c r="G35">
        <v>1</v>
      </c>
      <c r="H35">
        <v>17</v>
      </c>
      <c r="I35">
        <v>4</v>
      </c>
      <c r="J35">
        <v>0</v>
      </c>
      <c r="K35">
        <v>14</v>
      </c>
      <c r="L35">
        <v>11</v>
      </c>
      <c r="M35">
        <v>0</v>
      </c>
      <c r="N35" t="s">
        <v>106</v>
      </c>
    </row>
    <row r="36" spans="1:20" x14ac:dyDescent="0.2">
      <c r="A36" s="9">
        <v>38265</v>
      </c>
      <c r="B36">
        <v>23</v>
      </c>
      <c r="C36" t="s">
        <v>103</v>
      </c>
      <c r="E36" t="s">
        <v>104</v>
      </c>
      <c r="F36" t="s">
        <v>105</v>
      </c>
      <c r="G36">
        <v>4</v>
      </c>
      <c r="H36">
        <v>11</v>
      </c>
      <c r="I36">
        <v>9</v>
      </c>
      <c r="J36">
        <v>4</v>
      </c>
      <c r="K36">
        <v>9</v>
      </c>
      <c r="L36">
        <v>2</v>
      </c>
      <c r="M36">
        <v>0</v>
      </c>
      <c r="N36" t="s">
        <v>106</v>
      </c>
    </row>
    <row r="37" spans="1:20" x14ac:dyDescent="0.2">
      <c r="A37" s="9">
        <v>38266</v>
      </c>
      <c r="B37">
        <v>23</v>
      </c>
      <c r="C37" t="s">
        <v>103</v>
      </c>
      <c r="E37" t="s">
        <v>104</v>
      </c>
      <c r="F37" t="s">
        <v>105</v>
      </c>
      <c r="G37">
        <v>2</v>
      </c>
      <c r="H37">
        <v>10</v>
      </c>
      <c r="I37">
        <v>2</v>
      </c>
      <c r="J37">
        <v>8</v>
      </c>
      <c r="K37">
        <v>14</v>
      </c>
      <c r="L37">
        <v>9</v>
      </c>
      <c r="M37">
        <v>0</v>
      </c>
      <c r="N37" t="s">
        <v>106</v>
      </c>
      <c r="P37" s="27" t="s">
        <v>177</v>
      </c>
      <c r="Q37" s="16"/>
      <c r="R37" s="16">
        <v>7.6854166666666682E-2</v>
      </c>
      <c r="S37" s="16">
        <v>27.989166666666666</v>
      </c>
      <c r="T37" s="16">
        <v>25.118333333333339</v>
      </c>
    </row>
    <row r="38" spans="1:20" x14ac:dyDescent="0.2">
      <c r="A38" s="9">
        <v>38267</v>
      </c>
      <c r="B38">
        <v>23</v>
      </c>
      <c r="C38" t="s">
        <v>103</v>
      </c>
      <c r="E38" t="s">
        <v>104</v>
      </c>
      <c r="F38" t="s">
        <v>105</v>
      </c>
      <c r="G38">
        <v>0</v>
      </c>
      <c r="H38">
        <v>17</v>
      </c>
      <c r="I38">
        <v>4</v>
      </c>
      <c r="J38">
        <v>3</v>
      </c>
      <c r="K38">
        <v>8</v>
      </c>
      <c r="L38">
        <v>11</v>
      </c>
      <c r="M38">
        <v>0</v>
      </c>
      <c r="N38" t="s">
        <v>106</v>
      </c>
      <c r="P38" s="27" t="s">
        <v>178</v>
      </c>
      <c r="Q38" s="16"/>
      <c r="R38" s="16">
        <v>8.6279166666666685E-2</v>
      </c>
      <c r="S38" s="16">
        <v>27.646666666666665</v>
      </c>
      <c r="T38" s="16">
        <v>21.81583333333333</v>
      </c>
    </row>
    <row r="39" spans="1:20" x14ac:dyDescent="0.2">
      <c r="A39" s="9">
        <v>38268</v>
      </c>
      <c r="B39">
        <v>23</v>
      </c>
      <c r="C39" t="s">
        <v>103</v>
      </c>
      <c r="E39" t="s">
        <v>104</v>
      </c>
      <c r="F39" t="s">
        <v>105</v>
      </c>
      <c r="G39">
        <v>3</v>
      </c>
      <c r="H39">
        <v>17</v>
      </c>
      <c r="I39">
        <v>10</v>
      </c>
      <c r="J39">
        <v>7</v>
      </c>
      <c r="K39">
        <v>10</v>
      </c>
      <c r="L39">
        <v>2</v>
      </c>
      <c r="M39">
        <v>0</v>
      </c>
      <c r="N39" t="s">
        <v>106</v>
      </c>
      <c r="P39" s="27" t="s">
        <v>179</v>
      </c>
      <c r="Q39" s="16"/>
      <c r="R39" s="16">
        <v>0.12870416666666665</v>
      </c>
      <c r="S39" s="16">
        <v>27.582916666666673</v>
      </c>
      <c r="T39" s="16">
        <v>18.612500000000001</v>
      </c>
    </row>
    <row r="40" spans="1:20" x14ac:dyDescent="0.2">
      <c r="A40" s="9">
        <v>38269</v>
      </c>
      <c r="B40">
        <v>23</v>
      </c>
      <c r="C40" t="s">
        <v>103</v>
      </c>
      <c r="E40" t="s">
        <v>104</v>
      </c>
      <c r="F40" t="s">
        <v>105</v>
      </c>
      <c r="G40">
        <v>1</v>
      </c>
      <c r="H40">
        <v>11</v>
      </c>
      <c r="I40">
        <v>7</v>
      </c>
      <c r="J40">
        <v>2</v>
      </c>
      <c r="K40">
        <v>13</v>
      </c>
      <c r="L40">
        <v>5</v>
      </c>
      <c r="M40">
        <v>0</v>
      </c>
      <c r="N40" t="s">
        <v>106</v>
      </c>
      <c r="P40" s="27" t="s">
        <v>180</v>
      </c>
      <c r="Q40" s="16"/>
      <c r="R40" s="16">
        <v>0.12386249999999999</v>
      </c>
      <c r="S40" s="16">
        <v>25.922499999999996</v>
      </c>
      <c r="T40" s="16">
        <v>17.051666666666669</v>
      </c>
    </row>
    <row r="41" spans="1:20" x14ac:dyDescent="0.2">
      <c r="A41" s="9">
        <v>38270</v>
      </c>
      <c r="B41">
        <v>23</v>
      </c>
      <c r="C41" t="s">
        <v>103</v>
      </c>
      <c r="E41" t="s">
        <v>104</v>
      </c>
      <c r="F41" t="s">
        <v>105</v>
      </c>
      <c r="G41">
        <v>1</v>
      </c>
      <c r="H41">
        <v>6</v>
      </c>
      <c r="I41">
        <v>11</v>
      </c>
      <c r="J41">
        <v>3</v>
      </c>
      <c r="K41">
        <v>3</v>
      </c>
      <c r="L41">
        <v>6</v>
      </c>
      <c r="M41">
        <v>0</v>
      </c>
      <c r="N41" t="s">
        <v>106</v>
      </c>
      <c r="P41" s="27" t="s">
        <v>67</v>
      </c>
      <c r="Q41" s="16"/>
      <c r="R41" s="16">
        <v>6.3762499999999986E-2</v>
      </c>
      <c r="S41" s="16">
        <v>26.102499999999992</v>
      </c>
      <c r="T41" s="16">
        <v>18.954166666666662</v>
      </c>
    </row>
    <row r="42" spans="1:20" x14ac:dyDescent="0.2">
      <c r="A42" s="9">
        <v>38271</v>
      </c>
      <c r="B42">
        <v>23</v>
      </c>
      <c r="C42" t="s">
        <v>103</v>
      </c>
      <c r="E42" t="s">
        <v>104</v>
      </c>
      <c r="F42" t="s">
        <v>105</v>
      </c>
      <c r="G42">
        <v>0</v>
      </c>
      <c r="H42">
        <v>5</v>
      </c>
      <c r="I42">
        <v>2</v>
      </c>
      <c r="J42">
        <v>1</v>
      </c>
      <c r="K42">
        <v>5</v>
      </c>
      <c r="L42">
        <v>1</v>
      </c>
      <c r="M42">
        <v>0</v>
      </c>
      <c r="N42" t="s">
        <v>106</v>
      </c>
      <c r="P42" s="27" t="s">
        <v>68</v>
      </c>
      <c r="Q42" s="16"/>
      <c r="R42" s="16">
        <v>0.13529999999999998</v>
      </c>
      <c r="S42" s="16">
        <v>25.974166666666672</v>
      </c>
      <c r="T42" s="16">
        <v>18.035</v>
      </c>
    </row>
    <row r="43" spans="1:20" x14ac:dyDescent="0.2">
      <c r="A43" s="10">
        <v>38272</v>
      </c>
      <c r="B43">
        <v>23</v>
      </c>
      <c r="C43" t="s">
        <v>103</v>
      </c>
      <c r="E43" t="s">
        <v>104</v>
      </c>
      <c r="F43" t="s">
        <v>105</v>
      </c>
      <c r="G43">
        <v>1</v>
      </c>
      <c r="H43">
        <v>4</v>
      </c>
      <c r="I43">
        <v>1</v>
      </c>
      <c r="J43">
        <v>0</v>
      </c>
      <c r="K43">
        <v>3</v>
      </c>
      <c r="L43">
        <v>4</v>
      </c>
      <c r="M43">
        <v>0</v>
      </c>
      <c r="N43" t="s">
        <v>388</v>
      </c>
      <c r="O43" t="s">
        <v>37</v>
      </c>
      <c r="P43" s="27" t="s">
        <v>69</v>
      </c>
      <c r="Q43" s="16"/>
      <c r="R43" s="16">
        <v>9.2541666666666675E-2</v>
      </c>
      <c r="S43" s="16">
        <v>26.228750000000002</v>
      </c>
      <c r="T43" s="16">
        <v>18.879583333333333</v>
      </c>
    </row>
    <row r="44" spans="1:20" x14ac:dyDescent="0.2">
      <c r="A44" s="9">
        <v>38272</v>
      </c>
      <c r="B44">
        <v>23</v>
      </c>
      <c r="C44" t="s">
        <v>103</v>
      </c>
      <c r="E44" t="s">
        <v>104</v>
      </c>
      <c r="F44" t="s">
        <v>105</v>
      </c>
      <c r="G44">
        <v>4</v>
      </c>
      <c r="H44">
        <v>4</v>
      </c>
      <c r="I44">
        <v>3</v>
      </c>
      <c r="J44">
        <v>0</v>
      </c>
      <c r="K44">
        <v>6</v>
      </c>
      <c r="L44">
        <v>1</v>
      </c>
      <c r="M44">
        <v>0</v>
      </c>
      <c r="N44" t="s">
        <v>106</v>
      </c>
      <c r="P44" s="27" t="s">
        <v>70</v>
      </c>
      <c r="Q44" s="16"/>
      <c r="R44" s="16">
        <v>0.13542499999999999</v>
      </c>
      <c r="S44" s="16">
        <v>25.402083333333334</v>
      </c>
      <c r="T44" s="16">
        <v>16.587083333333332</v>
      </c>
    </row>
    <row r="45" spans="1:20" x14ac:dyDescent="0.2">
      <c r="A45" s="10">
        <v>38273</v>
      </c>
      <c r="B45">
        <v>23</v>
      </c>
      <c r="C45" t="s">
        <v>103</v>
      </c>
      <c r="E45" t="s">
        <v>104</v>
      </c>
      <c r="F45" t="s">
        <v>105</v>
      </c>
      <c r="G45">
        <v>4</v>
      </c>
      <c r="H45">
        <v>10</v>
      </c>
      <c r="I45">
        <v>2</v>
      </c>
      <c r="J45">
        <v>0</v>
      </c>
      <c r="K45">
        <v>9</v>
      </c>
      <c r="L45">
        <v>6</v>
      </c>
      <c r="M45">
        <v>0</v>
      </c>
      <c r="N45" t="s">
        <v>388</v>
      </c>
      <c r="O45" t="s">
        <v>37</v>
      </c>
      <c r="P45" s="27" t="s">
        <v>71</v>
      </c>
      <c r="Q45" s="16"/>
      <c r="R45" s="16">
        <v>0.13094166666666665</v>
      </c>
      <c r="S45" s="16">
        <v>26.585833333333337</v>
      </c>
      <c r="T45" s="16">
        <v>19.909166666666664</v>
      </c>
    </row>
    <row r="46" spans="1:20" x14ac:dyDescent="0.2">
      <c r="A46" s="9">
        <v>38273</v>
      </c>
      <c r="B46">
        <v>23</v>
      </c>
      <c r="C46" t="s">
        <v>103</v>
      </c>
      <c r="E46" t="s">
        <v>104</v>
      </c>
      <c r="F46" t="s">
        <v>105</v>
      </c>
      <c r="G46">
        <v>3</v>
      </c>
      <c r="H46">
        <v>8</v>
      </c>
      <c r="I46">
        <v>6</v>
      </c>
      <c r="J46">
        <v>3</v>
      </c>
      <c r="K46">
        <v>5</v>
      </c>
      <c r="L46">
        <v>5</v>
      </c>
      <c r="M46">
        <v>1</v>
      </c>
      <c r="N46" t="s">
        <v>106</v>
      </c>
      <c r="P46" s="27" t="s">
        <v>72</v>
      </c>
      <c r="Q46" s="16"/>
      <c r="R46" s="16">
        <v>0.11874166666666665</v>
      </c>
      <c r="S46" s="16">
        <v>28.355833333333337</v>
      </c>
      <c r="T46" s="16">
        <v>22.280416666666664</v>
      </c>
    </row>
    <row r="47" spans="1:20" x14ac:dyDescent="0.2">
      <c r="A47" s="9">
        <v>38273</v>
      </c>
      <c r="B47">
        <v>23</v>
      </c>
      <c r="C47" t="s">
        <v>103</v>
      </c>
      <c r="E47" t="s">
        <v>104</v>
      </c>
      <c r="F47" t="s">
        <v>105</v>
      </c>
      <c r="G47">
        <v>1</v>
      </c>
      <c r="H47">
        <v>0</v>
      </c>
      <c r="I47">
        <v>9</v>
      </c>
      <c r="J47">
        <v>1</v>
      </c>
      <c r="K47">
        <v>1</v>
      </c>
      <c r="L47">
        <v>1</v>
      </c>
      <c r="M47">
        <v>0</v>
      </c>
      <c r="N47" t="s">
        <v>106</v>
      </c>
      <c r="O47" s="12">
        <v>0.8125</v>
      </c>
      <c r="P47" s="27" t="s">
        <v>36</v>
      </c>
      <c r="Q47" s="16"/>
      <c r="R47" s="16">
        <v>0.11698333333333333</v>
      </c>
      <c r="S47" s="16">
        <v>28.900833333333335</v>
      </c>
      <c r="T47" s="16">
        <v>22.19458333333333</v>
      </c>
    </row>
    <row r="48" spans="1:20" x14ac:dyDescent="0.2">
      <c r="A48" s="9">
        <v>38274</v>
      </c>
      <c r="B48">
        <v>23</v>
      </c>
      <c r="C48" t="s">
        <v>103</v>
      </c>
      <c r="E48" t="s">
        <v>104</v>
      </c>
      <c r="F48" t="s">
        <v>105</v>
      </c>
      <c r="G48">
        <v>2</v>
      </c>
      <c r="H48">
        <v>6</v>
      </c>
      <c r="I48">
        <v>4</v>
      </c>
      <c r="J48">
        <v>0</v>
      </c>
      <c r="K48">
        <v>12</v>
      </c>
      <c r="L48">
        <v>8</v>
      </c>
      <c r="M48">
        <v>0</v>
      </c>
      <c r="N48" t="s">
        <v>106</v>
      </c>
      <c r="P48" s="27" t="s">
        <v>209</v>
      </c>
      <c r="Q48" s="16"/>
      <c r="R48" s="16">
        <v>6.9770833333333337E-2</v>
      </c>
      <c r="S48" s="16">
        <v>27.879166666666666</v>
      </c>
      <c r="T48" s="16">
        <v>20.909999999999997</v>
      </c>
    </row>
    <row r="50" spans="1:20" x14ac:dyDescent="0.2">
      <c r="A50" s="1" t="s">
        <v>249</v>
      </c>
      <c r="B50" t="s">
        <v>119</v>
      </c>
      <c r="C50" t="s">
        <v>120</v>
      </c>
      <c r="D50" t="s">
        <v>121</v>
      </c>
      <c r="E50" t="s">
        <v>122</v>
      </c>
      <c r="F50" t="s">
        <v>123</v>
      </c>
      <c r="G50" t="s">
        <v>23</v>
      </c>
      <c r="H50" t="s">
        <v>379</v>
      </c>
      <c r="I50" t="s">
        <v>380</v>
      </c>
      <c r="J50" t="s">
        <v>381</v>
      </c>
      <c r="K50" t="s">
        <v>382</v>
      </c>
      <c r="L50" t="s">
        <v>252</v>
      </c>
      <c r="M50" t="s">
        <v>253</v>
      </c>
      <c r="N50" s="16" t="s">
        <v>163</v>
      </c>
      <c r="S50" s="16" t="s">
        <v>164</v>
      </c>
      <c r="T50" s="16" t="s">
        <v>165</v>
      </c>
    </row>
    <row r="51" spans="1:20" x14ac:dyDescent="0.2">
      <c r="A51" s="19">
        <v>38244</v>
      </c>
      <c r="B51">
        <v>4</v>
      </c>
      <c r="C51">
        <v>6</v>
      </c>
      <c r="D51">
        <v>7</v>
      </c>
      <c r="E51">
        <v>8</v>
      </c>
      <c r="F51">
        <v>13</v>
      </c>
      <c r="G51">
        <v>5</v>
      </c>
      <c r="H51" s="16">
        <f t="shared" ref="H51:H64" si="0">SUM(B51:G51)</f>
        <v>43</v>
      </c>
      <c r="I51" s="16">
        <f t="shared" ref="I51:I64" si="1">SUM(F51:G51)</f>
        <v>18</v>
      </c>
      <c r="J51" s="16">
        <f t="shared" ref="J51:J64" si="2">+I51/H51</f>
        <v>0.41860465116279072</v>
      </c>
      <c r="K51" s="16">
        <f t="shared" ref="K51:K62" si="3">+F51/I51</f>
        <v>0.72222222222222221</v>
      </c>
      <c r="L51" s="16">
        <f t="shared" ref="L51:L64" si="4">+B51/(B51+C51+D51)</f>
        <v>0.23529411764705882</v>
      </c>
      <c r="M51" s="16">
        <f t="shared" ref="M51:M64" si="5">+C51/(C51+D51+B51)</f>
        <v>0.35294117647058826</v>
      </c>
      <c r="P51" s="27" t="s">
        <v>210</v>
      </c>
      <c r="Q51" s="16"/>
      <c r="R51" s="16">
        <v>0.14845</v>
      </c>
      <c r="S51" s="16">
        <v>24.509999999999994</v>
      </c>
      <c r="T51" s="16">
        <v>16.741249999999997</v>
      </c>
    </row>
    <row r="52" spans="1:20" x14ac:dyDescent="0.2">
      <c r="A52" s="19">
        <v>38245</v>
      </c>
      <c r="B52">
        <v>5</v>
      </c>
      <c r="C52">
        <v>7</v>
      </c>
      <c r="D52">
        <v>7</v>
      </c>
      <c r="E52">
        <v>8</v>
      </c>
      <c r="F52">
        <v>11</v>
      </c>
      <c r="G52">
        <v>13</v>
      </c>
      <c r="H52" s="16">
        <f t="shared" si="0"/>
        <v>51</v>
      </c>
      <c r="I52" s="16">
        <f t="shared" si="1"/>
        <v>24</v>
      </c>
      <c r="J52" s="16">
        <f t="shared" si="2"/>
        <v>0.47058823529411764</v>
      </c>
      <c r="K52" s="16">
        <f t="shared" si="3"/>
        <v>0.45833333333333331</v>
      </c>
      <c r="L52" s="16">
        <f t="shared" si="4"/>
        <v>0.26315789473684209</v>
      </c>
      <c r="M52" s="16">
        <f t="shared" si="5"/>
        <v>0.36842105263157893</v>
      </c>
      <c r="N52" s="16">
        <v>109</v>
      </c>
      <c r="O52" s="13">
        <v>38245</v>
      </c>
      <c r="P52" s="27" t="s">
        <v>211</v>
      </c>
      <c r="Q52" s="16"/>
      <c r="R52" s="16">
        <v>0.16724166666666676</v>
      </c>
      <c r="S52" s="16">
        <v>25.256249999999994</v>
      </c>
      <c r="T52" s="16">
        <v>17.423333333333336</v>
      </c>
    </row>
    <row r="53" spans="1:20" x14ac:dyDescent="0.2">
      <c r="A53" s="19">
        <v>38246</v>
      </c>
      <c r="B53">
        <v>5</v>
      </c>
      <c r="C53">
        <v>20</v>
      </c>
      <c r="D53">
        <v>6</v>
      </c>
      <c r="E53">
        <v>1</v>
      </c>
      <c r="F53">
        <v>17</v>
      </c>
      <c r="G53">
        <v>22</v>
      </c>
      <c r="H53" s="16">
        <f t="shared" si="0"/>
        <v>71</v>
      </c>
      <c r="I53" s="16">
        <f t="shared" si="1"/>
        <v>39</v>
      </c>
      <c r="J53" s="16">
        <f t="shared" si="2"/>
        <v>0.54929577464788737</v>
      </c>
      <c r="K53" s="16">
        <f t="shared" si="3"/>
        <v>0.4358974358974359</v>
      </c>
      <c r="L53" s="16">
        <f t="shared" si="4"/>
        <v>0.16129032258064516</v>
      </c>
      <c r="M53" s="16">
        <f t="shared" si="5"/>
        <v>0.64516129032258063</v>
      </c>
      <c r="N53" s="16">
        <v>361</v>
      </c>
      <c r="O53" s="13">
        <v>38246</v>
      </c>
      <c r="P53" s="27" t="s">
        <v>212</v>
      </c>
      <c r="Q53" s="16"/>
      <c r="R53" s="16">
        <v>0.16468750000000001</v>
      </c>
      <c r="S53" s="16">
        <v>26.235833333333332</v>
      </c>
      <c r="T53" s="16">
        <v>18.986666666666668</v>
      </c>
    </row>
    <row r="54" spans="1:20" x14ac:dyDescent="0.2">
      <c r="A54" s="19">
        <v>38247</v>
      </c>
      <c r="B54">
        <v>6</v>
      </c>
      <c r="C54">
        <v>24</v>
      </c>
      <c r="D54">
        <v>10</v>
      </c>
      <c r="E54">
        <v>5</v>
      </c>
      <c r="F54">
        <v>15</v>
      </c>
      <c r="G54">
        <v>12</v>
      </c>
      <c r="H54" s="16">
        <f t="shared" si="0"/>
        <v>72</v>
      </c>
      <c r="I54" s="16">
        <f t="shared" si="1"/>
        <v>27</v>
      </c>
      <c r="J54" s="16">
        <f t="shared" si="2"/>
        <v>0.375</v>
      </c>
      <c r="K54" s="16">
        <f t="shared" si="3"/>
        <v>0.55555555555555558</v>
      </c>
      <c r="L54" s="16">
        <f t="shared" si="4"/>
        <v>0.15</v>
      </c>
      <c r="M54" s="16">
        <f t="shared" si="5"/>
        <v>0.6</v>
      </c>
      <c r="P54" s="27" t="s">
        <v>213</v>
      </c>
      <c r="Q54" s="16"/>
      <c r="R54" s="16">
        <v>0.15277499999999997</v>
      </c>
      <c r="S54" s="16">
        <v>28.140833333333333</v>
      </c>
      <c r="T54" s="16">
        <v>21.443749999999998</v>
      </c>
    </row>
    <row r="55" spans="1:20" x14ac:dyDescent="0.2">
      <c r="A55" s="19">
        <v>38248</v>
      </c>
      <c r="B55">
        <v>3</v>
      </c>
      <c r="C55">
        <v>24</v>
      </c>
      <c r="D55">
        <v>12</v>
      </c>
      <c r="E55">
        <v>2</v>
      </c>
      <c r="F55">
        <v>27</v>
      </c>
      <c r="G55">
        <v>7</v>
      </c>
      <c r="H55" s="16">
        <f t="shared" si="0"/>
        <v>75</v>
      </c>
      <c r="I55" s="16">
        <f t="shared" si="1"/>
        <v>34</v>
      </c>
      <c r="J55" s="16">
        <f t="shared" si="2"/>
        <v>0.45333333333333331</v>
      </c>
      <c r="K55" s="16">
        <f t="shared" si="3"/>
        <v>0.79411764705882348</v>
      </c>
      <c r="L55" s="16">
        <f t="shared" si="4"/>
        <v>7.6923076923076927E-2</v>
      </c>
      <c r="M55" s="16">
        <f t="shared" si="5"/>
        <v>0.61538461538461542</v>
      </c>
      <c r="N55" s="16">
        <v>293</v>
      </c>
      <c r="O55" s="13">
        <v>38248</v>
      </c>
      <c r="P55" s="27" t="s">
        <v>214</v>
      </c>
      <c r="Q55" s="16"/>
      <c r="R55" s="16">
        <v>0.15122083333333333</v>
      </c>
      <c r="S55" s="16">
        <v>28.189999999999994</v>
      </c>
      <c r="T55" s="16">
        <v>19.772916666666664</v>
      </c>
    </row>
    <row r="56" spans="1:20" x14ac:dyDescent="0.2">
      <c r="A56" s="19">
        <v>38249</v>
      </c>
      <c r="B56">
        <v>5</v>
      </c>
      <c r="C56">
        <v>26</v>
      </c>
      <c r="D56">
        <v>6</v>
      </c>
      <c r="E56">
        <v>5</v>
      </c>
      <c r="F56">
        <v>22</v>
      </c>
      <c r="G56">
        <v>8</v>
      </c>
      <c r="H56" s="16">
        <f t="shared" si="0"/>
        <v>72</v>
      </c>
      <c r="I56" s="16">
        <f t="shared" si="1"/>
        <v>30</v>
      </c>
      <c r="J56" s="16">
        <f t="shared" si="2"/>
        <v>0.41666666666666669</v>
      </c>
      <c r="K56" s="16">
        <f t="shared" si="3"/>
        <v>0.73333333333333328</v>
      </c>
      <c r="L56" s="16">
        <f t="shared" si="4"/>
        <v>0.13513513513513514</v>
      </c>
      <c r="M56" s="16">
        <f t="shared" si="5"/>
        <v>0.70270270270270274</v>
      </c>
      <c r="N56" s="16">
        <v>265</v>
      </c>
      <c r="O56" s="13">
        <v>38249</v>
      </c>
      <c r="P56" s="27" t="s">
        <v>215</v>
      </c>
      <c r="Q56" s="16"/>
      <c r="R56" s="16">
        <v>0.15675416666666667</v>
      </c>
      <c r="S56" s="16">
        <v>27.830416666666675</v>
      </c>
      <c r="T56" s="16">
        <v>19.832916666666666</v>
      </c>
    </row>
    <row r="57" spans="1:20" x14ac:dyDescent="0.2">
      <c r="A57" s="19">
        <v>38250</v>
      </c>
      <c r="B57">
        <v>1</v>
      </c>
      <c r="C57">
        <v>17</v>
      </c>
      <c r="D57">
        <v>4</v>
      </c>
      <c r="E57">
        <v>0</v>
      </c>
      <c r="F57">
        <v>19</v>
      </c>
      <c r="G57">
        <v>8</v>
      </c>
      <c r="H57" s="16">
        <f t="shared" si="0"/>
        <v>49</v>
      </c>
      <c r="I57" s="16">
        <f t="shared" si="1"/>
        <v>27</v>
      </c>
      <c r="J57" s="16">
        <f t="shared" si="2"/>
        <v>0.55102040816326525</v>
      </c>
      <c r="K57" s="16">
        <f t="shared" si="3"/>
        <v>0.70370370370370372</v>
      </c>
      <c r="L57" s="16">
        <f t="shared" si="4"/>
        <v>4.5454545454545456E-2</v>
      </c>
      <c r="M57" s="16">
        <f t="shared" si="5"/>
        <v>0.77272727272727271</v>
      </c>
      <c r="N57" s="16">
        <v>85</v>
      </c>
      <c r="O57" s="13">
        <v>38250</v>
      </c>
      <c r="P57" s="27" t="s">
        <v>16</v>
      </c>
      <c r="Q57" s="16"/>
      <c r="R57" s="16">
        <v>0.1326</v>
      </c>
      <c r="S57" s="16">
        <v>27.812083333333337</v>
      </c>
      <c r="T57" s="16">
        <v>19.554166666666667</v>
      </c>
    </row>
    <row r="58" spans="1:20" x14ac:dyDescent="0.2">
      <c r="A58" s="19">
        <v>38251</v>
      </c>
      <c r="B58">
        <v>6</v>
      </c>
      <c r="C58">
        <v>20</v>
      </c>
      <c r="D58">
        <v>16</v>
      </c>
      <c r="E58">
        <v>4</v>
      </c>
      <c r="F58">
        <v>23</v>
      </c>
      <c r="G58">
        <v>6</v>
      </c>
      <c r="H58" s="16">
        <f t="shared" si="0"/>
        <v>75</v>
      </c>
      <c r="I58" s="16">
        <f t="shared" si="1"/>
        <v>29</v>
      </c>
      <c r="J58" s="16">
        <f t="shared" si="2"/>
        <v>0.38666666666666666</v>
      </c>
      <c r="K58" s="16">
        <f t="shared" si="3"/>
        <v>0.7931034482758621</v>
      </c>
      <c r="L58" s="16">
        <f t="shared" si="4"/>
        <v>0.14285714285714285</v>
      </c>
      <c r="M58" s="16">
        <f t="shared" si="5"/>
        <v>0.47619047619047616</v>
      </c>
      <c r="N58" s="16">
        <v>334</v>
      </c>
      <c r="O58" s="13">
        <v>38251</v>
      </c>
      <c r="P58" s="27" t="s">
        <v>17</v>
      </c>
      <c r="Q58" s="16"/>
      <c r="R58" s="16">
        <v>8.6729166666666677E-2</v>
      </c>
      <c r="S58" s="16">
        <v>26.725416666666664</v>
      </c>
      <c r="T58" s="16">
        <v>18.944166666666668</v>
      </c>
    </row>
    <row r="59" spans="1:20" x14ac:dyDescent="0.2">
      <c r="A59" s="19">
        <v>38252</v>
      </c>
      <c r="B59">
        <v>4</v>
      </c>
      <c r="C59">
        <v>12</v>
      </c>
      <c r="D59">
        <v>9</v>
      </c>
      <c r="E59">
        <v>5</v>
      </c>
      <c r="F59">
        <v>18</v>
      </c>
      <c r="G59">
        <v>15</v>
      </c>
      <c r="H59" s="16">
        <f t="shared" si="0"/>
        <v>63</v>
      </c>
      <c r="I59" s="16">
        <f t="shared" si="1"/>
        <v>33</v>
      </c>
      <c r="J59" s="16">
        <f t="shared" si="2"/>
        <v>0.52380952380952384</v>
      </c>
      <c r="K59" s="16">
        <f t="shared" si="3"/>
        <v>0.54545454545454541</v>
      </c>
      <c r="L59" s="16">
        <f t="shared" si="4"/>
        <v>0.16</v>
      </c>
      <c r="M59" s="16">
        <f t="shared" si="5"/>
        <v>0.48</v>
      </c>
      <c r="N59" s="16">
        <v>131</v>
      </c>
      <c r="O59" s="13">
        <v>38252</v>
      </c>
      <c r="P59" s="27" t="s">
        <v>21</v>
      </c>
      <c r="Q59" s="16"/>
      <c r="R59" s="16">
        <v>0.1700291666666667</v>
      </c>
      <c r="S59" s="16">
        <v>26.139166666666672</v>
      </c>
      <c r="T59" s="16">
        <v>17.213750000000001</v>
      </c>
    </row>
    <row r="60" spans="1:20" x14ac:dyDescent="0.2">
      <c r="A60" s="19">
        <v>38253</v>
      </c>
      <c r="B60">
        <v>6</v>
      </c>
      <c r="C60">
        <v>10</v>
      </c>
      <c r="D60">
        <v>8</v>
      </c>
      <c r="E60">
        <v>3</v>
      </c>
      <c r="F60">
        <v>8</v>
      </c>
      <c r="G60">
        <v>7</v>
      </c>
      <c r="H60" s="16">
        <f t="shared" si="0"/>
        <v>42</v>
      </c>
      <c r="I60" s="16">
        <f t="shared" si="1"/>
        <v>15</v>
      </c>
      <c r="J60" s="16">
        <f t="shared" si="2"/>
        <v>0.35714285714285715</v>
      </c>
      <c r="K60" s="16">
        <f t="shared" si="3"/>
        <v>0.53333333333333333</v>
      </c>
      <c r="L60" s="16">
        <f t="shared" si="4"/>
        <v>0.25</v>
      </c>
      <c r="M60" s="16">
        <f t="shared" si="5"/>
        <v>0.41666666666666669</v>
      </c>
      <c r="P60" s="27" t="s">
        <v>22</v>
      </c>
      <c r="Q60" s="16"/>
      <c r="R60" s="16">
        <v>0.17002916666666668</v>
      </c>
      <c r="S60" s="16">
        <v>27.020833333333332</v>
      </c>
      <c r="T60" s="16">
        <v>19.080000000000002</v>
      </c>
    </row>
    <row r="61" spans="1:20" x14ac:dyDescent="0.2">
      <c r="A61" s="19">
        <v>38254</v>
      </c>
      <c r="B61">
        <v>8</v>
      </c>
      <c r="C61">
        <v>23</v>
      </c>
      <c r="D61">
        <v>10</v>
      </c>
      <c r="E61">
        <v>3</v>
      </c>
      <c r="F61">
        <v>11</v>
      </c>
      <c r="G61">
        <v>19</v>
      </c>
      <c r="H61" s="16">
        <f t="shared" si="0"/>
        <v>74</v>
      </c>
      <c r="I61" s="16">
        <f t="shared" si="1"/>
        <v>30</v>
      </c>
      <c r="J61" s="16">
        <f t="shared" si="2"/>
        <v>0.40540540540540543</v>
      </c>
      <c r="K61" s="16">
        <f t="shared" si="3"/>
        <v>0.36666666666666664</v>
      </c>
      <c r="L61" s="16">
        <f t="shared" si="4"/>
        <v>0.1951219512195122</v>
      </c>
      <c r="M61" s="16">
        <f t="shared" si="5"/>
        <v>0.56097560975609762</v>
      </c>
      <c r="N61" s="16">
        <f>92+93</f>
        <v>185</v>
      </c>
      <c r="O61" s="13">
        <v>38254</v>
      </c>
      <c r="P61" s="27" t="s">
        <v>222</v>
      </c>
      <c r="Q61" s="16"/>
      <c r="R61" s="16">
        <v>0.16315833333333332</v>
      </c>
      <c r="S61" s="16">
        <v>28.521666666666665</v>
      </c>
      <c r="T61" s="16">
        <v>21.724583333333332</v>
      </c>
    </row>
    <row r="62" spans="1:20" x14ac:dyDescent="0.2">
      <c r="A62" s="19">
        <v>38255</v>
      </c>
      <c r="B62">
        <v>4</v>
      </c>
      <c r="C62">
        <v>23</v>
      </c>
      <c r="D62">
        <v>12</v>
      </c>
      <c r="E62">
        <v>4</v>
      </c>
      <c r="F62">
        <v>6</v>
      </c>
      <c r="G62">
        <v>16</v>
      </c>
      <c r="H62" s="16">
        <f t="shared" si="0"/>
        <v>65</v>
      </c>
      <c r="I62" s="16">
        <f t="shared" si="1"/>
        <v>22</v>
      </c>
      <c r="J62" s="16">
        <f t="shared" si="2"/>
        <v>0.33846153846153848</v>
      </c>
      <c r="K62" s="16">
        <f t="shared" si="3"/>
        <v>0.27272727272727271</v>
      </c>
      <c r="L62" s="16">
        <f t="shared" si="4"/>
        <v>0.10256410256410256</v>
      </c>
      <c r="M62" s="16">
        <f t="shared" si="5"/>
        <v>0.58974358974358976</v>
      </c>
      <c r="N62" s="16">
        <v>176</v>
      </c>
      <c r="O62" s="13">
        <v>38255</v>
      </c>
      <c r="P62" s="27" t="s">
        <v>223</v>
      </c>
      <c r="Q62" s="16"/>
      <c r="R62" s="16">
        <v>7.665416666666669E-2</v>
      </c>
      <c r="S62" s="16">
        <v>29.695000000000004</v>
      </c>
      <c r="T62" s="16">
        <v>23.283333333333335</v>
      </c>
    </row>
    <row r="63" spans="1:20" x14ac:dyDescent="0.2">
      <c r="A63" s="19">
        <v>38256</v>
      </c>
      <c r="B63">
        <v>4</v>
      </c>
      <c r="C63">
        <v>23</v>
      </c>
      <c r="D63">
        <v>18</v>
      </c>
      <c r="E63">
        <v>0</v>
      </c>
      <c r="F63">
        <v>2</v>
      </c>
      <c r="G63">
        <v>13</v>
      </c>
      <c r="H63" s="16">
        <f t="shared" si="0"/>
        <v>60</v>
      </c>
      <c r="I63" s="16">
        <f t="shared" si="1"/>
        <v>15</v>
      </c>
      <c r="J63" s="16">
        <f t="shared" si="2"/>
        <v>0.25</v>
      </c>
      <c r="K63" s="16"/>
      <c r="L63" s="16">
        <f t="shared" si="4"/>
        <v>8.8888888888888892E-2</v>
      </c>
      <c r="M63" s="16">
        <f t="shared" si="5"/>
        <v>0.51111111111111107</v>
      </c>
      <c r="N63" s="16">
        <v>123</v>
      </c>
      <c r="O63" s="13">
        <v>38256</v>
      </c>
      <c r="P63" s="27" t="s">
        <v>224</v>
      </c>
      <c r="Q63" s="16"/>
      <c r="R63" s="16">
        <v>0.12670833333333339</v>
      </c>
      <c r="S63" s="16">
        <v>30.339166666666671</v>
      </c>
      <c r="T63" s="16">
        <v>23.424166666666668</v>
      </c>
    </row>
    <row r="64" spans="1:20" x14ac:dyDescent="0.2">
      <c r="A64" s="19">
        <v>38257</v>
      </c>
      <c r="B64">
        <v>3</v>
      </c>
      <c r="C64">
        <v>15</v>
      </c>
      <c r="D64">
        <v>4</v>
      </c>
      <c r="E64">
        <v>4</v>
      </c>
      <c r="F64">
        <v>1</v>
      </c>
      <c r="G64">
        <v>7</v>
      </c>
      <c r="H64" s="16">
        <f t="shared" si="0"/>
        <v>34</v>
      </c>
      <c r="I64" s="16">
        <f t="shared" si="1"/>
        <v>8</v>
      </c>
      <c r="J64" s="16">
        <f t="shared" si="2"/>
        <v>0.23529411764705882</v>
      </c>
      <c r="K64" s="16"/>
      <c r="L64" s="16">
        <f t="shared" si="4"/>
        <v>0.13636363636363635</v>
      </c>
      <c r="M64" s="16">
        <f t="shared" si="5"/>
        <v>0.68181818181818177</v>
      </c>
      <c r="N64" s="16">
        <v>247</v>
      </c>
      <c r="O64" s="13">
        <v>38257</v>
      </c>
      <c r="P64" s="27" t="s">
        <v>225</v>
      </c>
      <c r="Q64" s="16"/>
      <c r="R64" s="16">
        <v>4.48625E-2</v>
      </c>
      <c r="S64" s="16">
        <v>28.979999999999993</v>
      </c>
      <c r="T64" s="16">
        <v>21.94458333333333</v>
      </c>
    </row>
    <row r="65" spans="1:20" x14ac:dyDescent="0.2">
      <c r="A65" s="19">
        <v>38258</v>
      </c>
      <c r="P65" s="27" t="s">
        <v>226</v>
      </c>
      <c r="Q65" s="16"/>
      <c r="R65" s="16">
        <v>1.0054166666666664E-2</v>
      </c>
      <c r="S65" s="16">
        <v>26.384999999999991</v>
      </c>
      <c r="T65" s="16">
        <v>18.797083333333337</v>
      </c>
    </row>
    <row r="66" spans="1:20" x14ac:dyDescent="0.2">
      <c r="A66" s="19">
        <v>38259</v>
      </c>
      <c r="P66" s="27" t="s">
        <v>76</v>
      </c>
      <c r="Q66" s="16"/>
      <c r="R66" s="16">
        <v>7.1883333333333341E-2</v>
      </c>
      <c r="S66" s="16">
        <v>26.308333333333337</v>
      </c>
      <c r="T66" s="16">
        <v>20.576249999999998</v>
      </c>
    </row>
    <row r="67" spans="1:20" x14ac:dyDescent="0.2">
      <c r="A67" s="19">
        <v>38260</v>
      </c>
      <c r="B67">
        <v>3</v>
      </c>
      <c r="C67">
        <v>6</v>
      </c>
      <c r="D67">
        <v>2</v>
      </c>
      <c r="E67">
        <v>1</v>
      </c>
      <c r="F67">
        <v>10</v>
      </c>
      <c r="G67">
        <v>5</v>
      </c>
      <c r="H67" s="16">
        <f t="shared" ref="H67:H81" si="6">SUM(B67:G67)</f>
        <v>27</v>
      </c>
      <c r="I67" s="16">
        <f t="shared" ref="I67:I81" si="7">SUM(F67:G67)</f>
        <v>15</v>
      </c>
      <c r="J67" s="16">
        <f t="shared" ref="J67:J81" si="8">+I67/H67</f>
        <v>0.55555555555555558</v>
      </c>
      <c r="K67" s="16">
        <f t="shared" ref="K67:K81" si="9">+F67/I67</f>
        <v>0.66666666666666663</v>
      </c>
      <c r="L67" s="16">
        <f t="shared" ref="L67:L81" si="10">+B67/(B67+C67+D67)</f>
        <v>0.27272727272727271</v>
      </c>
      <c r="M67" s="16">
        <f t="shared" ref="M67:M81" si="11">+C67/(C67+D67+B67)</f>
        <v>0.54545454545454541</v>
      </c>
      <c r="N67" s="16">
        <v>138</v>
      </c>
      <c r="O67" s="17">
        <v>38260</v>
      </c>
      <c r="P67" s="27" t="s">
        <v>77</v>
      </c>
      <c r="Q67" s="16"/>
      <c r="R67" s="16">
        <v>0.15964583333333335</v>
      </c>
      <c r="S67" s="16">
        <v>28.683333333333326</v>
      </c>
      <c r="T67" s="16">
        <v>22.122500000000002</v>
      </c>
    </row>
    <row r="68" spans="1:20" x14ac:dyDescent="0.2">
      <c r="A68" s="19">
        <v>38261</v>
      </c>
      <c r="B68">
        <v>7</v>
      </c>
      <c r="C68">
        <v>32</v>
      </c>
      <c r="D68">
        <v>3</v>
      </c>
      <c r="E68">
        <v>0</v>
      </c>
      <c r="F68">
        <v>44</v>
      </c>
      <c r="G68">
        <v>27</v>
      </c>
      <c r="H68" s="16">
        <f t="shared" si="6"/>
        <v>113</v>
      </c>
      <c r="I68" s="16">
        <f t="shared" si="7"/>
        <v>71</v>
      </c>
      <c r="J68" s="16">
        <f t="shared" si="8"/>
        <v>0.62831858407079644</v>
      </c>
      <c r="K68" s="16">
        <f t="shared" si="9"/>
        <v>0.61971830985915488</v>
      </c>
      <c r="L68" s="16">
        <f t="shared" si="10"/>
        <v>0.16666666666666666</v>
      </c>
      <c r="M68" s="16">
        <f t="shared" si="11"/>
        <v>0.76190476190476186</v>
      </c>
      <c r="N68" s="16">
        <v>205</v>
      </c>
      <c r="O68" s="17">
        <v>38261</v>
      </c>
      <c r="P68" s="27" t="s">
        <v>78</v>
      </c>
      <c r="Q68" s="16"/>
      <c r="R68" s="16">
        <v>0.15397083333333336</v>
      </c>
      <c r="S68" s="16">
        <v>30.104166666666668</v>
      </c>
      <c r="T68" s="16">
        <v>22.440416666666664</v>
      </c>
    </row>
    <row r="69" spans="1:20" x14ac:dyDescent="0.2">
      <c r="A69" s="19">
        <v>38262</v>
      </c>
      <c r="B69">
        <v>3</v>
      </c>
      <c r="C69">
        <v>8</v>
      </c>
      <c r="D69">
        <v>1</v>
      </c>
      <c r="E69">
        <v>1</v>
      </c>
      <c r="F69">
        <v>10</v>
      </c>
      <c r="G69">
        <v>12</v>
      </c>
      <c r="H69" s="16">
        <f t="shared" si="6"/>
        <v>35</v>
      </c>
      <c r="I69" s="16">
        <f t="shared" si="7"/>
        <v>22</v>
      </c>
      <c r="J69" s="16">
        <f t="shared" si="8"/>
        <v>0.62857142857142856</v>
      </c>
      <c r="K69" s="16">
        <f t="shared" si="9"/>
        <v>0.45454545454545453</v>
      </c>
      <c r="L69" s="16">
        <f t="shared" si="10"/>
        <v>0.25</v>
      </c>
      <c r="M69" s="16">
        <f t="shared" si="11"/>
        <v>0.66666666666666663</v>
      </c>
      <c r="N69" s="16">
        <v>223</v>
      </c>
      <c r="O69" s="17">
        <v>38262</v>
      </c>
      <c r="P69" s="27" t="s">
        <v>79</v>
      </c>
      <c r="Q69" s="16"/>
      <c r="R69" s="16">
        <v>0.15011250000000001</v>
      </c>
      <c r="S69" s="16">
        <v>31.708333333333329</v>
      </c>
      <c r="T69" s="16">
        <v>24.150833333333335</v>
      </c>
    </row>
    <row r="70" spans="1:20" x14ac:dyDescent="0.2">
      <c r="A70" s="19">
        <v>38263</v>
      </c>
      <c r="B70">
        <v>1</v>
      </c>
      <c r="C70">
        <v>12</v>
      </c>
      <c r="D70">
        <v>0</v>
      </c>
      <c r="E70">
        <v>3</v>
      </c>
      <c r="F70">
        <v>4</v>
      </c>
      <c r="G70">
        <v>14</v>
      </c>
      <c r="H70" s="16">
        <f t="shared" si="6"/>
        <v>34</v>
      </c>
      <c r="I70" s="16">
        <f t="shared" si="7"/>
        <v>18</v>
      </c>
      <c r="J70" s="16">
        <f t="shared" si="8"/>
        <v>0.52941176470588236</v>
      </c>
      <c r="K70" s="16">
        <f t="shared" si="9"/>
        <v>0.22222222222222221</v>
      </c>
      <c r="L70" s="16">
        <f t="shared" si="10"/>
        <v>7.6923076923076927E-2</v>
      </c>
      <c r="M70" s="16">
        <f t="shared" si="11"/>
        <v>0.92307692307692313</v>
      </c>
      <c r="N70" s="16">
        <v>247</v>
      </c>
      <c r="O70" s="17">
        <v>38263</v>
      </c>
      <c r="P70" s="27" t="s">
        <v>80</v>
      </c>
      <c r="Q70" s="16"/>
      <c r="R70" s="16">
        <v>0.15697083333333334</v>
      </c>
      <c r="S70" s="16">
        <v>31.248750000000005</v>
      </c>
      <c r="T70" s="16">
        <v>23.681250000000002</v>
      </c>
    </row>
    <row r="71" spans="1:20" x14ac:dyDescent="0.2">
      <c r="A71" s="19">
        <v>38264</v>
      </c>
      <c r="B71">
        <v>1</v>
      </c>
      <c r="C71">
        <v>24</v>
      </c>
      <c r="D71">
        <v>4</v>
      </c>
      <c r="E71">
        <v>4</v>
      </c>
      <c r="F71">
        <v>24</v>
      </c>
      <c r="G71">
        <v>18</v>
      </c>
      <c r="H71" s="16">
        <f t="shared" si="6"/>
        <v>75</v>
      </c>
      <c r="I71" s="16">
        <f t="shared" si="7"/>
        <v>42</v>
      </c>
      <c r="J71" s="16">
        <f t="shared" si="8"/>
        <v>0.56000000000000005</v>
      </c>
      <c r="K71" s="16">
        <f t="shared" si="9"/>
        <v>0.5714285714285714</v>
      </c>
      <c r="L71" s="16">
        <f t="shared" si="10"/>
        <v>3.4482758620689655E-2</v>
      </c>
      <c r="M71" s="16">
        <f t="shared" si="11"/>
        <v>0.82758620689655171</v>
      </c>
      <c r="N71" s="16">
        <v>411</v>
      </c>
      <c r="O71" s="17">
        <v>38264</v>
      </c>
      <c r="P71" s="27" t="s">
        <v>81</v>
      </c>
      <c r="Q71" s="16"/>
      <c r="R71" s="16">
        <v>0.16015833333333337</v>
      </c>
      <c r="S71" s="16">
        <v>32.057083333333338</v>
      </c>
      <c r="T71" s="16">
        <v>23.075000000000003</v>
      </c>
    </row>
    <row r="72" spans="1:20" x14ac:dyDescent="0.2">
      <c r="A72" s="19">
        <v>38265</v>
      </c>
      <c r="B72">
        <v>4</v>
      </c>
      <c r="C72">
        <v>11</v>
      </c>
      <c r="D72">
        <v>9</v>
      </c>
      <c r="E72">
        <v>4</v>
      </c>
      <c r="F72">
        <v>9</v>
      </c>
      <c r="G72">
        <v>2</v>
      </c>
      <c r="H72" s="16">
        <f t="shared" si="6"/>
        <v>39</v>
      </c>
      <c r="I72" s="16">
        <f t="shared" si="7"/>
        <v>11</v>
      </c>
      <c r="J72" s="16">
        <f t="shared" si="8"/>
        <v>0.28205128205128205</v>
      </c>
      <c r="K72" s="16">
        <f t="shared" si="9"/>
        <v>0.81818181818181823</v>
      </c>
      <c r="L72" s="16">
        <f t="shared" si="10"/>
        <v>0.16666666666666666</v>
      </c>
      <c r="M72" s="16">
        <f t="shared" si="11"/>
        <v>0.45833333333333331</v>
      </c>
      <c r="N72" s="16">
        <v>159</v>
      </c>
      <c r="O72" s="17">
        <v>38265</v>
      </c>
      <c r="P72" s="27" t="s">
        <v>82</v>
      </c>
      <c r="Q72" s="16"/>
      <c r="R72" s="16">
        <v>0.10811666666666664</v>
      </c>
      <c r="S72" s="16">
        <v>31.349583333333332</v>
      </c>
      <c r="T72" s="16">
        <v>23.007499999999997</v>
      </c>
    </row>
    <row r="73" spans="1:20" x14ac:dyDescent="0.2">
      <c r="A73" s="19">
        <v>38266</v>
      </c>
      <c r="B73">
        <v>2</v>
      </c>
      <c r="C73">
        <v>10</v>
      </c>
      <c r="D73">
        <v>2</v>
      </c>
      <c r="E73">
        <v>8</v>
      </c>
      <c r="F73">
        <v>14</v>
      </c>
      <c r="G73">
        <v>9</v>
      </c>
      <c r="H73" s="16">
        <f t="shared" si="6"/>
        <v>45</v>
      </c>
      <c r="I73" s="16">
        <f t="shared" si="7"/>
        <v>23</v>
      </c>
      <c r="J73" s="16">
        <f t="shared" si="8"/>
        <v>0.51111111111111107</v>
      </c>
      <c r="K73" s="16">
        <f t="shared" si="9"/>
        <v>0.60869565217391308</v>
      </c>
      <c r="L73" s="16">
        <f t="shared" si="10"/>
        <v>0.14285714285714285</v>
      </c>
      <c r="M73" s="16">
        <f t="shared" si="11"/>
        <v>0.7142857142857143</v>
      </c>
      <c r="N73" s="16">
        <v>106</v>
      </c>
      <c r="O73" s="17">
        <v>38266</v>
      </c>
      <c r="P73" s="27" t="s">
        <v>83</v>
      </c>
      <c r="Q73" s="16"/>
      <c r="R73" s="16">
        <v>5.6829166666666674E-2</v>
      </c>
      <c r="S73" s="16">
        <v>29.080833333333349</v>
      </c>
      <c r="T73" s="16">
        <v>20.735416666666662</v>
      </c>
    </row>
    <row r="74" spans="1:20" x14ac:dyDescent="0.2">
      <c r="A74" s="19">
        <v>38267</v>
      </c>
      <c r="B74">
        <v>1</v>
      </c>
      <c r="C74">
        <v>24</v>
      </c>
      <c r="D74">
        <v>9</v>
      </c>
      <c r="E74">
        <v>4</v>
      </c>
      <c r="F74">
        <v>18</v>
      </c>
      <c r="G74">
        <v>15</v>
      </c>
      <c r="H74" s="16">
        <f t="shared" si="6"/>
        <v>71</v>
      </c>
      <c r="I74" s="16">
        <f t="shared" si="7"/>
        <v>33</v>
      </c>
      <c r="J74" s="16">
        <f t="shared" si="8"/>
        <v>0.46478873239436619</v>
      </c>
      <c r="K74" s="16">
        <f t="shared" si="9"/>
        <v>0.54545454545454541</v>
      </c>
      <c r="L74" s="16">
        <f t="shared" si="10"/>
        <v>2.9411764705882353E-2</v>
      </c>
      <c r="M74" s="16">
        <f t="shared" si="11"/>
        <v>0.70588235294117652</v>
      </c>
      <c r="N74" s="16">
        <v>143</v>
      </c>
      <c r="O74" s="17">
        <v>38267</v>
      </c>
      <c r="P74" s="27" t="s">
        <v>84</v>
      </c>
      <c r="Q74" s="16"/>
      <c r="R74" s="16">
        <v>0.10153333333333338</v>
      </c>
      <c r="S74" s="16">
        <v>27.607916666666657</v>
      </c>
      <c r="T74" s="16">
        <v>18.618749999999999</v>
      </c>
    </row>
    <row r="75" spans="1:20" x14ac:dyDescent="0.2">
      <c r="A75" s="19">
        <v>38268</v>
      </c>
      <c r="B75">
        <v>3</v>
      </c>
      <c r="C75">
        <v>17</v>
      </c>
      <c r="D75">
        <v>10</v>
      </c>
      <c r="E75">
        <v>7</v>
      </c>
      <c r="F75">
        <v>10</v>
      </c>
      <c r="G75">
        <v>2</v>
      </c>
      <c r="H75" s="16">
        <f t="shared" si="6"/>
        <v>49</v>
      </c>
      <c r="I75" s="16">
        <f t="shared" si="7"/>
        <v>12</v>
      </c>
      <c r="J75" s="16">
        <f t="shared" si="8"/>
        <v>0.24489795918367346</v>
      </c>
      <c r="K75" s="16">
        <f t="shared" si="9"/>
        <v>0.83333333333333337</v>
      </c>
      <c r="L75" s="16">
        <f t="shared" si="10"/>
        <v>0.1</v>
      </c>
      <c r="M75" s="16">
        <f t="shared" si="11"/>
        <v>0.56666666666666665</v>
      </c>
      <c r="N75" s="16">
        <v>222</v>
      </c>
      <c r="O75" s="17">
        <v>38268</v>
      </c>
      <c r="P75" s="27" t="s">
        <v>85</v>
      </c>
      <c r="Q75" s="16"/>
      <c r="R75" s="16">
        <v>0.18417499999999998</v>
      </c>
      <c r="S75" s="16">
        <v>28.369999999999994</v>
      </c>
      <c r="T75" s="16">
        <v>19.141250000000003</v>
      </c>
    </row>
    <row r="76" spans="1:20" x14ac:dyDescent="0.2">
      <c r="A76" s="19">
        <v>38269</v>
      </c>
      <c r="B76">
        <v>1</v>
      </c>
      <c r="C76">
        <v>11</v>
      </c>
      <c r="D76">
        <v>7</v>
      </c>
      <c r="E76">
        <v>2</v>
      </c>
      <c r="F76">
        <v>13</v>
      </c>
      <c r="G76">
        <v>5</v>
      </c>
      <c r="H76" s="16">
        <f t="shared" si="6"/>
        <v>39</v>
      </c>
      <c r="I76" s="16">
        <f t="shared" si="7"/>
        <v>18</v>
      </c>
      <c r="J76" s="16">
        <f t="shared" si="8"/>
        <v>0.46153846153846156</v>
      </c>
      <c r="K76" s="16">
        <f t="shared" si="9"/>
        <v>0.72222222222222221</v>
      </c>
      <c r="L76" s="16">
        <f t="shared" si="10"/>
        <v>5.2631578947368418E-2</v>
      </c>
      <c r="M76" s="16">
        <f t="shared" si="11"/>
        <v>0.57894736842105265</v>
      </c>
      <c r="N76" s="16">
        <v>30</v>
      </c>
      <c r="O76" s="17">
        <v>38269</v>
      </c>
      <c r="P76" s="27" t="s">
        <v>86</v>
      </c>
      <c r="Q76" s="16"/>
      <c r="R76" s="16">
        <v>0.17337916666666672</v>
      </c>
      <c r="S76" s="16">
        <v>30.995416666666671</v>
      </c>
      <c r="T76" s="16">
        <v>24.582499999999996</v>
      </c>
    </row>
    <row r="77" spans="1:20" x14ac:dyDescent="0.2">
      <c r="A77" s="19">
        <v>38270</v>
      </c>
      <c r="B77">
        <v>1</v>
      </c>
      <c r="C77">
        <v>6</v>
      </c>
      <c r="D77">
        <v>11</v>
      </c>
      <c r="E77">
        <v>3</v>
      </c>
      <c r="F77">
        <v>3</v>
      </c>
      <c r="G77">
        <v>6</v>
      </c>
      <c r="H77" s="16">
        <f t="shared" si="6"/>
        <v>30</v>
      </c>
      <c r="I77" s="16">
        <f t="shared" si="7"/>
        <v>9</v>
      </c>
      <c r="J77" s="16">
        <f t="shared" si="8"/>
        <v>0.3</v>
      </c>
      <c r="K77" s="16">
        <f t="shared" si="9"/>
        <v>0.33333333333333331</v>
      </c>
      <c r="L77" s="16">
        <f t="shared" si="10"/>
        <v>5.5555555555555552E-2</v>
      </c>
      <c r="M77" s="16">
        <f t="shared" si="11"/>
        <v>0.33333333333333331</v>
      </c>
      <c r="N77" s="16">
        <v>174</v>
      </c>
      <c r="O77" s="17">
        <v>38270</v>
      </c>
      <c r="P77" s="27" t="s">
        <v>87</v>
      </c>
      <c r="Q77" s="16"/>
      <c r="R77" s="16">
        <v>1.7825000000000001E-2</v>
      </c>
      <c r="S77" s="16">
        <v>32.252500000000005</v>
      </c>
      <c r="T77" s="16">
        <v>26.392083333333328</v>
      </c>
    </row>
    <row r="78" spans="1:20" x14ac:dyDescent="0.2">
      <c r="A78" s="19">
        <v>38271</v>
      </c>
      <c r="B78">
        <v>0</v>
      </c>
      <c r="C78">
        <v>5</v>
      </c>
      <c r="D78">
        <v>2</v>
      </c>
      <c r="E78">
        <v>1</v>
      </c>
      <c r="F78">
        <v>5</v>
      </c>
      <c r="G78">
        <v>1</v>
      </c>
      <c r="H78" s="16">
        <f t="shared" si="6"/>
        <v>14</v>
      </c>
      <c r="I78" s="16">
        <f t="shared" si="7"/>
        <v>6</v>
      </c>
      <c r="J78" s="16">
        <f t="shared" si="8"/>
        <v>0.42857142857142855</v>
      </c>
      <c r="K78" s="16">
        <f t="shared" si="9"/>
        <v>0.83333333333333337</v>
      </c>
      <c r="L78" s="16">
        <f t="shared" si="10"/>
        <v>0</v>
      </c>
      <c r="M78" s="16">
        <f t="shared" si="11"/>
        <v>0.7142857142857143</v>
      </c>
      <c r="N78" s="16">
        <v>86</v>
      </c>
      <c r="O78" s="17">
        <v>38271</v>
      </c>
      <c r="P78" s="27" t="s">
        <v>88</v>
      </c>
      <c r="Q78" s="16"/>
      <c r="R78" s="16">
        <v>0.19490416666666666</v>
      </c>
      <c r="S78" s="16">
        <v>28.137916666666658</v>
      </c>
      <c r="T78" s="16">
        <v>22.710000000000004</v>
      </c>
    </row>
    <row r="79" spans="1:20" x14ac:dyDescent="0.2">
      <c r="A79" s="19">
        <v>38272</v>
      </c>
      <c r="B79">
        <v>5</v>
      </c>
      <c r="C79">
        <v>8</v>
      </c>
      <c r="D79">
        <v>4</v>
      </c>
      <c r="E79">
        <v>0</v>
      </c>
      <c r="F79">
        <v>12</v>
      </c>
      <c r="G79">
        <v>6</v>
      </c>
      <c r="H79" s="16">
        <f t="shared" si="6"/>
        <v>35</v>
      </c>
      <c r="I79" s="16">
        <f t="shared" si="7"/>
        <v>18</v>
      </c>
      <c r="J79" s="16">
        <f t="shared" si="8"/>
        <v>0.51428571428571423</v>
      </c>
      <c r="K79" s="16">
        <f t="shared" si="9"/>
        <v>0.66666666666666663</v>
      </c>
      <c r="L79" s="16">
        <f t="shared" si="10"/>
        <v>0.29411764705882354</v>
      </c>
      <c r="M79" s="16">
        <f t="shared" si="11"/>
        <v>0.47058823529411764</v>
      </c>
      <c r="N79" s="16">
        <v>39</v>
      </c>
      <c r="O79" s="17">
        <v>38272</v>
      </c>
      <c r="P79" s="27" t="s">
        <v>89</v>
      </c>
      <c r="Q79" s="16"/>
      <c r="R79" s="16">
        <v>0.21291249999999998</v>
      </c>
      <c r="S79" s="16">
        <v>29.032083333333343</v>
      </c>
      <c r="T79" s="16">
        <v>21.210416666666667</v>
      </c>
    </row>
    <row r="80" spans="1:20" x14ac:dyDescent="0.2">
      <c r="A80" s="19">
        <v>38273</v>
      </c>
      <c r="B80">
        <v>8</v>
      </c>
      <c r="C80">
        <v>18</v>
      </c>
      <c r="D80">
        <v>17</v>
      </c>
      <c r="E80">
        <v>4</v>
      </c>
      <c r="F80">
        <v>15</v>
      </c>
      <c r="G80">
        <v>12</v>
      </c>
      <c r="H80" s="16">
        <f t="shared" si="6"/>
        <v>74</v>
      </c>
      <c r="I80" s="16">
        <f t="shared" si="7"/>
        <v>27</v>
      </c>
      <c r="J80" s="16">
        <f t="shared" si="8"/>
        <v>0.36486486486486486</v>
      </c>
      <c r="K80" s="16">
        <f t="shared" si="9"/>
        <v>0.55555555555555558</v>
      </c>
      <c r="L80" s="16">
        <f t="shared" si="10"/>
        <v>0.18604651162790697</v>
      </c>
      <c r="M80" s="16">
        <f t="shared" si="11"/>
        <v>0.41860465116279072</v>
      </c>
      <c r="N80" s="16">
        <v>246</v>
      </c>
      <c r="O80" s="17">
        <v>38273</v>
      </c>
      <c r="P80" s="27" t="s">
        <v>90</v>
      </c>
      <c r="Q80" s="16"/>
      <c r="R80" s="16">
        <v>0.19953333333333337</v>
      </c>
      <c r="S80" s="16">
        <v>30.492916666666662</v>
      </c>
      <c r="T80" s="16">
        <v>22.460416666666664</v>
      </c>
    </row>
    <row r="81" spans="1:20" x14ac:dyDescent="0.2">
      <c r="A81" s="19">
        <v>38274</v>
      </c>
      <c r="B81">
        <v>2</v>
      </c>
      <c r="C81">
        <v>6</v>
      </c>
      <c r="D81">
        <v>4</v>
      </c>
      <c r="E81">
        <v>0</v>
      </c>
      <c r="F81">
        <v>12</v>
      </c>
      <c r="G81">
        <v>8</v>
      </c>
      <c r="H81" s="16">
        <f t="shared" si="6"/>
        <v>32</v>
      </c>
      <c r="I81" s="16">
        <f t="shared" si="7"/>
        <v>20</v>
      </c>
      <c r="J81" s="16">
        <f t="shared" si="8"/>
        <v>0.625</v>
      </c>
      <c r="K81" s="16">
        <f t="shared" si="9"/>
        <v>0.6</v>
      </c>
      <c r="L81" s="16">
        <f t="shared" si="10"/>
        <v>0.16666666666666666</v>
      </c>
      <c r="M81" s="16">
        <f t="shared" si="11"/>
        <v>0.5</v>
      </c>
      <c r="P81" s="27" t="s">
        <v>91</v>
      </c>
      <c r="Q81" s="16"/>
      <c r="R81" s="16">
        <v>0.1778416666666667</v>
      </c>
      <c r="S81" s="16">
        <v>34.390416666666674</v>
      </c>
      <c r="T81" s="16">
        <v>27.364583333333339</v>
      </c>
    </row>
    <row r="82" spans="1:20" x14ac:dyDescent="0.2">
      <c r="P82" s="27" t="s">
        <v>161</v>
      </c>
      <c r="Q82" s="16"/>
      <c r="R82" s="16">
        <v>0.14867500000000003</v>
      </c>
      <c r="S82" s="16">
        <v>34.992500000000007</v>
      </c>
      <c r="T82" s="16">
        <v>27.744166666666668</v>
      </c>
    </row>
    <row r="83" spans="1:20" x14ac:dyDescent="0.2">
      <c r="P83" s="27" t="s">
        <v>162</v>
      </c>
      <c r="Q83" s="16"/>
      <c r="R83" s="16">
        <v>-1.0057142857142857E-2</v>
      </c>
      <c r="S83" s="16">
        <v>29.494285714285716</v>
      </c>
      <c r="T83" s="16">
        <v>19.034285714285712</v>
      </c>
    </row>
    <row r="84" spans="1:20" x14ac:dyDescent="0.2">
      <c r="K84">
        <f>CORREL(K51:K81,T51:T81)</f>
        <v>-0.25791450171374675</v>
      </c>
      <c r="L84">
        <f>CORREL(J51:J81,K51:K81)</f>
        <v>-0.13489378195428886</v>
      </c>
    </row>
    <row r="85" spans="1:20" x14ac:dyDescent="0.2">
      <c r="L85">
        <f>CORREL(L51:L81,M51:M81)</f>
        <v>-0.49936581626346527</v>
      </c>
    </row>
  </sheetData>
  <sortState xmlns:xlrd2="http://schemas.microsoft.com/office/spreadsheetml/2017/richdata2" ref="A2:O48">
    <sortCondition ref="F3:F48"/>
  </sortState>
  <phoneticPr fontId="26" type="noConversion"/>
  <pageMargins left="0.7" right="0.7" top="0.75" bottom="0.75" header="0.51180555555555551" footer="0.51180555555555551"/>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view="pageLayout" topLeftCell="A6" workbookViewId="0">
      <selection activeCell="A20" sqref="A20"/>
    </sheetView>
  </sheetViews>
  <sheetFormatPr defaultColWidth="11" defaultRowHeight="12.75" x14ac:dyDescent="0.2"/>
  <sheetData/>
  <phoneticPr fontId="26" type="noConversion"/>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1"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93"/>
  <sheetViews>
    <sheetView workbookViewId="0">
      <pane ySplit="1" topLeftCell="A8" activePane="bottomLeft" state="frozen"/>
      <selection pane="bottomLeft" activeCell="F260" sqref="F260"/>
    </sheetView>
  </sheetViews>
  <sheetFormatPr defaultColWidth="8.625" defaultRowHeight="12.75" x14ac:dyDescent="0.2"/>
  <cols>
    <col min="1" max="1" width="11.5" customWidth="1"/>
  </cols>
  <sheetData>
    <row r="1" spans="1:6" x14ac:dyDescent="0.2">
      <c r="A1" t="s">
        <v>249</v>
      </c>
      <c r="B1" t="s">
        <v>254</v>
      </c>
      <c r="C1" t="s">
        <v>255</v>
      </c>
      <c r="D1" t="s">
        <v>256</v>
      </c>
      <c r="E1" t="s">
        <v>92</v>
      </c>
      <c r="F1" t="s">
        <v>93</v>
      </c>
    </row>
    <row r="2" spans="1:6" x14ac:dyDescent="0.2">
      <c r="A2" s="20">
        <v>38291</v>
      </c>
      <c r="B2" s="21">
        <v>10</v>
      </c>
      <c r="C2" t="s">
        <v>94</v>
      </c>
      <c r="D2" s="22">
        <v>10</v>
      </c>
      <c r="E2" s="22">
        <v>6</v>
      </c>
      <c r="F2" s="22">
        <v>178</v>
      </c>
    </row>
    <row r="3" spans="1:6" x14ac:dyDescent="0.2">
      <c r="A3" s="20">
        <v>38290</v>
      </c>
      <c r="B3" s="21">
        <v>10</v>
      </c>
      <c r="C3" t="s">
        <v>94</v>
      </c>
      <c r="D3" s="22">
        <v>5</v>
      </c>
      <c r="E3" s="22">
        <v>2</v>
      </c>
      <c r="F3" s="22">
        <v>156</v>
      </c>
    </row>
    <row r="4" spans="1:6" x14ac:dyDescent="0.2">
      <c r="A4" s="20">
        <v>38289</v>
      </c>
      <c r="B4" s="21">
        <v>10</v>
      </c>
      <c r="C4" t="s">
        <v>94</v>
      </c>
      <c r="D4" s="22">
        <v>26</v>
      </c>
      <c r="E4" s="22">
        <v>3</v>
      </c>
      <c r="F4" s="22">
        <v>206</v>
      </c>
    </row>
    <row r="5" spans="1:6" x14ac:dyDescent="0.2">
      <c r="A5" s="20">
        <v>38274</v>
      </c>
      <c r="B5" s="21">
        <v>10</v>
      </c>
      <c r="C5" t="s">
        <v>94</v>
      </c>
      <c r="D5" s="22">
        <v>22</v>
      </c>
      <c r="E5" s="22">
        <v>8</v>
      </c>
      <c r="F5" s="22">
        <v>100</v>
      </c>
    </row>
    <row r="6" spans="1:6" x14ac:dyDescent="0.2">
      <c r="A6" s="20">
        <v>38273</v>
      </c>
      <c r="B6" s="21">
        <v>10</v>
      </c>
      <c r="C6" t="s">
        <v>94</v>
      </c>
      <c r="D6" s="22">
        <v>7</v>
      </c>
      <c r="E6" s="22">
        <v>1</v>
      </c>
      <c r="F6" s="22">
        <v>55</v>
      </c>
    </row>
    <row r="7" spans="1:6" x14ac:dyDescent="0.2">
      <c r="A7" s="20">
        <v>38269</v>
      </c>
      <c r="B7" s="21">
        <v>10</v>
      </c>
      <c r="C7" t="s">
        <v>94</v>
      </c>
      <c r="D7" s="22">
        <v>26</v>
      </c>
      <c r="E7" s="22">
        <v>11</v>
      </c>
      <c r="F7" s="22">
        <v>120</v>
      </c>
    </row>
    <row r="8" spans="1:6" x14ac:dyDescent="0.2">
      <c r="A8" s="20">
        <v>38268</v>
      </c>
      <c r="B8" s="21">
        <v>10</v>
      </c>
      <c r="C8" t="s">
        <v>94</v>
      </c>
      <c r="D8" s="22">
        <v>36</v>
      </c>
      <c r="E8" s="22">
        <v>20</v>
      </c>
      <c r="F8" s="22">
        <v>129</v>
      </c>
    </row>
    <row r="9" spans="1:6" x14ac:dyDescent="0.2">
      <c r="A9" s="20">
        <v>38267</v>
      </c>
      <c r="B9" s="21">
        <v>10</v>
      </c>
      <c r="C9" t="s">
        <v>94</v>
      </c>
      <c r="D9" s="22">
        <v>37</v>
      </c>
      <c r="E9" s="22">
        <v>4</v>
      </c>
      <c r="F9" s="22">
        <v>224</v>
      </c>
    </row>
    <row r="10" spans="1:6" x14ac:dyDescent="0.2">
      <c r="A10" s="20">
        <v>38263</v>
      </c>
      <c r="B10" s="21">
        <v>10</v>
      </c>
      <c r="C10" t="s">
        <v>94</v>
      </c>
      <c r="D10" s="22">
        <v>10</v>
      </c>
      <c r="E10" s="22">
        <v>2</v>
      </c>
      <c r="F10" s="22">
        <v>88</v>
      </c>
    </row>
    <row r="11" spans="1:6" x14ac:dyDescent="0.2">
      <c r="A11" s="20">
        <v>38263</v>
      </c>
      <c r="B11" s="21">
        <v>10</v>
      </c>
      <c r="C11" t="s">
        <v>94</v>
      </c>
      <c r="D11" s="22">
        <v>1</v>
      </c>
      <c r="E11" s="22">
        <v>0</v>
      </c>
      <c r="F11" s="22">
        <v>153</v>
      </c>
    </row>
    <row r="12" spans="1:6" x14ac:dyDescent="0.2">
      <c r="A12" s="20">
        <v>38262</v>
      </c>
      <c r="B12" s="21">
        <v>10</v>
      </c>
      <c r="C12" t="s">
        <v>94</v>
      </c>
      <c r="D12" s="22">
        <v>42</v>
      </c>
      <c r="E12" s="22">
        <v>9</v>
      </c>
      <c r="F12" s="22">
        <v>112</v>
      </c>
    </row>
    <row r="13" spans="1:6" x14ac:dyDescent="0.2">
      <c r="A13" s="20">
        <v>38260</v>
      </c>
      <c r="B13" s="21">
        <v>10</v>
      </c>
      <c r="C13" t="s">
        <v>94</v>
      </c>
      <c r="D13" s="22">
        <v>15</v>
      </c>
      <c r="E13" s="22">
        <v>6</v>
      </c>
      <c r="F13" s="22">
        <v>96</v>
      </c>
    </row>
    <row r="14" spans="1:6" x14ac:dyDescent="0.2">
      <c r="A14" s="20">
        <v>38259</v>
      </c>
      <c r="B14" s="21">
        <v>10</v>
      </c>
      <c r="C14" t="s">
        <v>94</v>
      </c>
      <c r="D14" s="22">
        <v>58</v>
      </c>
      <c r="E14" s="22">
        <v>10</v>
      </c>
      <c r="F14" s="22">
        <v>190</v>
      </c>
    </row>
    <row r="15" spans="1:6" x14ac:dyDescent="0.2">
      <c r="A15" s="20">
        <v>38253</v>
      </c>
      <c r="B15" s="21">
        <v>10</v>
      </c>
      <c r="C15" t="s">
        <v>94</v>
      </c>
      <c r="D15" s="22">
        <v>7</v>
      </c>
      <c r="E15" s="22">
        <v>1</v>
      </c>
      <c r="F15" s="22">
        <v>60</v>
      </c>
    </row>
    <row r="16" spans="1:6" x14ac:dyDescent="0.2">
      <c r="A16" s="20">
        <v>38249</v>
      </c>
      <c r="B16" s="21">
        <v>10</v>
      </c>
      <c r="C16" t="s">
        <v>94</v>
      </c>
      <c r="D16" s="22">
        <v>3</v>
      </c>
      <c r="E16" s="22">
        <v>2</v>
      </c>
      <c r="F16" s="22">
        <v>60</v>
      </c>
    </row>
    <row r="17" spans="1:6" x14ac:dyDescent="0.2">
      <c r="A17" s="20">
        <v>38248</v>
      </c>
      <c r="B17" s="21">
        <v>10</v>
      </c>
      <c r="C17" t="s">
        <v>94</v>
      </c>
      <c r="D17" s="22">
        <v>16</v>
      </c>
      <c r="E17" s="22">
        <v>0</v>
      </c>
      <c r="F17" s="22">
        <v>50</v>
      </c>
    </row>
    <row r="18" spans="1:6" x14ac:dyDescent="0.2">
      <c r="A18" s="20">
        <v>38247</v>
      </c>
      <c r="B18" s="21">
        <v>10</v>
      </c>
      <c r="C18" t="s">
        <v>94</v>
      </c>
      <c r="D18" s="22">
        <v>29</v>
      </c>
      <c r="E18" s="22">
        <v>13</v>
      </c>
      <c r="F18" s="22">
        <v>87</v>
      </c>
    </row>
    <row r="19" spans="1:6" x14ac:dyDescent="0.2">
      <c r="A19" s="20">
        <v>38246</v>
      </c>
      <c r="B19" s="21">
        <v>10</v>
      </c>
      <c r="C19" t="s">
        <v>94</v>
      </c>
      <c r="D19" s="22">
        <v>1</v>
      </c>
      <c r="E19" s="22">
        <v>2</v>
      </c>
      <c r="F19" s="22">
        <v>46</v>
      </c>
    </row>
    <row r="20" spans="1:6" x14ac:dyDescent="0.2">
      <c r="A20" s="20">
        <v>38245</v>
      </c>
      <c r="B20" s="21">
        <v>10</v>
      </c>
      <c r="C20" t="s">
        <v>94</v>
      </c>
      <c r="D20" s="22">
        <v>13</v>
      </c>
      <c r="E20" s="22">
        <v>13</v>
      </c>
      <c r="F20" s="22">
        <v>126</v>
      </c>
    </row>
    <row r="21" spans="1:6" x14ac:dyDescent="0.2">
      <c r="A21" s="20">
        <v>38239</v>
      </c>
      <c r="B21" s="21">
        <v>10</v>
      </c>
      <c r="C21" t="s">
        <v>94</v>
      </c>
      <c r="D21" s="22">
        <v>3</v>
      </c>
      <c r="E21" s="22">
        <v>8</v>
      </c>
      <c r="F21" s="22">
        <v>196</v>
      </c>
    </row>
    <row r="22" spans="1:6" x14ac:dyDescent="0.2">
      <c r="A22" s="20">
        <v>38234</v>
      </c>
      <c r="B22" s="21">
        <v>10</v>
      </c>
      <c r="C22" t="s">
        <v>94</v>
      </c>
      <c r="D22" s="22">
        <v>23</v>
      </c>
      <c r="E22" s="22">
        <v>16</v>
      </c>
      <c r="F22" s="22">
        <v>167</v>
      </c>
    </row>
    <row r="23" spans="1:6" x14ac:dyDescent="0.2">
      <c r="A23" s="20">
        <v>38233</v>
      </c>
      <c r="B23" s="21">
        <v>10</v>
      </c>
      <c r="C23" t="s">
        <v>94</v>
      </c>
      <c r="D23" s="22">
        <v>16</v>
      </c>
      <c r="E23" s="22">
        <v>22</v>
      </c>
      <c r="F23" s="22">
        <v>208</v>
      </c>
    </row>
    <row r="24" spans="1:6" x14ac:dyDescent="0.2">
      <c r="A24" s="20">
        <v>38232</v>
      </c>
      <c r="B24" s="21">
        <v>10</v>
      </c>
      <c r="C24" t="s">
        <v>94</v>
      </c>
      <c r="D24" s="22">
        <v>45</v>
      </c>
      <c r="E24" s="22">
        <v>6</v>
      </c>
      <c r="F24" s="22">
        <v>69</v>
      </c>
    </row>
    <row r="25" spans="1:6" x14ac:dyDescent="0.2">
      <c r="A25" s="20">
        <v>38231</v>
      </c>
      <c r="B25" s="21">
        <v>10</v>
      </c>
      <c r="C25" t="s">
        <v>94</v>
      </c>
      <c r="D25" s="22">
        <v>21</v>
      </c>
      <c r="E25" s="22">
        <v>6</v>
      </c>
      <c r="F25" s="22">
        <v>70</v>
      </c>
    </row>
    <row r="26" spans="1:6" x14ac:dyDescent="0.2">
      <c r="A26" s="20">
        <v>38231</v>
      </c>
      <c r="B26" s="21">
        <v>10</v>
      </c>
      <c r="C26" t="s">
        <v>94</v>
      </c>
      <c r="D26" s="22">
        <v>9</v>
      </c>
      <c r="E26" s="22">
        <v>8</v>
      </c>
      <c r="F26" s="22">
        <v>196</v>
      </c>
    </row>
    <row r="27" spans="1:6" x14ac:dyDescent="0.2">
      <c r="A27" s="20">
        <v>38290</v>
      </c>
      <c r="B27" s="21">
        <v>24</v>
      </c>
      <c r="C27" t="s">
        <v>110</v>
      </c>
      <c r="D27" s="22">
        <v>2</v>
      </c>
      <c r="E27" s="22">
        <v>1</v>
      </c>
      <c r="F27" s="22">
        <v>86</v>
      </c>
    </row>
    <row r="28" spans="1:6" x14ac:dyDescent="0.2">
      <c r="A28" s="20">
        <v>38289</v>
      </c>
      <c r="B28" s="21">
        <v>24</v>
      </c>
      <c r="C28" t="s">
        <v>110</v>
      </c>
      <c r="D28" s="22">
        <v>13</v>
      </c>
      <c r="E28" s="22">
        <v>5</v>
      </c>
      <c r="F28" s="22">
        <v>160</v>
      </c>
    </row>
    <row r="29" spans="1:6" x14ac:dyDescent="0.2">
      <c r="A29" s="20">
        <v>38274</v>
      </c>
      <c r="B29" s="21">
        <v>24</v>
      </c>
      <c r="C29" t="s">
        <v>112</v>
      </c>
      <c r="D29" s="22">
        <v>18</v>
      </c>
      <c r="E29" s="22">
        <v>3</v>
      </c>
      <c r="F29" s="22">
        <v>134</v>
      </c>
    </row>
    <row r="30" spans="1:6" x14ac:dyDescent="0.2">
      <c r="A30" s="20">
        <v>38267</v>
      </c>
      <c r="B30" s="21">
        <v>24</v>
      </c>
      <c r="C30" t="s">
        <v>110</v>
      </c>
      <c r="D30" s="22">
        <v>17</v>
      </c>
      <c r="E30" s="22">
        <v>5</v>
      </c>
      <c r="F30" s="22">
        <v>138</v>
      </c>
    </row>
    <row r="31" spans="1:6" x14ac:dyDescent="0.2">
      <c r="A31" s="20">
        <v>38266</v>
      </c>
      <c r="B31" s="21">
        <v>24</v>
      </c>
      <c r="C31" t="s">
        <v>110</v>
      </c>
      <c r="D31" s="22">
        <v>11</v>
      </c>
      <c r="E31" s="22">
        <v>2</v>
      </c>
      <c r="F31" s="22">
        <v>110</v>
      </c>
    </row>
    <row r="32" spans="1:6" x14ac:dyDescent="0.2">
      <c r="A32" s="20">
        <v>38263</v>
      </c>
      <c r="B32" s="21">
        <v>24</v>
      </c>
      <c r="C32" t="s">
        <v>110</v>
      </c>
      <c r="D32" s="22">
        <v>18</v>
      </c>
      <c r="E32" s="22">
        <v>11</v>
      </c>
      <c r="F32" s="22">
        <v>73</v>
      </c>
    </row>
    <row r="33" spans="1:6" x14ac:dyDescent="0.2">
      <c r="A33" s="20">
        <v>38234</v>
      </c>
      <c r="B33" s="21">
        <v>24</v>
      </c>
      <c r="C33" t="s">
        <v>110</v>
      </c>
      <c r="D33" s="22">
        <v>17</v>
      </c>
      <c r="E33" s="22">
        <v>4</v>
      </c>
      <c r="F33" s="22">
        <v>33</v>
      </c>
    </row>
    <row r="34" spans="1:6" x14ac:dyDescent="0.2">
      <c r="A34" s="20">
        <v>38233</v>
      </c>
      <c r="B34" s="21">
        <v>24</v>
      </c>
      <c r="C34" t="s">
        <v>110</v>
      </c>
      <c r="D34" s="22">
        <v>8</v>
      </c>
      <c r="E34" s="22">
        <v>4</v>
      </c>
      <c r="F34" s="22">
        <v>82</v>
      </c>
    </row>
    <row r="35" spans="1:6" x14ac:dyDescent="0.2">
      <c r="A35" s="20">
        <v>38231</v>
      </c>
      <c r="B35" s="21">
        <v>24</v>
      </c>
      <c r="C35" t="s">
        <v>110</v>
      </c>
      <c r="D35" s="22">
        <v>4</v>
      </c>
      <c r="E35" s="22">
        <v>1</v>
      </c>
      <c r="F35" s="22">
        <v>43</v>
      </c>
    </row>
    <row r="36" spans="1:6" x14ac:dyDescent="0.2">
      <c r="A36" s="20">
        <v>38291</v>
      </c>
      <c r="B36" s="21">
        <v>150</v>
      </c>
      <c r="C36" t="s">
        <v>390</v>
      </c>
      <c r="D36" s="22">
        <v>16</v>
      </c>
      <c r="E36" s="22">
        <v>17</v>
      </c>
      <c r="F36" s="22">
        <v>173</v>
      </c>
    </row>
    <row r="37" spans="1:6" x14ac:dyDescent="0.2">
      <c r="A37" s="20">
        <v>38290</v>
      </c>
      <c r="B37" s="21">
        <v>150</v>
      </c>
      <c r="C37" t="s">
        <v>390</v>
      </c>
      <c r="D37" s="22">
        <v>19</v>
      </c>
      <c r="E37" s="22">
        <v>21</v>
      </c>
      <c r="F37" s="22">
        <v>146</v>
      </c>
    </row>
    <row r="38" spans="1:6" x14ac:dyDescent="0.2">
      <c r="A38" s="20">
        <v>38289</v>
      </c>
      <c r="B38" s="21">
        <v>150</v>
      </c>
      <c r="C38" t="s">
        <v>390</v>
      </c>
      <c r="D38" s="22">
        <v>14</v>
      </c>
      <c r="E38" s="22">
        <v>8</v>
      </c>
      <c r="F38" s="22">
        <v>138</v>
      </c>
    </row>
    <row r="39" spans="1:6" x14ac:dyDescent="0.2">
      <c r="A39" s="20">
        <v>38288</v>
      </c>
      <c r="B39" s="21">
        <v>150</v>
      </c>
      <c r="C39" t="s">
        <v>390</v>
      </c>
      <c r="D39" s="22">
        <v>15</v>
      </c>
      <c r="E39" s="22">
        <v>1</v>
      </c>
      <c r="F39" s="22">
        <v>98</v>
      </c>
    </row>
    <row r="40" spans="1:6" x14ac:dyDescent="0.2">
      <c r="A40" s="20">
        <v>38274</v>
      </c>
      <c r="B40" s="21">
        <v>150</v>
      </c>
      <c r="C40" t="s">
        <v>390</v>
      </c>
      <c r="D40" s="22">
        <v>12</v>
      </c>
      <c r="E40" s="22">
        <v>7</v>
      </c>
      <c r="F40" s="22">
        <v>70</v>
      </c>
    </row>
    <row r="41" spans="1:6" x14ac:dyDescent="0.2">
      <c r="A41" s="20">
        <v>38273</v>
      </c>
      <c r="B41" s="21">
        <v>150</v>
      </c>
      <c r="C41" t="s">
        <v>390</v>
      </c>
      <c r="D41" s="22">
        <v>21</v>
      </c>
      <c r="E41" s="22">
        <v>11</v>
      </c>
      <c r="F41" s="22">
        <v>56</v>
      </c>
    </row>
    <row r="42" spans="1:6" x14ac:dyDescent="0.2">
      <c r="A42" s="20">
        <v>38270</v>
      </c>
      <c r="B42" s="21">
        <v>150</v>
      </c>
      <c r="C42" t="s">
        <v>390</v>
      </c>
      <c r="D42" s="22">
        <v>0</v>
      </c>
      <c r="E42" s="22">
        <v>2</v>
      </c>
      <c r="F42" s="22">
        <v>6</v>
      </c>
    </row>
    <row r="43" spans="1:6" x14ac:dyDescent="0.2">
      <c r="A43" s="20">
        <v>38269</v>
      </c>
      <c r="B43" s="21">
        <v>150</v>
      </c>
      <c r="C43" t="s">
        <v>390</v>
      </c>
      <c r="D43" s="22">
        <v>11</v>
      </c>
      <c r="E43" s="22">
        <v>4</v>
      </c>
      <c r="F43" s="22">
        <v>130</v>
      </c>
    </row>
    <row r="44" spans="1:6" x14ac:dyDescent="0.2">
      <c r="A44" s="20">
        <v>38268</v>
      </c>
      <c r="B44" s="21">
        <v>150</v>
      </c>
      <c r="C44" t="s">
        <v>390</v>
      </c>
      <c r="D44" s="22">
        <v>16</v>
      </c>
      <c r="E44" s="22">
        <v>17</v>
      </c>
      <c r="F44" s="22">
        <v>72</v>
      </c>
    </row>
    <row r="45" spans="1:6" x14ac:dyDescent="0.2">
      <c r="A45" s="20">
        <v>38267</v>
      </c>
      <c r="B45" s="21">
        <v>150</v>
      </c>
      <c r="C45" t="s">
        <v>390</v>
      </c>
      <c r="D45" s="22">
        <v>8</v>
      </c>
      <c r="E45" s="22">
        <v>7</v>
      </c>
      <c r="F45" s="22">
        <v>96</v>
      </c>
    </row>
    <row r="46" spans="1:6" x14ac:dyDescent="0.2">
      <c r="A46" s="20">
        <v>38266</v>
      </c>
      <c r="B46" s="21">
        <v>150</v>
      </c>
      <c r="C46" t="s">
        <v>390</v>
      </c>
      <c r="D46" s="22">
        <v>3</v>
      </c>
      <c r="E46" s="22">
        <v>3</v>
      </c>
      <c r="F46" s="22">
        <v>53</v>
      </c>
    </row>
    <row r="47" spans="1:6" x14ac:dyDescent="0.2">
      <c r="A47" s="20">
        <v>38263</v>
      </c>
      <c r="B47" s="21">
        <v>150</v>
      </c>
      <c r="C47" t="s">
        <v>390</v>
      </c>
      <c r="D47" s="22">
        <v>13</v>
      </c>
      <c r="E47" s="22">
        <v>10</v>
      </c>
      <c r="F47" s="22">
        <v>86</v>
      </c>
    </row>
    <row r="48" spans="1:6" x14ac:dyDescent="0.2">
      <c r="A48" s="20">
        <v>38263</v>
      </c>
      <c r="B48" s="21">
        <v>150</v>
      </c>
      <c r="C48" t="s">
        <v>390</v>
      </c>
      <c r="D48" s="22">
        <v>21</v>
      </c>
      <c r="E48" s="22">
        <v>8</v>
      </c>
      <c r="F48" s="22">
        <v>112</v>
      </c>
    </row>
    <row r="49" spans="1:6" x14ac:dyDescent="0.2">
      <c r="A49" s="20">
        <v>38262</v>
      </c>
      <c r="B49" s="21">
        <v>150</v>
      </c>
      <c r="C49" t="s">
        <v>390</v>
      </c>
      <c r="D49" s="22">
        <v>75</v>
      </c>
      <c r="E49" s="22">
        <v>48</v>
      </c>
      <c r="F49" s="22">
        <v>146</v>
      </c>
    </row>
    <row r="50" spans="1:6" x14ac:dyDescent="0.2">
      <c r="A50" s="20">
        <v>38260</v>
      </c>
      <c r="B50" s="21">
        <v>150</v>
      </c>
      <c r="C50" t="s">
        <v>390</v>
      </c>
      <c r="D50" s="22">
        <v>28</v>
      </c>
      <c r="E50" s="22">
        <v>11</v>
      </c>
      <c r="F50" s="22">
        <v>146</v>
      </c>
    </row>
    <row r="51" spans="1:6" x14ac:dyDescent="0.2">
      <c r="A51" s="20">
        <v>38259</v>
      </c>
      <c r="B51" s="21">
        <v>150</v>
      </c>
      <c r="C51" t="s">
        <v>390</v>
      </c>
      <c r="D51" s="22">
        <v>46</v>
      </c>
      <c r="E51" s="22">
        <v>33</v>
      </c>
      <c r="F51" s="22">
        <v>154</v>
      </c>
    </row>
    <row r="52" spans="1:6" x14ac:dyDescent="0.2">
      <c r="A52" s="20">
        <v>38256</v>
      </c>
      <c r="B52" s="21">
        <v>150</v>
      </c>
      <c r="C52" t="s">
        <v>390</v>
      </c>
      <c r="D52" s="22">
        <v>23</v>
      </c>
      <c r="E52" s="22">
        <v>12</v>
      </c>
      <c r="F52" s="22">
        <v>121</v>
      </c>
    </row>
    <row r="53" spans="1:6" x14ac:dyDescent="0.2">
      <c r="A53" s="20">
        <v>38254</v>
      </c>
      <c r="B53" s="21">
        <v>150</v>
      </c>
      <c r="C53" t="s">
        <v>390</v>
      </c>
      <c r="D53" s="22">
        <v>42</v>
      </c>
      <c r="E53" s="22">
        <v>19</v>
      </c>
      <c r="F53" s="22">
        <v>92</v>
      </c>
    </row>
    <row r="54" spans="1:6" x14ac:dyDescent="0.2">
      <c r="A54" s="20">
        <v>38253</v>
      </c>
      <c r="B54" s="21">
        <v>150</v>
      </c>
      <c r="C54" t="s">
        <v>390</v>
      </c>
      <c r="D54" s="22">
        <v>26</v>
      </c>
      <c r="E54" s="22">
        <v>26</v>
      </c>
      <c r="F54" s="22">
        <v>101</v>
      </c>
    </row>
    <row r="55" spans="1:6" x14ac:dyDescent="0.2">
      <c r="A55" s="20">
        <v>38252</v>
      </c>
      <c r="B55" s="21">
        <v>150</v>
      </c>
      <c r="C55" t="s">
        <v>390</v>
      </c>
      <c r="D55" s="22">
        <v>10</v>
      </c>
      <c r="E55" s="22">
        <v>6</v>
      </c>
      <c r="F55" s="22">
        <v>3</v>
      </c>
    </row>
    <row r="56" spans="1:6" x14ac:dyDescent="0.2">
      <c r="A56" s="20">
        <v>38249</v>
      </c>
      <c r="B56" s="21">
        <v>150</v>
      </c>
      <c r="C56" t="s">
        <v>390</v>
      </c>
      <c r="D56" s="22">
        <v>25</v>
      </c>
      <c r="E56" s="22">
        <v>12</v>
      </c>
      <c r="F56" s="22">
        <v>165</v>
      </c>
    </row>
    <row r="57" spans="1:6" x14ac:dyDescent="0.2">
      <c r="A57" s="20">
        <v>38248</v>
      </c>
      <c r="B57" s="21">
        <v>150</v>
      </c>
      <c r="C57" t="s">
        <v>390</v>
      </c>
      <c r="D57" s="22">
        <v>39</v>
      </c>
      <c r="E57" s="22">
        <v>4</v>
      </c>
      <c r="F57" s="22">
        <v>224</v>
      </c>
    </row>
    <row r="58" spans="1:6" x14ac:dyDescent="0.2">
      <c r="A58" s="20">
        <v>38247</v>
      </c>
      <c r="B58" s="21">
        <v>150</v>
      </c>
      <c r="C58" t="s">
        <v>390</v>
      </c>
      <c r="D58" s="22">
        <v>26</v>
      </c>
      <c r="E58" s="22">
        <v>1</v>
      </c>
      <c r="F58" s="22">
        <v>158</v>
      </c>
    </row>
    <row r="59" spans="1:6" x14ac:dyDescent="0.2">
      <c r="A59" s="20">
        <v>38246</v>
      </c>
      <c r="B59" s="21">
        <v>150</v>
      </c>
      <c r="C59" t="s">
        <v>390</v>
      </c>
      <c r="D59" s="22">
        <v>6</v>
      </c>
      <c r="E59" s="22">
        <v>4</v>
      </c>
      <c r="F59" s="22">
        <v>40</v>
      </c>
    </row>
    <row r="60" spans="1:6" x14ac:dyDescent="0.2">
      <c r="A60" s="20">
        <v>38245</v>
      </c>
      <c r="B60" s="21">
        <v>150</v>
      </c>
      <c r="C60" t="s">
        <v>390</v>
      </c>
      <c r="D60" s="22">
        <v>8</v>
      </c>
      <c r="E60" s="22">
        <v>7</v>
      </c>
      <c r="F60" s="22">
        <v>106</v>
      </c>
    </row>
    <row r="61" spans="1:6" x14ac:dyDescent="0.2">
      <c r="A61" s="20">
        <v>38242</v>
      </c>
      <c r="B61" s="21">
        <v>150</v>
      </c>
      <c r="C61" t="s">
        <v>390</v>
      </c>
      <c r="D61" s="22">
        <v>8</v>
      </c>
      <c r="E61" s="22">
        <v>7</v>
      </c>
      <c r="F61" s="22">
        <v>110</v>
      </c>
    </row>
    <row r="62" spans="1:6" x14ac:dyDescent="0.2">
      <c r="A62" s="20">
        <v>38241</v>
      </c>
      <c r="B62" s="21">
        <v>150</v>
      </c>
      <c r="C62" t="s">
        <v>390</v>
      </c>
      <c r="D62" s="22">
        <v>6</v>
      </c>
      <c r="E62" s="22">
        <v>4</v>
      </c>
      <c r="F62" s="22">
        <v>179</v>
      </c>
    </row>
    <row r="63" spans="1:6" x14ac:dyDescent="0.2">
      <c r="A63" s="20">
        <v>38239</v>
      </c>
      <c r="B63" s="21">
        <v>150</v>
      </c>
      <c r="C63" t="s">
        <v>390</v>
      </c>
      <c r="D63" s="22">
        <v>17</v>
      </c>
      <c r="E63" s="22">
        <v>0</v>
      </c>
      <c r="F63" s="22">
        <v>123</v>
      </c>
    </row>
    <row r="64" spans="1:6" x14ac:dyDescent="0.2">
      <c r="A64" s="20">
        <v>38235</v>
      </c>
      <c r="B64" s="21">
        <v>150</v>
      </c>
      <c r="C64" t="s">
        <v>390</v>
      </c>
      <c r="D64" s="22">
        <v>15</v>
      </c>
      <c r="E64" s="22">
        <v>3</v>
      </c>
      <c r="F64" s="22">
        <v>3</v>
      </c>
    </row>
    <row r="65" spans="1:6" x14ac:dyDescent="0.2">
      <c r="A65" s="20">
        <v>38234</v>
      </c>
      <c r="B65" s="21">
        <v>150</v>
      </c>
      <c r="C65" t="s">
        <v>390</v>
      </c>
      <c r="D65" s="22">
        <v>20</v>
      </c>
      <c r="E65" s="22">
        <v>4</v>
      </c>
      <c r="F65" s="22">
        <v>100</v>
      </c>
    </row>
    <row r="66" spans="1:6" x14ac:dyDescent="0.2">
      <c r="A66" s="20">
        <v>38233</v>
      </c>
      <c r="B66" s="21">
        <v>150</v>
      </c>
      <c r="C66" t="s">
        <v>390</v>
      </c>
      <c r="D66" s="22">
        <v>8</v>
      </c>
      <c r="E66" s="22">
        <v>4</v>
      </c>
      <c r="F66" s="22">
        <v>64</v>
      </c>
    </row>
    <row r="67" spans="1:6" x14ac:dyDescent="0.2">
      <c r="A67" s="20">
        <v>38232</v>
      </c>
      <c r="B67" s="21">
        <v>150</v>
      </c>
      <c r="C67" t="s">
        <v>390</v>
      </c>
      <c r="D67" s="22">
        <v>6</v>
      </c>
      <c r="E67" s="22">
        <v>0</v>
      </c>
      <c r="F67" s="22">
        <v>4</v>
      </c>
    </row>
    <row r="68" spans="1:6" x14ac:dyDescent="0.2">
      <c r="A68" s="20">
        <v>38231</v>
      </c>
      <c r="B68" s="21">
        <v>150</v>
      </c>
      <c r="C68" t="s">
        <v>390</v>
      </c>
      <c r="D68" s="22">
        <v>7</v>
      </c>
      <c r="E68" s="22">
        <v>6</v>
      </c>
      <c r="F68" s="22">
        <v>65</v>
      </c>
    </row>
    <row r="69" spans="1:6" x14ac:dyDescent="0.2">
      <c r="A69" s="20">
        <v>38231</v>
      </c>
      <c r="B69" s="21">
        <v>150</v>
      </c>
      <c r="C69" t="s">
        <v>390</v>
      </c>
      <c r="D69" s="22">
        <v>18</v>
      </c>
      <c r="E69" s="22">
        <v>29</v>
      </c>
      <c r="F69" s="22">
        <v>151</v>
      </c>
    </row>
    <row r="70" spans="1:6" x14ac:dyDescent="0.2">
      <c r="A70" s="20">
        <v>38274</v>
      </c>
      <c r="B70" s="21">
        <v>234</v>
      </c>
      <c r="C70" t="s">
        <v>391</v>
      </c>
      <c r="D70" s="22">
        <v>16</v>
      </c>
      <c r="E70" s="22">
        <v>3</v>
      </c>
      <c r="F70" s="22">
        <v>193</v>
      </c>
    </row>
    <row r="71" spans="1:6" x14ac:dyDescent="0.2">
      <c r="A71" s="20">
        <v>38266</v>
      </c>
      <c r="B71" s="21">
        <v>234</v>
      </c>
      <c r="C71" t="s">
        <v>391</v>
      </c>
      <c r="D71" s="22">
        <v>15</v>
      </c>
      <c r="E71" s="22">
        <v>2</v>
      </c>
      <c r="F71" s="22">
        <v>173</v>
      </c>
    </row>
    <row r="72" spans="1:6" x14ac:dyDescent="0.2">
      <c r="A72" s="20">
        <v>38263</v>
      </c>
      <c r="B72" s="21">
        <v>234</v>
      </c>
      <c r="C72" t="s">
        <v>391</v>
      </c>
      <c r="D72" s="22">
        <v>6</v>
      </c>
      <c r="E72" s="22">
        <v>3</v>
      </c>
      <c r="F72" s="22">
        <v>171</v>
      </c>
    </row>
    <row r="73" spans="1:6" x14ac:dyDescent="0.2">
      <c r="A73" s="20">
        <v>38260</v>
      </c>
      <c r="B73" s="21">
        <v>234</v>
      </c>
      <c r="C73" s="16" t="s">
        <v>391</v>
      </c>
      <c r="D73" s="22">
        <v>15</v>
      </c>
      <c r="E73" s="22">
        <v>2</v>
      </c>
      <c r="F73" s="22">
        <v>51</v>
      </c>
    </row>
    <row r="74" spans="1:6" x14ac:dyDescent="0.2">
      <c r="A74" s="20">
        <v>38259</v>
      </c>
      <c r="B74" s="21">
        <v>234</v>
      </c>
      <c r="C74" t="s">
        <v>391</v>
      </c>
      <c r="D74" s="22">
        <v>8</v>
      </c>
      <c r="E74" s="22">
        <v>11</v>
      </c>
      <c r="F74" s="22">
        <v>130</v>
      </c>
    </row>
    <row r="75" spans="1:6" x14ac:dyDescent="0.2">
      <c r="A75" s="20">
        <v>38256</v>
      </c>
      <c r="B75" s="21">
        <v>234</v>
      </c>
      <c r="C75" t="s">
        <v>391</v>
      </c>
      <c r="D75" s="22">
        <v>5</v>
      </c>
      <c r="E75" s="22">
        <v>2</v>
      </c>
      <c r="F75" s="22">
        <v>78</v>
      </c>
    </row>
    <row r="76" spans="1:6" x14ac:dyDescent="0.2">
      <c r="A76" s="20">
        <v>38252</v>
      </c>
      <c r="B76" s="21">
        <v>234</v>
      </c>
      <c r="C76" t="s">
        <v>391</v>
      </c>
      <c r="D76" s="22">
        <v>0</v>
      </c>
      <c r="E76" s="22">
        <v>0</v>
      </c>
      <c r="F76" s="22">
        <v>15</v>
      </c>
    </row>
    <row r="77" spans="1:6" x14ac:dyDescent="0.2">
      <c r="A77" s="20">
        <v>38249</v>
      </c>
      <c r="B77" s="21">
        <v>234</v>
      </c>
      <c r="C77" t="s">
        <v>391</v>
      </c>
      <c r="D77" s="22">
        <v>6</v>
      </c>
      <c r="E77" s="22">
        <v>11</v>
      </c>
      <c r="F77" s="22">
        <v>194</v>
      </c>
    </row>
    <row r="78" spans="1:6" x14ac:dyDescent="0.2">
      <c r="A78" s="20">
        <v>38247</v>
      </c>
      <c r="B78" s="21">
        <v>234</v>
      </c>
      <c r="C78" t="s">
        <v>391</v>
      </c>
      <c r="D78" s="22">
        <v>27</v>
      </c>
      <c r="E78" s="22">
        <v>86</v>
      </c>
      <c r="F78" s="22">
        <v>167</v>
      </c>
    </row>
    <row r="79" spans="1:6" x14ac:dyDescent="0.2">
      <c r="A79" s="20">
        <v>38246</v>
      </c>
      <c r="B79" s="21">
        <v>234</v>
      </c>
      <c r="C79" t="s">
        <v>391</v>
      </c>
      <c r="D79" s="22">
        <v>13</v>
      </c>
      <c r="E79" s="22">
        <v>62</v>
      </c>
      <c r="F79" s="22">
        <v>148</v>
      </c>
    </row>
    <row r="80" spans="1:6" x14ac:dyDescent="0.2">
      <c r="A80" s="20">
        <v>38245</v>
      </c>
      <c r="B80" s="21">
        <v>234</v>
      </c>
      <c r="C80" t="s">
        <v>391</v>
      </c>
      <c r="D80" s="22">
        <v>14</v>
      </c>
      <c r="E80" s="22">
        <v>30</v>
      </c>
      <c r="F80" s="22">
        <v>93</v>
      </c>
    </row>
    <row r="81" spans="1:6" x14ac:dyDescent="0.2">
      <c r="A81" s="20">
        <v>38242</v>
      </c>
      <c r="B81" s="21">
        <v>234</v>
      </c>
      <c r="C81" t="s">
        <v>391</v>
      </c>
      <c r="D81" s="22">
        <v>3</v>
      </c>
      <c r="E81" s="22">
        <v>2</v>
      </c>
      <c r="F81" s="22">
        <v>118</v>
      </c>
    </row>
    <row r="82" spans="1:6" x14ac:dyDescent="0.2">
      <c r="A82" s="20">
        <v>38241</v>
      </c>
      <c r="B82" s="21">
        <v>234</v>
      </c>
      <c r="C82" t="s">
        <v>391</v>
      </c>
      <c r="D82" s="22">
        <v>1</v>
      </c>
      <c r="E82" s="22">
        <v>0</v>
      </c>
      <c r="F82" s="22">
        <v>173</v>
      </c>
    </row>
    <row r="83" spans="1:6" x14ac:dyDescent="0.2">
      <c r="A83" s="20">
        <v>38235</v>
      </c>
      <c r="B83" s="21">
        <v>234</v>
      </c>
      <c r="C83" t="s">
        <v>391</v>
      </c>
      <c r="D83" s="22">
        <v>8</v>
      </c>
      <c r="E83" s="22">
        <v>24</v>
      </c>
      <c r="F83" s="22">
        <v>26</v>
      </c>
    </row>
    <row r="84" spans="1:6" x14ac:dyDescent="0.2">
      <c r="A84" s="20">
        <v>38231</v>
      </c>
      <c r="B84" s="21">
        <v>234</v>
      </c>
      <c r="C84" t="s">
        <v>391</v>
      </c>
      <c r="D84" s="22">
        <v>24</v>
      </c>
      <c r="E84" s="22">
        <v>14</v>
      </c>
      <c r="F84" s="22">
        <v>201</v>
      </c>
    </row>
    <row r="85" spans="1:6" x14ac:dyDescent="0.2">
      <c r="A85" s="20">
        <v>38235</v>
      </c>
      <c r="B85" s="21">
        <v>3234</v>
      </c>
      <c r="C85" t="s">
        <v>73</v>
      </c>
      <c r="D85" s="22">
        <v>9</v>
      </c>
      <c r="E85" s="22">
        <v>1</v>
      </c>
      <c r="F85" s="22">
        <v>334</v>
      </c>
    </row>
    <row r="86" spans="1:6" x14ac:dyDescent="0.2">
      <c r="A86" s="20">
        <v>38233</v>
      </c>
      <c r="B86" s="21">
        <v>3234</v>
      </c>
      <c r="C86" t="s">
        <v>73</v>
      </c>
      <c r="D86" s="22">
        <v>13</v>
      </c>
      <c r="E86" s="22">
        <v>6</v>
      </c>
      <c r="F86" s="22">
        <v>137</v>
      </c>
    </row>
    <row r="87" spans="1:6" x14ac:dyDescent="0.2">
      <c r="A87" s="20">
        <v>38231</v>
      </c>
      <c r="B87" s="21">
        <v>3234</v>
      </c>
      <c r="C87" t="s">
        <v>73</v>
      </c>
      <c r="D87" s="22">
        <v>1</v>
      </c>
      <c r="E87" s="22">
        <v>2</v>
      </c>
      <c r="F87" s="22">
        <v>148</v>
      </c>
    </row>
    <row r="88" spans="1:6" x14ac:dyDescent="0.2">
      <c r="A88" s="20">
        <v>38254</v>
      </c>
      <c r="B88" s="21">
        <v>3250</v>
      </c>
      <c r="C88" t="s">
        <v>392</v>
      </c>
      <c r="D88" s="22">
        <v>4</v>
      </c>
      <c r="E88" s="22">
        <v>4</v>
      </c>
      <c r="F88" s="22">
        <v>36</v>
      </c>
    </row>
    <row r="89" spans="1:6" x14ac:dyDescent="0.2">
      <c r="A89" s="20">
        <v>38291</v>
      </c>
      <c r="B89" s="21">
        <v>3258</v>
      </c>
      <c r="C89" t="s">
        <v>391</v>
      </c>
      <c r="D89" s="22">
        <v>3</v>
      </c>
      <c r="E89" s="22">
        <v>4</v>
      </c>
      <c r="F89" s="22">
        <v>101</v>
      </c>
    </row>
    <row r="90" spans="1:6" x14ac:dyDescent="0.2">
      <c r="A90" s="20">
        <v>38290</v>
      </c>
      <c r="B90" s="21">
        <v>3258</v>
      </c>
      <c r="C90" t="s">
        <v>391</v>
      </c>
      <c r="D90" s="22">
        <v>3</v>
      </c>
      <c r="E90" s="22">
        <v>1</v>
      </c>
      <c r="F90" s="22">
        <v>129</v>
      </c>
    </row>
    <row r="91" spans="1:6" x14ac:dyDescent="0.2">
      <c r="A91" s="20">
        <v>38289</v>
      </c>
      <c r="B91" s="21">
        <v>3258</v>
      </c>
      <c r="C91" t="s">
        <v>391</v>
      </c>
      <c r="D91" s="22">
        <v>4</v>
      </c>
      <c r="E91" s="22">
        <v>1</v>
      </c>
      <c r="F91" s="22">
        <v>98</v>
      </c>
    </row>
    <row r="92" spans="1:6" x14ac:dyDescent="0.2">
      <c r="A92" s="20">
        <v>38273</v>
      </c>
      <c r="B92" s="21">
        <v>3258</v>
      </c>
      <c r="C92" t="s">
        <v>391</v>
      </c>
      <c r="D92" s="22">
        <v>4</v>
      </c>
      <c r="E92" s="22">
        <v>4</v>
      </c>
      <c r="F92" s="22">
        <v>2</v>
      </c>
    </row>
    <row r="93" spans="1:6" x14ac:dyDescent="0.2">
      <c r="A93" s="20">
        <v>38270</v>
      </c>
      <c r="B93" s="21">
        <v>3258</v>
      </c>
      <c r="C93" t="s">
        <v>391</v>
      </c>
      <c r="D93" s="22">
        <v>20</v>
      </c>
      <c r="E93" s="22">
        <v>25</v>
      </c>
      <c r="F93" s="22">
        <v>133</v>
      </c>
    </row>
    <row r="94" spans="1:6" x14ac:dyDescent="0.2">
      <c r="A94" s="20">
        <v>38269</v>
      </c>
      <c r="B94" s="21">
        <v>3258</v>
      </c>
      <c r="C94" t="s">
        <v>391</v>
      </c>
      <c r="D94" s="22">
        <v>13</v>
      </c>
      <c r="E94" s="22">
        <v>32</v>
      </c>
      <c r="F94" s="22">
        <v>38</v>
      </c>
    </row>
    <row r="95" spans="1:6" x14ac:dyDescent="0.2">
      <c r="A95" s="20">
        <v>38267</v>
      </c>
      <c r="B95" s="21">
        <v>3258</v>
      </c>
      <c r="C95" t="s">
        <v>391</v>
      </c>
      <c r="D95" s="22">
        <v>2</v>
      </c>
      <c r="E95" s="22">
        <v>36</v>
      </c>
      <c r="F95" s="22">
        <v>125</v>
      </c>
    </row>
    <row r="96" spans="1:6" x14ac:dyDescent="0.2">
      <c r="A96" s="20">
        <v>38263</v>
      </c>
      <c r="B96" s="21">
        <v>3258</v>
      </c>
      <c r="C96" t="s">
        <v>391</v>
      </c>
      <c r="D96" s="22">
        <v>3</v>
      </c>
      <c r="E96" s="22">
        <v>6</v>
      </c>
      <c r="F96" s="22">
        <v>110</v>
      </c>
    </row>
    <row r="97" spans="1:6" x14ac:dyDescent="0.2">
      <c r="A97" s="20">
        <v>38290</v>
      </c>
      <c r="B97" s="21">
        <v>3804</v>
      </c>
      <c r="C97" t="s">
        <v>111</v>
      </c>
      <c r="D97" s="22">
        <v>3</v>
      </c>
      <c r="E97" s="22">
        <v>2</v>
      </c>
      <c r="F97" s="22">
        <v>48</v>
      </c>
    </row>
    <row r="98" spans="1:6" x14ac:dyDescent="0.2">
      <c r="A98" s="20">
        <v>38289</v>
      </c>
      <c r="B98" s="21">
        <v>3804</v>
      </c>
      <c r="C98" t="s">
        <v>111</v>
      </c>
      <c r="D98" s="22">
        <v>4</v>
      </c>
      <c r="E98" s="22">
        <v>4</v>
      </c>
      <c r="F98" s="22">
        <v>102</v>
      </c>
    </row>
    <row r="99" spans="1:6" x14ac:dyDescent="0.2">
      <c r="A99" s="20">
        <v>38288</v>
      </c>
      <c r="B99" s="21">
        <v>3804</v>
      </c>
      <c r="C99" t="s">
        <v>111</v>
      </c>
      <c r="D99" s="22">
        <v>0</v>
      </c>
      <c r="E99" s="22">
        <v>0</v>
      </c>
      <c r="F99" s="22">
        <v>16</v>
      </c>
    </row>
    <row r="100" spans="1:6" x14ac:dyDescent="0.2">
      <c r="A100" s="20">
        <v>38274</v>
      </c>
      <c r="B100" s="21">
        <v>3804</v>
      </c>
      <c r="C100" t="s">
        <v>111</v>
      </c>
      <c r="D100" s="22">
        <v>5</v>
      </c>
      <c r="E100" s="22">
        <v>7</v>
      </c>
      <c r="F100" s="22">
        <v>43</v>
      </c>
    </row>
    <row r="101" spans="1:6" x14ac:dyDescent="0.2">
      <c r="A101" s="20">
        <v>38273</v>
      </c>
      <c r="B101" s="21">
        <v>3804</v>
      </c>
      <c r="C101" t="s">
        <v>111</v>
      </c>
      <c r="D101" s="22">
        <v>6</v>
      </c>
      <c r="E101" s="22">
        <v>18</v>
      </c>
      <c r="F101" s="22">
        <v>61</v>
      </c>
    </row>
    <row r="102" spans="1:6" x14ac:dyDescent="0.2">
      <c r="A102" s="20">
        <v>38269</v>
      </c>
      <c r="B102" s="21">
        <v>3804</v>
      </c>
      <c r="C102" t="s">
        <v>111</v>
      </c>
      <c r="D102" s="22">
        <v>8</v>
      </c>
      <c r="E102" s="22">
        <v>9</v>
      </c>
      <c r="F102" s="22">
        <v>87</v>
      </c>
    </row>
    <row r="103" spans="1:6" x14ac:dyDescent="0.2">
      <c r="A103" s="20">
        <v>38268</v>
      </c>
      <c r="B103" s="21">
        <v>3804</v>
      </c>
      <c r="C103" t="s">
        <v>111</v>
      </c>
      <c r="D103" s="22">
        <v>1</v>
      </c>
      <c r="E103" s="22">
        <v>11</v>
      </c>
      <c r="F103" s="22">
        <v>63</v>
      </c>
    </row>
    <row r="104" spans="1:6" x14ac:dyDescent="0.2">
      <c r="A104" s="20">
        <v>38266</v>
      </c>
      <c r="B104" s="21">
        <v>3804</v>
      </c>
      <c r="C104" t="s">
        <v>111</v>
      </c>
      <c r="D104" s="22">
        <v>2</v>
      </c>
      <c r="E104" s="22">
        <v>10</v>
      </c>
      <c r="F104" s="22">
        <v>117</v>
      </c>
    </row>
    <row r="105" spans="1:6" x14ac:dyDescent="0.2">
      <c r="A105" s="20">
        <v>38262</v>
      </c>
      <c r="B105" s="21">
        <v>3804</v>
      </c>
      <c r="C105" t="s">
        <v>111</v>
      </c>
      <c r="D105" s="22">
        <v>8</v>
      </c>
      <c r="E105" s="22">
        <v>18</v>
      </c>
      <c r="F105" s="22">
        <v>39</v>
      </c>
    </row>
    <row r="106" spans="1:6" x14ac:dyDescent="0.2">
      <c r="A106" s="20">
        <v>38260</v>
      </c>
      <c r="B106" s="21">
        <v>3804</v>
      </c>
      <c r="C106" t="s">
        <v>111</v>
      </c>
      <c r="D106" s="22">
        <v>13</v>
      </c>
      <c r="E106" s="22">
        <v>23</v>
      </c>
      <c r="F106" s="22">
        <v>115</v>
      </c>
    </row>
    <row r="107" spans="1:6" x14ac:dyDescent="0.2">
      <c r="A107" s="20">
        <v>38259</v>
      </c>
      <c r="B107" s="21">
        <v>3804</v>
      </c>
      <c r="C107" t="s">
        <v>111</v>
      </c>
      <c r="D107" s="22">
        <v>16</v>
      </c>
      <c r="E107" s="22">
        <v>11</v>
      </c>
      <c r="F107" s="22">
        <v>154</v>
      </c>
    </row>
    <row r="108" spans="1:6" x14ac:dyDescent="0.2">
      <c r="A108" s="20">
        <v>38254</v>
      </c>
      <c r="B108" s="21">
        <v>3804</v>
      </c>
      <c r="C108" t="s">
        <v>111</v>
      </c>
      <c r="D108" s="22">
        <v>2</v>
      </c>
      <c r="E108" s="22">
        <v>16</v>
      </c>
      <c r="F108" s="22">
        <v>47</v>
      </c>
    </row>
    <row r="109" spans="1:6" x14ac:dyDescent="0.2">
      <c r="A109" s="20">
        <v>38253</v>
      </c>
      <c r="B109" s="21">
        <v>3804</v>
      </c>
      <c r="C109" t="s">
        <v>111</v>
      </c>
      <c r="D109" s="22">
        <v>28</v>
      </c>
      <c r="E109" s="22">
        <v>3</v>
      </c>
      <c r="F109" s="22">
        <v>31</v>
      </c>
    </row>
    <row r="110" spans="1:6" x14ac:dyDescent="0.2">
      <c r="A110" s="20">
        <v>38252</v>
      </c>
      <c r="B110" s="21">
        <v>3804</v>
      </c>
      <c r="C110" t="s">
        <v>111</v>
      </c>
      <c r="D110" s="22">
        <v>2</v>
      </c>
      <c r="E110" s="22">
        <v>4</v>
      </c>
      <c r="F110" s="22">
        <v>36</v>
      </c>
    </row>
    <row r="111" spans="1:6" x14ac:dyDescent="0.2">
      <c r="A111" s="20">
        <v>38247</v>
      </c>
      <c r="B111" s="21">
        <v>3804</v>
      </c>
      <c r="C111" t="s">
        <v>111</v>
      </c>
      <c r="D111" s="22">
        <v>2</v>
      </c>
      <c r="E111" s="22">
        <v>13</v>
      </c>
      <c r="F111" s="22">
        <v>46</v>
      </c>
    </row>
    <row r="112" spans="1:6" x14ac:dyDescent="0.2">
      <c r="A112" s="20">
        <v>38246</v>
      </c>
      <c r="B112" s="21">
        <v>3804</v>
      </c>
      <c r="C112" t="s">
        <v>111</v>
      </c>
      <c r="D112" s="22">
        <v>1</v>
      </c>
      <c r="E112" s="22">
        <v>9</v>
      </c>
      <c r="F112" s="22">
        <v>43</v>
      </c>
    </row>
    <row r="113" spans="1:6" x14ac:dyDescent="0.2">
      <c r="A113" s="20">
        <v>38245</v>
      </c>
      <c r="B113" s="21">
        <v>3804</v>
      </c>
      <c r="C113" t="s">
        <v>111</v>
      </c>
      <c r="D113" s="22">
        <v>8</v>
      </c>
      <c r="E113" s="22">
        <v>18</v>
      </c>
      <c r="F113" s="22">
        <v>74</v>
      </c>
    </row>
    <row r="114" spans="1:6" x14ac:dyDescent="0.2">
      <c r="A114" s="20">
        <v>38234</v>
      </c>
      <c r="B114" s="21">
        <v>3804</v>
      </c>
      <c r="C114" t="s">
        <v>111</v>
      </c>
      <c r="D114" s="22">
        <v>2</v>
      </c>
      <c r="E114" s="22">
        <v>24</v>
      </c>
      <c r="F114" s="22">
        <v>92</v>
      </c>
    </row>
    <row r="115" spans="1:6" x14ac:dyDescent="0.2">
      <c r="A115" s="20">
        <v>38233</v>
      </c>
      <c r="B115" s="21">
        <v>3804</v>
      </c>
      <c r="C115" t="s">
        <v>111</v>
      </c>
      <c r="D115" s="22">
        <v>0</v>
      </c>
      <c r="E115" s="22">
        <v>11</v>
      </c>
      <c r="F115" s="22">
        <v>48</v>
      </c>
    </row>
    <row r="116" spans="1:6" x14ac:dyDescent="0.2">
      <c r="A116" s="20">
        <v>38232</v>
      </c>
      <c r="B116" s="21">
        <v>3804</v>
      </c>
      <c r="C116" t="s">
        <v>111</v>
      </c>
      <c r="D116" s="22">
        <v>7</v>
      </c>
      <c r="E116" s="22">
        <v>7</v>
      </c>
      <c r="F116" s="22">
        <v>68</v>
      </c>
    </row>
    <row r="117" spans="1:6" x14ac:dyDescent="0.2">
      <c r="A117" s="20">
        <v>38231</v>
      </c>
      <c r="B117" s="21">
        <v>3804</v>
      </c>
      <c r="C117" t="s">
        <v>111</v>
      </c>
      <c r="D117" s="22">
        <v>5</v>
      </c>
      <c r="E117" s="22">
        <v>16</v>
      </c>
      <c r="F117" s="22">
        <v>80</v>
      </c>
    </row>
    <row r="118" spans="1:6" x14ac:dyDescent="0.2">
      <c r="A118" s="20">
        <v>38291</v>
      </c>
      <c r="B118" s="21">
        <v>3850</v>
      </c>
      <c r="C118" t="s">
        <v>392</v>
      </c>
      <c r="D118" s="22">
        <v>3</v>
      </c>
      <c r="E118" s="22">
        <v>18</v>
      </c>
      <c r="F118" s="22">
        <v>44</v>
      </c>
    </row>
    <row r="119" spans="1:6" x14ac:dyDescent="0.2">
      <c r="A119" s="20">
        <v>38290</v>
      </c>
      <c r="B119" s="21">
        <v>3850</v>
      </c>
      <c r="C119" t="s">
        <v>392</v>
      </c>
      <c r="D119" s="22">
        <v>2</v>
      </c>
      <c r="E119" s="22">
        <v>37</v>
      </c>
      <c r="F119" s="22">
        <v>158</v>
      </c>
    </row>
    <row r="120" spans="1:6" x14ac:dyDescent="0.2">
      <c r="A120" s="20">
        <v>38289</v>
      </c>
      <c r="B120" s="21">
        <v>3850</v>
      </c>
      <c r="C120" t="s">
        <v>392</v>
      </c>
      <c r="D120" s="22">
        <v>4</v>
      </c>
      <c r="E120" s="22">
        <v>6</v>
      </c>
      <c r="F120" s="22">
        <v>96</v>
      </c>
    </row>
    <row r="121" spans="1:6" x14ac:dyDescent="0.2">
      <c r="A121" s="20">
        <v>38288</v>
      </c>
      <c r="B121" s="21">
        <v>3850</v>
      </c>
      <c r="C121" t="s">
        <v>392</v>
      </c>
      <c r="D121" s="22">
        <v>6</v>
      </c>
      <c r="E121" s="22">
        <v>30</v>
      </c>
      <c r="F121" s="22">
        <v>56</v>
      </c>
    </row>
    <row r="122" spans="1:6" x14ac:dyDescent="0.2">
      <c r="A122" s="20">
        <v>38273</v>
      </c>
      <c r="B122" s="21">
        <v>3850</v>
      </c>
      <c r="C122" t="s">
        <v>393</v>
      </c>
      <c r="D122" s="22">
        <v>2</v>
      </c>
      <c r="E122" s="22">
        <v>13</v>
      </c>
      <c r="F122" s="22">
        <v>44</v>
      </c>
    </row>
    <row r="123" spans="1:6" x14ac:dyDescent="0.2">
      <c r="A123" s="20">
        <v>38268</v>
      </c>
      <c r="B123" s="21">
        <v>3850</v>
      </c>
      <c r="C123" t="s">
        <v>392</v>
      </c>
      <c r="D123" s="22">
        <v>7</v>
      </c>
      <c r="E123" s="22">
        <v>4</v>
      </c>
      <c r="F123" s="22">
        <v>46</v>
      </c>
    </row>
    <row r="124" spans="1:6" x14ac:dyDescent="0.2">
      <c r="A124" s="20">
        <v>38267</v>
      </c>
      <c r="B124" s="21">
        <v>3850</v>
      </c>
      <c r="C124" t="s">
        <v>392</v>
      </c>
      <c r="D124" s="22">
        <v>6</v>
      </c>
      <c r="E124" s="22">
        <v>2</v>
      </c>
      <c r="F124" s="22">
        <v>26</v>
      </c>
    </row>
    <row r="125" spans="1:6" x14ac:dyDescent="0.2">
      <c r="A125" s="20">
        <v>38266</v>
      </c>
      <c r="B125" s="21">
        <v>3850</v>
      </c>
      <c r="C125" t="s">
        <v>392</v>
      </c>
      <c r="D125" s="22">
        <v>4</v>
      </c>
      <c r="E125" s="22">
        <v>1</v>
      </c>
      <c r="F125" s="22">
        <v>17</v>
      </c>
    </row>
    <row r="126" spans="1:6" x14ac:dyDescent="0.2">
      <c r="A126" s="20">
        <v>38263</v>
      </c>
      <c r="B126" s="21">
        <v>3850</v>
      </c>
      <c r="C126" t="s">
        <v>392</v>
      </c>
      <c r="D126" s="22">
        <v>13</v>
      </c>
      <c r="E126" s="22">
        <v>2</v>
      </c>
      <c r="F126" s="22">
        <v>181</v>
      </c>
    </row>
    <row r="127" spans="1:6" x14ac:dyDescent="0.2">
      <c r="A127" s="20">
        <v>38262</v>
      </c>
      <c r="B127" s="21">
        <v>3850</v>
      </c>
      <c r="C127" t="s">
        <v>392</v>
      </c>
      <c r="D127" s="22">
        <v>31</v>
      </c>
      <c r="E127" s="22">
        <v>8</v>
      </c>
      <c r="F127" s="22">
        <v>82</v>
      </c>
    </row>
    <row r="128" spans="1:6" x14ac:dyDescent="0.2">
      <c r="A128" s="20">
        <v>38256</v>
      </c>
      <c r="B128" s="21">
        <v>3850</v>
      </c>
      <c r="C128" t="s">
        <v>392</v>
      </c>
      <c r="D128" s="22">
        <v>9</v>
      </c>
      <c r="E128" s="22">
        <v>3</v>
      </c>
      <c r="F128" s="22">
        <v>62</v>
      </c>
    </row>
    <row r="129" spans="1:6" x14ac:dyDescent="0.2">
      <c r="A129" s="20">
        <v>38253</v>
      </c>
      <c r="B129" s="21">
        <v>3850</v>
      </c>
      <c r="C129" t="s">
        <v>392</v>
      </c>
      <c r="D129" s="22">
        <v>9</v>
      </c>
      <c r="E129" s="22">
        <v>5</v>
      </c>
      <c r="F129" s="22">
        <v>20</v>
      </c>
    </row>
    <row r="130" spans="1:6" x14ac:dyDescent="0.2">
      <c r="A130" s="20">
        <v>38252</v>
      </c>
      <c r="B130" s="21">
        <v>3850</v>
      </c>
      <c r="C130" t="s">
        <v>392</v>
      </c>
      <c r="D130" s="22">
        <v>22</v>
      </c>
      <c r="E130" s="22">
        <v>0</v>
      </c>
      <c r="F130" s="22">
        <v>43</v>
      </c>
    </row>
    <row r="131" spans="1:6" x14ac:dyDescent="0.2">
      <c r="A131" s="20">
        <v>38249</v>
      </c>
      <c r="B131" s="21">
        <v>3850</v>
      </c>
      <c r="C131" t="s">
        <v>392</v>
      </c>
      <c r="D131" s="22">
        <v>14</v>
      </c>
      <c r="E131" s="22">
        <v>11</v>
      </c>
      <c r="F131" s="22">
        <v>33</v>
      </c>
    </row>
    <row r="132" spans="1:6" x14ac:dyDescent="0.2">
      <c r="A132" s="20">
        <v>38248</v>
      </c>
      <c r="B132" s="21">
        <v>3850</v>
      </c>
      <c r="C132" t="s">
        <v>392</v>
      </c>
      <c r="D132" s="22">
        <v>9</v>
      </c>
      <c r="E132" s="22">
        <v>3</v>
      </c>
      <c r="F132" s="22">
        <v>49</v>
      </c>
    </row>
    <row r="133" spans="1:6" x14ac:dyDescent="0.2">
      <c r="A133" s="20">
        <v>38247</v>
      </c>
      <c r="B133" s="21">
        <v>3850</v>
      </c>
      <c r="C133" t="s">
        <v>392</v>
      </c>
      <c r="D133" s="22">
        <v>5</v>
      </c>
      <c r="E133" s="22">
        <v>5</v>
      </c>
      <c r="F133" s="22">
        <v>56</v>
      </c>
    </row>
    <row r="134" spans="1:6" x14ac:dyDescent="0.2">
      <c r="A134" s="20">
        <v>38246</v>
      </c>
      <c r="B134" s="21">
        <v>3850</v>
      </c>
      <c r="C134" t="s">
        <v>392</v>
      </c>
      <c r="D134" s="22">
        <v>1</v>
      </c>
      <c r="E134" s="22">
        <v>6</v>
      </c>
      <c r="F134" s="22">
        <v>23</v>
      </c>
    </row>
    <row r="135" spans="1:6" x14ac:dyDescent="0.2">
      <c r="A135" s="20">
        <v>38245</v>
      </c>
      <c r="B135" s="21">
        <v>3850</v>
      </c>
      <c r="C135" t="s">
        <v>392</v>
      </c>
      <c r="D135" s="22">
        <v>1</v>
      </c>
      <c r="E135" s="22">
        <v>9</v>
      </c>
      <c r="F135" s="22">
        <v>60</v>
      </c>
    </row>
    <row r="136" spans="1:6" x14ac:dyDescent="0.2">
      <c r="A136" s="20">
        <v>38242</v>
      </c>
      <c r="B136" s="21">
        <v>3850</v>
      </c>
      <c r="C136" t="s">
        <v>392</v>
      </c>
      <c r="D136" s="22">
        <v>6</v>
      </c>
      <c r="E136" s="22">
        <v>2</v>
      </c>
      <c r="F136" s="22">
        <v>38</v>
      </c>
    </row>
    <row r="137" spans="1:6" x14ac:dyDescent="0.2">
      <c r="A137" s="20">
        <v>38241</v>
      </c>
      <c r="B137" s="21">
        <v>3850</v>
      </c>
      <c r="C137" t="s">
        <v>392</v>
      </c>
      <c r="D137" s="22">
        <v>8</v>
      </c>
      <c r="E137" s="22">
        <v>4</v>
      </c>
      <c r="F137" s="22">
        <v>88</v>
      </c>
    </row>
    <row r="138" spans="1:6" x14ac:dyDescent="0.2">
      <c r="A138" s="20">
        <v>38239</v>
      </c>
      <c r="B138" s="21">
        <v>3850</v>
      </c>
      <c r="C138" t="s">
        <v>392</v>
      </c>
      <c r="D138" s="22">
        <v>8</v>
      </c>
      <c r="E138" s="22">
        <v>4</v>
      </c>
      <c r="F138" s="22">
        <v>109</v>
      </c>
    </row>
    <row r="139" spans="1:6" x14ac:dyDescent="0.2">
      <c r="A139" s="20">
        <v>38234</v>
      </c>
      <c r="B139" s="21">
        <v>3850</v>
      </c>
      <c r="C139" t="s">
        <v>392</v>
      </c>
      <c r="D139" s="22">
        <v>0</v>
      </c>
      <c r="E139" s="22">
        <v>2</v>
      </c>
      <c r="F139" s="22">
        <v>23</v>
      </c>
    </row>
    <row r="140" spans="1:6" x14ac:dyDescent="0.2">
      <c r="A140" s="20">
        <v>38233</v>
      </c>
      <c r="B140" s="21">
        <v>3850</v>
      </c>
      <c r="C140" t="s">
        <v>392</v>
      </c>
      <c r="D140" s="22">
        <v>8</v>
      </c>
      <c r="E140" s="22">
        <v>5</v>
      </c>
      <c r="F140" s="22">
        <v>46</v>
      </c>
    </row>
    <row r="141" spans="1:6" x14ac:dyDescent="0.2">
      <c r="A141" s="20">
        <v>38231</v>
      </c>
      <c r="B141" s="21">
        <v>3850</v>
      </c>
      <c r="C141" t="s">
        <v>392</v>
      </c>
      <c r="D141" s="22">
        <v>5</v>
      </c>
      <c r="E141" s="22">
        <v>2</v>
      </c>
      <c r="F141" s="22">
        <v>87</v>
      </c>
    </row>
    <row r="142" spans="1:6" x14ac:dyDescent="0.2">
      <c r="A142" s="20">
        <v>38234</v>
      </c>
      <c r="B142" s="21">
        <v>3852</v>
      </c>
      <c r="C142" t="s">
        <v>114</v>
      </c>
      <c r="D142" s="22">
        <v>8</v>
      </c>
      <c r="E142" s="22">
        <v>1</v>
      </c>
      <c r="F142" s="22">
        <v>131</v>
      </c>
    </row>
    <row r="143" spans="1:6" x14ac:dyDescent="0.2">
      <c r="A143" s="20">
        <v>38232</v>
      </c>
      <c r="B143" s="21">
        <v>3852</v>
      </c>
      <c r="C143" t="s">
        <v>114</v>
      </c>
      <c r="D143" s="22">
        <v>1</v>
      </c>
      <c r="E143" s="22">
        <v>1</v>
      </c>
      <c r="F143" s="22">
        <v>28</v>
      </c>
    </row>
    <row r="144" spans="1:6" x14ac:dyDescent="0.2">
      <c r="A144" s="20">
        <v>38274</v>
      </c>
      <c r="B144" s="21">
        <v>3856</v>
      </c>
      <c r="C144" t="s">
        <v>392</v>
      </c>
      <c r="D144" s="22">
        <v>4</v>
      </c>
      <c r="E144" s="22">
        <v>1</v>
      </c>
      <c r="F144" s="22">
        <v>14</v>
      </c>
    </row>
    <row r="145" spans="1:6" x14ac:dyDescent="0.2">
      <c r="A145" s="20">
        <v>38273</v>
      </c>
      <c r="B145" s="21">
        <v>3856</v>
      </c>
      <c r="C145" t="s">
        <v>392</v>
      </c>
      <c r="D145" s="22">
        <v>10</v>
      </c>
      <c r="E145" s="22">
        <v>2</v>
      </c>
      <c r="F145" s="22">
        <v>6</v>
      </c>
    </row>
    <row r="146" spans="1:6" x14ac:dyDescent="0.2">
      <c r="A146" s="20">
        <v>38270</v>
      </c>
      <c r="B146" s="21">
        <v>3856</v>
      </c>
      <c r="C146" t="s">
        <v>392</v>
      </c>
      <c r="D146" s="22">
        <v>28</v>
      </c>
      <c r="E146" s="22">
        <v>10</v>
      </c>
      <c r="F146" s="22">
        <v>98</v>
      </c>
    </row>
    <row r="147" spans="1:6" x14ac:dyDescent="0.2">
      <c r="A147" s="20">
        <v>38269</v>
      </c>
      <c r="B147" s="21">
        <v>3856</v>
      </c>
      <c r="C147" t="s">
        <v>392</v>
      </c>
      <c r="D147" s="22">
        <v>11</v>
      </c>
      <c r="E147" s="22">
        <v>5</v>
      </c>
      <c r="F147" s="22">
        <v>80</v>
      </c>
    </row>
    <row r="148" spans="1:6" x14ac:dyDescent="0.2">
      <c r="A148" s="20">
        <v>38268</v>
      </c>
      <c r="B148" s="21">
        <v>3889</v>
      </c>
      <c r="C148" t="s">
        <v>391</v>
      </c>
      <c r="D148" s="22">
        <v>14</v>
      </c>
      <c r="E148" s="22">
        <v>61</v>
      </c>
      <c r="F148" s="22">
        <v>86</v>
      </c>
    </row>
    <row r="149" spans="1:6" x14ac:dyDescent="0.2">
      <c r="A149" s="20">
        <v>38291</v>
      </c>
      <c r="B149" s="21">
        <v>3890</v>
      </c>
      <c r="C149" t="s">
        <v>393</v>
      </c>
      <c r="D149" s="22">
        <v>1</v>
      </c>
      <c r="E149" s="22">
        <v>4</v>
      </c>
      <c r="F149" s="22">
        <v>66</v>
      </c>
    </row>
    <row r="150" spans="1:6" x14ac:dyDescent="0.2">
      <c r="A150" s="20">
        <v>38290</v>
      </c>
      <c r="B150" s="21">
        <v>3890</v>
      </c>
      <c r="C150" t="s">
        <v>393</v>
      </c>
      <c r="D150" s="22">
        <v>1</v>
      </c>
      <c r="E150" s="22">
        <v>7</v>
      </c>
      <c r="F150" s="22">
        <v>43</v>
      </c>
    </row>
    <row r="151" spans="1:6" x14ac:dyDescent="0.2">
      <c r="A151" s="20">
        <v>38289</v>
      </c>
      <c r="B151" s="21">
        <v>3890</v>
      </c>
      <c r="C151" t="s">
        <v>393</v>
      </c>
      <c r="D151" s="22">
        <v>3</v>
      </c>
      <c r="E151" s="22">
        <v>7</v>
      </c>
      <c r="F151" s="22">
        <v>63</v>
      </c>
    </row>
    <row r="152" spans="1:6" x14ac:dyDescent="0.2">
      <c r="A152" s="20">
        <v>38288</v>
      </c>
      <c r="B152" s="21">
        <v>3890</v>
      </c>
      <c r="C152" t="s">
        <v>393</v>
      </c>
      <c r="D152" s="22">
        <v>5</v>
      </c>
      <c r="E152" s="22">
        <v>8</v>
      </c>
      <c r="F152" s="22">
        <v>44</v>
      </c>
    </row>
    <row r="153" spans="1:6" x14ac:dyDescent="0.2">
      <c r="A153" s="20">
        <v>38270</v>
      </c>
      <c r="B153" s="21">
        <v>3890</v>
      </c>
      <c r="C153" t="s">
        <v>393</v>
      </c>
      <c r="D153" s="22">
        <v>7</v>
      </c>
      <c r="E153" s="22">
        <v>16</v>
      </c>
      <c r="F153" s="22">
        <v>33</v>
      </c>
    </row>
    <row r="154" spans="1:6" x14ac:dyDescent="0.2">
      <c r="A154" s="20">
        <v>38269</v>
      </c>
      <c r="B154" s="21">
        <v>3890</v>
      </c>
      <c r="C154" t="s">
        <v>393</v>
      </c>
      <c r="D154" s="22">
        <v>1</v>
      </c>
      <c r="E154" s="22">
        <v>3</v>
      </c>
      <c r="F154" s="22">
        <v>22</v>
      </c>
    </row>
    <row r="155" spans="1:6" x14ac:dyDescent="0.2">
      <c r="A155" s="20">
        <v>38268</v>
      </c>
      <c r="B155" s="21">
        <v>3890</v>
      </c>
      <c r="C155" s="21" t="s">
        <v>394</v>
      </c>
      <c r="D155" s="22">
        <v>1</v>
      </c>
      <c r="E155" s="22">
        <v>0</v>
      </c>
      <c r="F155" s="22">
        <v>0</v>
      </c>
    </row>
    <row r="156" spans="1:6" x14ac:dyDescent="0.2">
      <c r="A156" s="20">
        <v>38268</v>
      </c>
      <c r="B156" s="21">
        <v>3890</v>
      </c>
      <c r="C156" t="s">
        <v>393</v>
      </c>
      <c r="D156" s="22">
        <v>6</v>
      </c>
      <c r="E156" s="22">
        <v>8</v>
      </c>
      <c r="F156" s="22">
        <v>26</v>
      </c>
    </row>
    <row r="157" spans="1:6" x14ac:dyDescent="0.2">
      <c r="A157" s="20">
        <v>38267</v>
      </c>
      <c r="B157" s="21">
        <v>3890</v>
      </c>
      <c r="C157" t="s">
        <v>393</v>
      </c>
      <c r="D157" s="22">
        <v>6</v>
      </c>
      <c r="E157" s="22">
        <v>6</v>
      </c>
      <c r="F157" s="22">
        <v>58</v>
      </c>
    </row>
    <row r="158" spans="1:6" x14ac:dyDescent="0.2">
      <c r="A158" s="20">
        <v>38266</v>
      </c>
      <c r="B158" s="21">
        <v>3890</v>
      </c>
      <c r="C158" t="s">
        <v>393</v>
      </c>
      <c r="D158" s="22">
        <v>2</v>
      </c>
      <c r="E158" s="22">
        <v>2</v>
      </c>
      <c r="F158" s="22">
        <v>19</v>
      </c>
    </row>
    <row r="159" spans="1:6" x14ac:dyDescent="0.2">
      <c r="A159" s="20">
        <v>38263</v>
      </c>
      <c r="B159" s="21">
        <v>3890</v>
      </c>
      <c r="C159" t="s">
        <v>393</v>
      </c>
      <c r="D159" s="22">
        <v>3</v>
      </c>
      <c r="E159" s="22">
        <v>3</v>
      </c>
      <c r="F159" s="22">
        <v>43</v>
      </c>
    </row>
    <row r="160" spans="1:6" x14ac:dyDescent="0.2">
      <c r="A160" s="20">
        <v>38262</v>
      </c>
      <c r="B160" s="21">
        <v>3890</v>
      </c>
      <c r="C160" t="s">
        <v>393</v>
      </c>
      <c r="D160" s="22">
        <v>6</v>
      </c>
      <c r="E160" s="22">
        <v>5</v>
      </c>
      <c r="F160" s="22">
        <v>46</v>
      </c>
    </row>
    <row r="161" spans="1:6" x14ac:dyDescent="0.2">
      <c r="A161" s="20">
        <v>38260</v>
      </c>
      <c r="B161" s="21">
        <v>3890</v>
      </c>
      <c r="C161" t="s">
        <v>393</v>
      </c>
      <c r="D161" s="22">
        <v>3</v>
      </c>
      <c r="E161" s="22">
        <v>3</v>
      </c>
      <c r="F161" s="22">
        <v>37</v>
      </c>
    </row>
    <row r="162" spans="1:6" x14ac:dyDescent="0.2">
      <c r="A162" s="20">
        <v>38259</v>
      </c>
      <c r="B162" s="21">
        <v>3890</v>
      </c>
      <c r="C162" t="s">
        <v>393</v>
      </c>
      <c r="D162" s="22">
        <v>11</v>
      </c>
      <c r="E162" s="22">
        <v>6</v>
      </c>
      <c r="F162" s="22">
        <v>96</v>
      </c>
    </row>
    <row r="163" spans="1:6" x14ac:dyDescent="0.2">
      <c r="A163" s="20">
        <v>38256</v>
      </c>
      <c r="B163" s="21">
        <v>3890</v>
      </c>
      <c r="C163" t="s">
        <v>393</v>
      </c>
      <c r="D163" s="22">
        <v>3</v>
      </c>
      <c r="E163" s="22">
        <v>4</v>
      </c>
      <c r="F163" s="22">
        <v>36</v>
      </c>
    </row>
    <row r="164" spans="1:6" x14ac:dyDescent="0.2">
      <c r="A164" s="20">
        <v>38254</v>
      </c>
      <c r="B164" s="21">
        <v>3890</v>
      </c>
      <c r="C164" t="s">
        <v>393</v>
      </c>
      <c r="D164" s="22">
        <v>5</v>
      </c>
      <c r="E164" s="22">
        <v>9</v>
      </c>
      <c r="F164" s="22">
        <v>13</v>
      </c>
    </row>
    <row r="165" spans="1:6" x14ac:dyDescent="0.2">
      <c r="A165" s="20">
        <v>38249</v>
      </c>
      <c r="B165" s="21">
        <v>3890</v>
      </c>
      <c r="C165" t="s">
        <v>393</v>
      </c>
      <c r="D165" s="22">
        <v>4</v>
      </c>
      <c r="E165" s="22">
        <v>3</v>
      </c>
      <c r="F165" s="22">
        <v>16</v>
      </c>
    </row>
    <row r="166" spans="1:6" x14ac:dyDescent="0.2">
      <c r="A166" s="20">
        <v>38248</v>
      </c>
      <c r="B166" s="21">
        <v>3890</v>
      </c>
      <c r="C166" t="s">
        <v>393</v>
      </c>
      <c r="D166" s="22">
        <v>1</v>
      </c>
      <c r="E166" s="22">
        <v>3</v>
      </c>
      <c r="F166" s="22">
        <v>39</v>
      </c>
    </row>
    <row r="167" spans="1:6" x14ac:dyDescent="0.2">
      <c r="A167" s="20">
        <v>38247</v>
      </c>
      <c r="B167" s="21">
        <v>3890</v>
      </c>
      <c r="C167" t="s">
        <v>393</v>
      </c>
      <c r="D167" s="22">
        <v>3</v>
      </c>
      <c r="E167" s="22">
        <v>5</v>
      </c>
      <c r="F167" s="22">
        <v>47</v>
      </c>
    </row>
    <row r="168" spans="1:6" x14ac:dyDescent="0.2">
      <c r="A168" s="20">
        <v>38246</v>
      </c>
      <c r="B168" s="21">
        <v>3890</v>
      </c>
      <c r="C168" t="s">
        <v>393</v>
      </c>
      <c r="D168" s="22">
        <v>11</v>
      </c>
      <c r="E168" s="22">
        <v>2</v>
      </c>
      <c r="F168" s="22">
        <v>38</v>
      </c>
    </row>
    <row r="169" spans="1:6" x14ac:dyDescent="0.2">
      <c r="A169" s="20">
        <v>38245</v>
      </c>
      <c r="B169" s="21">
        <v>3890</v>
      </c>
      <c r="C169" t="s">
        <v>393</v>
      </c>
      <c r="D169" s="22">
        <v>3</v>
      </c>
      <c r="E169" s="22">
        <v>4</v>
      </c>
      <c r="F169" s="22">
        <v>56</v>
      </c>
    </row>
    <row r="170" spans="1:6" x14ac:dyDescent="0.2">
      <c r="A170" s="20">
        <v>38242</v>
      </c>
      <c r="B170" s="21">
        <v>3890</v>
      </c>
      <c r="C170" t="s">
        <v>393</v>
      </c>
      <c r="D170" s="22">
        <v>7</v>
      </c>
      <c r="E170" s="22">
        <v>6</v>
      </c>
      <c r="F170" s="22">
        <v>49</v>
      </c>
    </row>
    <row r="171" spans="1:6" x14ac:dyDescent="0.2">
      <c r="A171" s="20">
        <v>38239</v>
      </c>
      <c r="B171" s="21">
        <v>3890</v>
      </c>
      <c r="C171" t="s">
        <v>393</v>
      </c>
      <c r="D171" s="22">
        <v>4</v>
      </c>
      <c r="E171" s="22">
        <v>3</v>
      </c>
      <c r="F171" s="22">
        <v>50</v>
      </c>
    </row>
    <row r="172" spans="1:6" x14ac:dyDescent="0.2">
      <c r="A172" s="20">
        <v>38234</v>
      </c>
      <c r="B172" s="21">
        <v>3890</v>
      </c>
      <c r="C172" t="s">
        <v>393</v>
      </c>
      <c r="D172" s="22">
        <v>6</v>
      </c>
      <c r="E172" s="22">
        <v>2</v>
      </c>
      <c r="F172" s="22">
        <v>50</v>
      </c>
    </row>
    <row r="173" spans="1:6" x14ac:dyDescent="0.2">
      <c r="A173" s="20">
        <v>38233</v>
      </c>
      <c r="B173" s="21">
        <v>3890</v>
      </c>
      <c r="C173" t="s">
        <v>393</v>
      </c>
      <c r="D173" s="22">
        <v>2</v>
      </c>
      <c r="E173" s="22">
        <v>8</v>
      </c>
      <c r="F173" s="22">
        <v>21</v>
      </c>
    </row>
    <row r="174" spans="1:6" x14ac:dyDescent="0.2">
      <c r="A174" s="20">
        <v>38232</v>
      </c>
      <c r="B174" s="21">
        <v>3890</v>
      </c>
      <c r="C174" t="s">
        <v>393</v>
      </c>
      <c r="D174" s="22">
        <v>8</v>
      </c>
      <c r="E174" s="22">
        <v>0</v>
      </c>
      <c r="F174" s="22">
        <v>2</v>
      </c>
    </row>
    <row r="175" spans="1:6" x14ac:dyDescent="0.2">
      <c r="A175" s="20">
        <v>38231</v>
      </c>
      <c r="B175" s="21">
        <v>3890</v>
      </c>
      <c r="C175" t="s">
        <v>393</v>
      </c>
      <c r="D175" s="22">
        <v>6</v>
      </c>
      <c r="E175" s="22">
        <v>1</v>
      </c>
      <c r="F175" s="22">
        <v>56</v>
      </c>
    </row>
    <row r="176" spans="1:6" x14ac:dyDescent="0.2">
      <c r="A176" s="20">
        <v>38291</v>
      </c>
      <c r="B176" s="21">
        <v>3900</v>
      </c>
      <c r="C176" t="s">
        <v>394</v>
      </c>
      <c r="D176" s="22">
        <v>11</v>
      </c>
      <c r="E176" s="22">
        <v>2</v>
      </c>
      <c r="F176" s="22">
        <v>79</v>
      </c>
    </row>
    <row r="177" spans="1:6" x14ac:dyDescent="0.2">
      <c r="A177" s="20">
        <v>38274</v>
      </c>
      <c r="B177" s="21">
        <v>3900</v>
      </c>
      <c r="C177" t="s">
        <v>394</v>
      </c>
      <c r="D177" s="22">
        <v>7</v>
      </c>
      <c r="E177" s="22">
        <v>12</v>
      </c>
      <c r="F177" s="22">
        <v>48</v>
      </c>
    </row>
    <row r="178" spans="1:6" x14ac:dyDescent="0.2">
      <c r="A178" s="20">
        <v>38273</v>
      </c>
      <c r="B178" s="21">
        <v>3900</v>
      </c>
      <c r="C178" t="s">
        <v>394</v>
      </c>
      <c r="D178" s="22">
        <v>5</v>
      </c>
      <c r="E178" s="22">
        <v>3</v>
      </c>
      <c r="F178" s="22">
        <v>66</v>
      </c>
    </row>
    <row r="179" spans="1:6" x14ac:dyDescent="0.2">
      <c r="A179" s="20">
        <v>38270</v>
      </c>
      <c r="B179" s="21">
        <v>3900</v>
      </c>
      <c r="C179" t="s">
        <v>394</v>
      </c>
      <c r="D179" s="22">
        <v>9</v>
      </c>
      <c r="E179" s="22">
        <v>16</v>
      </c>
      <c r="F179" s="22">
        <v>92</v>
      </c>
    </row>
    <row r="180" spans="1:6" x14ac:dyDescent="0.2">
      <c r="A180" s="20">
        <v>38269</v>
      </c>
      <c r="B180" s="21">
        <v>3900</v>
      </c>
      <c r="C180" t="s">
        <v>394</v>
      </c>
      <c r="D180" s="22">
        <v>7</v>
      </c>
      <c r="E180" s="22">
        <v>4</v>
      </c>
      <c r="F180" s="22">
        <v>24</v>
      </c>
    </row>
    <row r="181" spans="1:6" x14ac:dyDescent="0.2">
      <c r="A181" s="20">
        <v>38267</v>
      </c>
      <c r="B181" s="21">
        <v>3900</v>
      </c>
      <c r="C181" t="s">
        <v>394</v>
      </c>
      <c r="D181" s="22">
        <v>17</v>
      </c>
      <c r="E181" s="22">
        <v>6</v>
      </c>
      <c r="F181" s="22">
        <v>124</v>
      </c>
    </row>
    <row r="182" spans="1:6" x14ac:dyDescent="0.2">
      <c r="A182" s="20">
        <v>38266</v>
      </c>
      <c r="B182" s="21">
        <v>3900</v>
      </c>
      <c r="C182" t="s">
        <v>394</v>
      </c>
      <c r="D182" s="22">
        <v>8</v>
      </c>
      <c r="E182" s="22">
        <v>6</v>
      </c>
      <c r="F182" s="22">
        <v>44</v>
      </c>
    </row>
    <row r="183" spans="1:6" x14ac:dyDescent="0.2">
      <c r="A183" s="20">
        <v>38263</v>
      </c>
      <c r="B183" s="21">
        <v>3900</v>
      </c>
      <c r="C183" t="s">
        <v>394</v>
      </c>
      <c r="D183" s="22">
        <v>7</v>
      </c>
      <c r="E183" s="22">
        <v>12</v>
      </c>
      <c r="F183" s="22">
        <v>48</v>
      </c>
    </row>
    <row r="184" spans="1:6" x14ac:dyDescent="0.2">
      <c r="A184" s="20">
        <v>38262</v>
      </c>
      <c r="B184" s="21">
        <v>3900</v>
      </c>
      <c r="C184" t="s">
        <v>394</v>
      </c>
      <c r="D184" s="22">
        <v>1</v>
      </c>
      <c r="E184" s="22">
        <v>2</v>
      </c>
      <c r="F184" s="22">
        <v>18</v>
      </c>
    </row>
    <row r="185" spans="1:6" x14ac:dyDescent="0.2">
      <c r="A185" s="20">
        <v>38260</v>
      </c>
      <c r="B185" s="21">
        <v>3900</v>
      </c>
      <c r="C185" t="s">
        <v>394</v>
      </c>
      <c r="D185" s="22">
        <v>11</v>
      </c>
      <c r="E185" s="22">
        <v>6</v>
      </c>
      <c r="F185" s="22">
        <v>173</v>
      </c>
    </row>
    <row r="186" spans="1:6" x14ac:dyDescent="0.2">
      <c r="A186" s="20">
        <v>38256</v>
      </c>
      <c r="B186" s="21">
        <v>3900</v>
      </c>
      <c r="C186" t="s">
        <v>394</v>
      </c>
      <c r="D186" s="22">
        <v>1</v>
      </c>
      <c r="E186" s="22">
        <v>0</v>
      </c>
      <c r="F186" s="22">
        <v>6</v>
      </c>
    </row>
    <row r="187" spans="1:6" x14ac:dyDescent="0.2">
      <c r="A187" s="20">
        <v>38254</v>
      </c>
      <c r="B187" s="21">
        <v>3900</v>
      </c>
      <c r="C187" t="s">
        <v>394</v>
      </c>
      <c r="D187" s="22">
        <v>3</v>
      </c>
      <c r="E187" s="22">
        <v>23</v>
      </c>
      <c r="F187" s="22">
        <v>41</v>
      </c>
    </row>
    <row r="188" spans="1:6" x14ac:dyDescent="0.2">
      <c r="A188" s="20">
        <v>38253</v>
      </c>
      <c r="B188" s="21">
        <v>3900</v>
      </c>
      <c r="C188" t="s">
        <v>394</v>
      </c>
      <c r="D188" s="22">
        <v>8</v>
      </c>
      <c r="E188" s="22">
        <v>7</v>
      </c>
      <c r="F188" s="22">
        <v>29</v>
      </c>
    </row>
    <row r="189" spans="1:6" x14ac:dyDescent="0.2">
      <c r="A189" s="20">
        <v>38252</v>
      </c>
      <c r="B189" s="21">
        <v>3900</v>
      </c>
      <c r="C189" t="s">
        <v>394</v>
      </c>
      <c r="D189" s="22">
        <v>12</v>
      </c>
      <c r="E189" s="22">
        <v>0</v>
      </c>
      <c r="F189" s="22">
        <v>3</v>
      </c>
    </row>
    <row r="190" spans="1:6" x14ac:dyDescent="0.2">
      <c r="A190" s="20">
        <v>38249</v>
      </c>
      <c r="B190" s="21">
        <v>3900</v>
      </c>
      <c r="C190" t="s">
        <v>394</v>
      </c>
      <c r="D190" s="22">
        <v>4</v>
      </c>
      <c r="E190" s="22">
        <v>5</v>
      </c>
      <c r="F190" s="22">
        <v>58</v>
      </c>
    </row>
    <row r="191" spans="1:6" x14ac:dyDescent="0.2">
      <c r="A191" s="20">
        <v>38248</v>
      </c>
      <c r="B191" s="21">
        <v>3900</v>
      </c>
      <c r="C191" t="s">
        <v>394</v>
      </c>
      <c r="D191" s="22">
        <v>8</v>
      </c>
      <c r="E191" s="22">
        <v>1</v>
      </c>
      <c r="F191" s="22">
        <v>33</v>
      </c>
    </row>
    <row r="192" spans="1:6" x14ac:dyDescent="0.2">
      <c r="A192" s="20">
        <v>38247</v>
      </c>
      <c r="B192" s="21">
        <v>3900</v>
      </c>
      <c r="C192" t="s">
        <v>394</v>
      </c>
      <c r="D192" s="22">
        <v>10</v>
      </c>
      <c r="E192" s="22">
        <v>7</v>
      </c>
      <c r="F192" s="22">
        <v>60</v>
      </c>
    </row>
    <row r="193" spans="1:6" x14ac:dyDescent="0.2">
      <c r="A193" s="20">
        <v>38242</v>
      </c>
      <c r="B193" s="21">
        <v>3900</v>
      </c>
      <c r="C193" t="s">
        <v>394</v>
      </c>
      <c r="D193" s="22">
        <v>7</v>
      </c>
      <c r="E193" s="22">
        <v>3</v>
      </c>
      <c r="F193" s="22">
        <v>51</v>
      </c>
    </row>
    <row r="194" spans="1:6" x14ac:dyDescent="0.2">
      <c r="A194" s="20">
        <v>38241</v>
      </c>
      <c r="B194" s="21">
        <v>3900</v>
      </c>
      <c r="C194" t="s">
        <v>394</v>
      </c>
      <c r="D194" s="22">
        <v>0</v>
      </c>
      <c r="E194" s="22">
        <v>3</v>
      </c>
      <c r="F194" s="22">
        <v>15</v>
      </c>
    </row>
    <row r="195" spans="1:6" x14ac:dyDescent="0.2">
      <c r="A195" s="20">
        <v>38239</v>
      </c>
      <c r="B195" s="21">
        <v>3900</v>
      </c>
      <c r="C195" t="s">
        <v>394</v>
      </c>
      <c r="D195" s="22">
        <v>2</v>
      </c>
      <c r="E195" s="22">
        <v>7</v>
      </c>
      <c r="F195" s="22">
        <v>106</v>
      </c>
    </row>
    <row r="196" spans="1:6" x14ac:dyDescent="0.2">
      <c r="A196" s="20">
        <v>38233</v>
      </c>
      <c r="B196" s="21">
        <v>3900</v>
      </c>
      <c r="C196" t="s">
        <v>394</v>
      </c>
      <c r="D196" s="22">
        <v>3</v>
      </c>
      <c r="E196" s="22">
        <v>10</v>
      </c>
      <c r="F196" s="22">
        <v>38</v>
      </c>
    </row>
    <row r="197" spans="1:6" x14ac:dyDescent="0.2">
      <c r="A197" s="20">
        <v>38232</v>
      </c>
      <c r="B197" s="21">
        <v>3900</v>
      </c>
      <c r="C197" t="s">
        <v>394</v>
      </c>
      <c r="D197" s="22">
        <v>4</v>
      </c>
      <c r="E197" s="22">
        <v>2</v>
      </c>
      <c r="F197" s="22">
        <v>58</v>
      </c>
    </row>
    <row r="198" spans="1:6" x14ac:dyDescent="0.2">
      <c r="A198" s="20">
        <v>38231</v>
      </c>
      <c r="B198" s="21">
        <v>3900</v>
      </c>
      <c r="C198" t="s">
        <v>394</v>
      </c>
      <c r="D198" s="22">
        <v>5</v>
      </c>
      <c r="E198" s="22">
        <v>2</v>
      </c>
      <c r="F198" s="22">
        <v>116</v>
      </c>
    </row>
    <row r="199" spans="1:6" x14ac:dyDescent="0.2">
      <c r="A199" s="20">
        <v>38291</v>
      </c>
      <c r="B199" s="21">
        <v>3904</v>
      </c>
      <c r="C199" t="s">
        <v>73</v>
      </c>
      <c r="D199" s="22">
        <v>8</v>
      </c>
      <c r="E199" s="22">
        <v>3</v>
      </c>
      <c r="F199" s="22">
        <v>171</v>
      </c>
    </row>
    <row r="200" spans="1:6" x14ac:dyDescent="0.2">
      <c r="A200" s="20">
        <v>38290</v>
      </c>
      <c r="B200" s="21">
        <v>3904</v>
      </c>
      <c r="C200" t="s">
        <v>73</v>
      </c>
      <c r="D200" s="22">
        <v>7</v>
      </c>
      <c r="E200" s="22">
        <v>3</v>
      </c>
      <c r="F200" s="22">
        <v>68</v>
      </c>
    </row>
    <row r="201" spans="1:6" x14ac:dyDescent="0.2">
      <c r="A201" s="20">
        <v>38289</v>
      </c>
      <c r="B201" s="21">
        <v>3904</v>
      </c>
      <c r="C201" t="s">
        <v>73</v>
      </c>
      <c r="D201" s="22">
        <v>15</v>
      </c>
      <c r="E201" s="22">
        <v>6</v>
      </c>
      <c r="F201" s="22">
        <v>117</v>
      </c>
    </row>
    <row r="202" spans="1:6" x14ac:dyDescent="0.2">
      <c r="A202" s="20">
        <v>38288</v>
      </c>
      <c r="B202" s="21">
        <v>3904</v>
      </c>
      <c r="C202" t="s">
        <v>73</v>
      </c>
      <c r="D202" s="22">
        <v>2</v>
      </c>
      <c r="E202" s="22">
        <v>3</v>
      </c>
      <c r="F202" s="22">
        <v>70</v>
      </c>
    </row>
    <row r="203" spans="1:6" x14ac:dyDescent="0.2">
      <c r="A203" s="20">
        <v>38263</v>
      </c>
      <c r="B203" s="21">
        <v>3904</v>
      </c>
      <c r="C203" t="s">
        <v>73</v>
      </c>
      <c r="D203" s="22">
        <v>8</v>
      </c>
      <c r="E203" s="22">
        <v>3</v>
      </c>
      <c r="F203" s="22">
        <v>120</v>
      </c>
    </row>
    <row r="204" spans="1:6" x14ac:dyDescent="0.2">
      <c r="A204" s="20">
        <v>38291</v>
      </c>
      <c r="B204" s="21">
        <v>3906</v>
      </c>
      <c r="C204" t="s">
        <v>74</v>
      </c>
      <c r="D204" s="22">
        <v>12</v>
      </c>
      <c r="E204" s="22">
        <v>11</v>
      </c>
      <c r="F204" s="22">
        <v>148</v>
      </c>
    </row>
    <row r="205" spans="1:6" x14ac:dyDescent="0.2">
      <c r="A205" s="20">
        <v>38290</v>
      </c>
      <c r="B205" s="21">
        <v>3906</v>
      </c>
      <c r="C205" t="s">
        <v>74</v>
      </c>
      <c r="D205" s="22">
        <v>5</v>
      </c>
      <c r="E205" s="22">
        <v>9</v>
      </c>
      <c r="F205" s="22">
        <v>218</v>
      </c>
    </row>
    <row r="206" spans="1:6" x14ac:dyDescent="0.2">
      <c r="A206" s="20">
        <v>38289</v>
      </c>
      <c r="B206" s="21">
        <v>3906</v>
      </c>
      <c r="C206" t="s">
        <v>74</v>
      </c>
      <c r="D206" s="22">
        <v>13</v>
      </c>
      <c r="E206" s="22">
        <v>5</v>
      </c>
      <c r="F206" s="22">
        <v>103</v>
      </c>
    </row>
    <row r="207" spans="1:6" x14ac:dyDescent="0.2">
      <c r="A207" s="20">
        <v>38274</v>
      </c>
      <c r="B207" s="21">
        <v>3906</v>
      </c>
      <c r="C207" t="s">
        <v>74</v>
      </c>
      <c r="D207" s="22">
        <v>27</v>
      </c>
      <c r="E207" s="22">
        <v>11</v>
      </c>
      <c r="F207" s="22">
        <v>80</v>
      </c>
    </row>
    <row r="208" spans="1:6" x14ac:dyDescent="0.2">
      <c r="A208" s="20">
        <v>38270</v>
      </c>
      <c r="B208" s="21">
        <v>3906</v>
      </c>
      <c r="C208" t="s">
        <v>74</v>
      </c>
      <c r="D208" s="22">
        <v>8</v>
      </c>
      <c r="E208" s="22">
        <v>6</v>
      </c>
      <c r="F208" s="22">
        <v>46</v>
      </c>
    </row>
    <row r="209" spans="1:6" x14ac:dyDescent="0.2">
      <c r="A209" s="20">
        <v>38269</v>
      </c>
      <c r="B209" s="21">
        <v>3906</v>
      </c>
      <c r="C209" t="s">
        <v>74</v>
      </c>
      <c r="D209" s="22">
        <v>56</v>
      </c>
      <c r="E209" s="22">
        <v>43</v>
      </c>
      <c r="F209" s="22">
        <v>284</v>
      </c>
    </row>
    <row r="210" spans="1:6" x14ac:dyDescent="0.2">
      <c r="A210" s="20">
        <v>38268</v>
      </c>
      <c r="B210" s="21">
        <v>3906</v>
      </c>
      <c r="C210" t="s">
        <v>74</v>
      </c>
      <c r="D210" s="22">
        <v>48</v>
      </c>
      <c r="E210" s="22">
        <v>35</v>
      </c>
      <c r="F210" s="22">
        <v>230</v>
      </c>
    </row>
    <row r="211" spans="1:6" x14ac:dyDescent="0.2">
      <c r="A211" s="20">
        <v>38266</v>
      </c>
      <c r="B211" s="21">
        <v>3906</v>
      </c>
      <c r="C211" t="s">
        <v>74</v>
      </c>
      <c r="D211" s="22">
        <v>33</v>
      </c>
      <c r="E211" s="22">
        <v>12</v>
      </c>
      <c r="F211" s="22">
        <v>201</v>
      </c>
    </row>
    <row r="212" spans="1:6" x14ac:dyDescent="0.2">
      <c r="A212" s="20">
        <v>38263</v>
      </c>
      <c r="B212" s="21">
        <v>3906</v>
      </c>
      <c r="C212" t="s">
        <v>74</v>
      </c>
      <c r="D212" s="22">
        <v>18</v>
      </c>
      <c r="E212" s="22">
        <v>10</v>
      </c>
      <c r="F212" s="22">
        <v>150</v>
      </c>
    </row>
    <row r="213" spans="1:6" x14ac:dyDescent="0.2">
      <c r="A213" s="20">
        <v>38263</v>
      </c>
      <c r="B213" s="21">
        <v>3906</v>
      </c>
      <c r="C213" t="s">
        <v>74</v>
      </c>
      <c r="D213" s="22">
        <v>12</v>
      </c>
      <c r="E213" s="22">
        <v>18</v>
      </c>
      <c r="F213" s="22">
        <v>228</v>
      </c>
    </row>
    <row r="214" spans="1:6" x14ac:dyDescent="0.2">
      <c r="A214" s="20">
        <v>38262</v>
      </c>
      <c r="B214" s="21">
        <v>3906</v>
      </c>
      <c r="C214" t="s">
        <v>74</v>
      </c>
      <c r="D214" s="22">
        <v>58</v>
      </c>
      <c r="E214" s="22">
        <v>10</v>
      </c>
      <c r="F214" s="22">
        <v>162</v>
      </c>
    </row>
    <row r="215" spans="1:6" x14ac:dyDescent="0.2">
      <c r="A215" s="20">
        <v>38260</v>
      </c>
      <c r="B215" s="21">
        <v>3906</v>
      </c>
      <c r="C215" t="s">
        <v>74</v>
      </c>
      <c r="D215" s="22">
        <v>24</v>
      </c>
      <c r="E215" s="22">
        <v>5</v>
      </c>
      <c r="F215" s="22">
        <v>156</v>
      </c>
    </row>
    <row r="216" spans="1:6" x14ac:dyDescent="0.2">
      <c r="A216" s="20">
        <v>38259</v>
      </c>
      <c r="B216" s="21">
        <v>3906</v>
      </c>
      <c r="C216" t="s">
        <v>74</v>
      </c>
      <c r="D216" s="22">
        <v>31</v>
      </c>
      <c r="E216" s="22">
        <v>21</v>
      </c>
      <c r="F216" s="22">
        <v>222</v>
      </c>
    </row>
    <row r="217" spans="1:6" x14ac:dyDescent="0.2">
      <c r="A217" s="20">
        <v>38256</v>
      </c>
      <c r="B217" s="21">
        <v>3906</v>
      </c>
      <c r="C217" t="s">
        <v>74</v>
      </c>
      <c r="D217" s="22">
        <v>18</v>
      </c>
      <c r="E217" s="22">
        <v>13</v>
      </c>
      <c r="F217" s="22">
        <v>173</v>
      </c>
    </row>
    <row r="218" spans="1:6" x14ac:dyDescent="0.2">
      <c r="A218" s="20">
        <v>38253</v>
      </c>
      <c r="B218" s="21">
        <v>3906</v>
      </c>
      <c r="C218" t="s">
        <v>74</v>
      </c>
      <c r="D218" s="22">
        <v>34</v>
      </c>
      <c r="E218" s="22" t="s">
        <v>113</v>
      </c>
      <c r="F218" s="22">
        <v>150</v>
      </c>
    </row>
    <row r="219" spans="1:6" x14ac:dyDescent="0.2">
      <c r="A219" s="20">
        <v>38252</v>
      </c>
      <c r="B219" s="21">
        <v>3906</v>
      </c>
      <c r="C219" t="s">
        <v>74</v>
      </c>
      <c r="D219" s="22">
        <v>10</v>
      </c>
      <c r="E219" s="22">
        <v>3</v>
      </c>
      <c r="F219" s="22">
        <v>5</v>
      </c>
    </row>
    <row r="220" spans="1:6" x14ac:dyDescent="0.2">
      <c r="A220" s="20">
        <v>38249</v>
      </c>
      <c r="B220" s="21">
        <v>3906</v>
      </c>
      <c r="C220" t="s">
        <v>74</v>
      </c>
      <c r="D220" s="22">
        <v>43</v>
      </c>
      <c r="E220" s="22">
        <v>13</v>
      </c>
      <c r="F220" s="22">
        <v>234</v>
      </c>
    </row>
    <row r="221" spans="1:6" x14ac:dyDescent="0.2">
      <c r="A221" s="20">
        <v>38248</v>
      </c>
      <c r="B221" s="21">
        <v>3906</v>
      </c>
      <c r="C221" t="s">
        <v>74</v>
      </c>
      <c r="D221" s="22">
        <v>30</v>
      </c>
      <c r="E221" s="22">
        <v>12</v>
      </c>
      <c r="F221" s="22">
        <v>146</v>
      </c>
    </row>
    <row r="222" spans="1:6" x14ac:dyDescent="0.2">
      <c r="A222" s="20">
        <v>38247</v>
      </c>
      <c r="B222" s="21">
        <v>3906</v>
      </c>
      <c r="C222" t="s">
        <v>74</v>
      </c>
      <c r="D222" s="22">
        <v>28</v>
      </c>
      <c r="E222" s="22">
        <v>4</v>
      </c>
      <c r="F222" s="22">
        <v>207</v>
      </c>
    </row>
    <row r="223" spans="1:6" x14ac:dyDescent="0.2">
      <c r="A223" s="20">
        <v>38246</v>
      </c>
      <c r="B223" s="21">
        <v>3906</v>
      </c>
      <c r="C223" t="s">
        <v>74</v>
      </c>
      <c r="D223" s="22">
        <v>20</v>
      </c>
      <c r="E223" s="22">
        <v>14</v>
      </c>
      <c r="F223" s="22">
        <v>126</v>
      </c>
    </row>
    <row r="224" spans="1:6" x14ac:dyDescent="0.2">
      <c r="A224" s="20">
        <v>38245</v>
      </c>
      <c r="B224" s="21">
        <v>3906</v>
      </c>
      <c r="C224" t="s">
        <v>74</v>
      </c>
      <c r="D224" s="22">
        <v>22</v>
      </c>
      <c r="E224" s="22">
        <v>2</v>
      </c>
      <c r="F224" s="22">
        <v>98</v>
      </c>
    </row>
    <row r="225" spans="1:6" x14ac:dyDescent="0.2">
      <c r="A225" s="20">
        <v>38241</v>
      </c>
      <c r="B225" s="21">
        <v>3906</v>
      </c>
      <c r="C225" t="s">
        <v>74</v>
      </c>
      <c r="D225" s="22">
        <v>12</v>
      </c>
      <c r="E225" s="22">
        <v>16</v>
      </c>
      <c r="F225" s="22">
        <v>219</v>
      </c>
    </row>
    <row r="226" spans="1:6" x14ac:dyDescent="0.2">
      <c r="A226" s="20">
        <v>38239</v>
      </c>
      <c r="B226" s="21">
        <v>3906</v>
      </c>
      <c r="C226" t="s">
        <v>74</v>
      </c>
      <c r="D226" s="22">
        <v>16</v>
      </c>
      <c r="E226" s="22">
        <v>14</v>
      </c>
      <c r="F226" s="22">
        <v>190</v>
      </c>
    </row>
    <row r="227" spans="1:6" x14ac:dyDescent="0.2">
      <c r="A227" s="20">
        <v>38234</v>
      </c>
      <c r="B227" s="21">
        <v>3906</v>
      </c>
      <c r="C227" t="s">
        <v>74</v>
      </c>
      <c r="D227" s="22">
        <v>39</v>
      </c>
      <c r="E227" s="22">
        <v>9</v>
      </c>
      <c r="F227" s="22">
        <v>154</v>
      </c>
    </row>
    <row r="228" spans="1:6" x14ac:dyDescent="0.2">
      <c r="A228" s="20">
        <v>38233</v>
      </c>
      <c r="B228" s="21">
        <v>3906</v>
      </c>
      <c r="C228" t="s">
        <v>74</v>
      </c>
      <c r="D228" s="22">
        <v>17</v>
      </c>
      <c r="E228" s="22">
        <v>5</v>
      </c>
      <c r="F228" s="22">
        <v>271</v>
      </c>
    </row>
    <row r="229" spans="1:6" x14ac:dyDescent="0.2">
      <c r="A229" s="20">
        <v>38231</v>
      </c>
      <c r="B229" s="21">
        <v>3906</v>
      </c>
      <c r="C229" t="s">
        <v>74</v>
      </c>
      <c r="D229" s="22">
        <v>4</v>
      </c>
      <c r="E229" s="22">
        <v>5</v>
      </c>
      <c r="F229" s="22">
        <v>182</v>
      </c>
    </row>
    <row r="230" spans="1:6" x14ac:dyDescent="0.2">
      <c r="A230" s="20">
        <v>38231</v>
      </c>
      <c r="B230" s="21">
        <v>3906</v>
      </c>
      <c r="C230" t="s">
        <v>74</v>
      </c>
      <c r="D230" s="22">
        <v>26</v>
      </c>
      <c r="E230" s="22">
        <v>7</v>
      </c>
      <c r="F230" s="22">
        <v>203</v>
      </c>
    </row>
    <row r="231" spans="1:6" x14ac:dyDescent="0.2">
      <c r="A231" s="20">
        <v>38291</v>
      </c>
      <c r="B231" s="21" t="s">
        <v>75</v>
      </c>
      <c r="C231" t="s">
        <v>109</v>
      </c>
      <c r="D231" s="22">
        <v>7</v>
      </c>
      <c r="E231" s="22">
        <v>4</v>
      </c>
      <c r="F231" s="22">
        <v>90</v>
      </c>
    </row>
    <row r="232" spans="1:6" x14ac:dyDescent="0.2">
      <c r="A232" s="20">
        <v>38288</v>
      </c>
      <c r="B232" s="21" t="s">
        <v>75</v>
      </c>
      <c r="C232" t="s">
        <v>109</v>
      </c>
      <c r="D232" s="22">
        <v>6</v>
      </c>
      <c r="E232" s="22">
        <v>12</v>
      </c>
      <c r="F232" s="22">
        <v>143</v>
      </c>
    </row>
    <row r="233" spans="1:6" x14ac:dyDescent="0.2">
      <c r="A233" s="20">
        <v>38274</v>
      </c>
      <c r="B233" s="21" t="s">
        <v>75</v>
      </c>
      <c r="C233" t="s">
        <v>109</v>
      </c>
      <c r="D233" s="22">
        <v>0</v>
      </c>
      <c r="E233" s="22">
        <v>0</v>
      </c>
      <c r="F233" s="22">
        <v>0</v>
      </c>
    </row>
    <row r="234" spans="1:6" x14ac:dyDescent="0.2">
      <c r="A234" s="20">
        <v>38273</v>
      </c>
      <c r="B234" s="21" t="s">
        <v>75</v>
      </c>
      <c r="C234" t="s">
        <v>109</v>
      </c>
      <c r="D234" s="22">
        <v>10</v>
      </c>
      <c r="E234" s="22">
        <v>0</v>
      </c>
      <c r="F234" s="22">
        <v>74</v>
      </c>
    </row>
    <row r="235" spans="1:6" x14ac:dyDescent="0.2">
      <c r="A235" s="20">
        <v>38270</v>
      </c>
      <c r="B235" s="21" t="s">
        <v>75</v>
      </c>
      <c r="C235" t="s">
        <v>109</v>
      </c>
      <c r="D235" s="22">
        <v>8</v>
      </c>
      <c r="E235" s="22">
        <v>5</v>
      </c>
      <c r="F235" s="22">
        <v>30</v>
      </c>
    </row>
    <row r="236" spans="1:6" x14ac:dyDescent="0.2">
      <c r="A236" s="20">
        <v>38269</v>
      </c>
      <c r="B236" s="21" t="s">
        <v>75</v>
      </c>
      <c r="C236" t="s">
        <v>109</v>
      </c>
      <c r="D236" s="22">
        <v>12</v>
      </c>
      <c r="E236" s="22">
        <v>8</v>
      </c>
      <c r="F236" s="22">
        <v>84</v>
      </c>
    </row>
    <row r="237" spans="1:6" x14ac:dyDescent="0.2">
      <c r="A237" s="20">
        <v>38268</v>
      </c>
      <c r="B237" s="21" t="s">
        <v>75</v>
      </c>
      <c r="C237" t="s">
        <v>109</v>
      </c>
      <c r="D237" s="22">
        <v>14</v>
      </c>
      <c r="E237" s="22">
        <v>2</v>
      </c>
      <c r="F237" s="22">
        <v>93</v>
      </c>
    </row>
    <row r="238" spans="1:6" x14ac:dyDescent="0.2">
      <c r="A238" s="20">
        <v>38267</v>
      </c>
      <c r="B238" s="21" t="s">
        <v>75</v>
      </c>
      <c r="C238" t="s">
        <v>109</v>
      </c>
      <c r="D238" s="22">
        <v>13</v>
      </c>
      <c r="E238" s="22">
        <v>2</v>
      </c>
      <c r="F238" s="22">
        <v>91</v>
      </c>
    </row>
    <row r="239" spans="1:6" x14ac:dyDescent="0.2">
      <c r="A239" s="20">
        <v>38266</v>
      </c>
      <c r="B239" s="21" t="s">
        <v>75</v>
      </c>
      <c r="C239" t="s">
        <v>109</v>
      </c>
      <c r="D239" s="22">
        <v>12</v>
      </c>
      <c r="E239" s="22">
        <v>2</v>
      </c>
      <c r="F239" s="22">
        <v>99</v>
      </c>
    </row>
    <row r="240" spans="1:6" x14ac:dyDescent="0.2">
      <c r="A240" s="20">
        <v>38263</v>
      </c>
      <c r="B240" s="21" t="s">
        <v>75</v>
      </c>
      <c r="C240" t="s">
        <v>109</v>
      </c>
      <c r="D240" s="22">
        <v>10</v>
      </c>
      <c r="E240" s="22">
        <v>2</v>
      </c>
      <c r="F240" s="22">
        <v>74</v>
      </c>
    </row>
    <row r="241" spans="1:6" x14ac:dyDescent="0.2">
      <c r="A241" s="20">
        <v>38262</v>
      </c>
      <c r="B241" s="21" t="s">
        <v>75</v>
      </c>
      <c r="C241" t="s">
        <v>109</v>
      </c>
      <c r="D241" s="22">
        <v>33</v>
      </c>
      <c r="E241" s="22">
        <v>2</v>
      </c>
      <c r="F241" s="22">
        <v>106</v>
      </c>
    </row>
    <row r="242" spans="1:6" x14ac:dyDescent="0.2">
      <c r="A242" s="20">
        <v>38260</v>
      </c>
      <c r="B242" s="21" t="s">
        <v>75</v>
      </c>
      <c r="C242" t="s">
        <v>109</v>
      </c>
      <c r="D242" s="22">
        <v>20</v>
      </c>
      <c r="E242" s="22">
        <v>0</v>
      </c>
      <c r="F242" s="22">
        <v>104</v>
      </c>
    </row>
    <row r="243" spans="1:6" x14ac:dyDescent="0.2">
      <c r="A243" s="20">
        <v>38259</v>
      </c>
      <c r="B243" s="21" t="s">
        <v>75</v>
      </c>
      <c r="C243" t="s">
        <v>109</v>
      </c>
      <c r="D243" s="22">
        <v>19</v>
      </c>
      <c r="E243" s="22">
        <v>3</v>
      </c>
      <c r="F243" s="22">
        <v>112</v>
      </c>
    </row>
    <row r="244" spans="1:6" x14ac:dyDescent="0.2">
      <c r="A244" s="20">
        <v>38254</v>
      </c>
      <c r="B244" s="21" t="s">
        <v>75</v>
      </c>
      <c r="C244" t="s">
        <v>109</v>
      </c>
      <c r="D244" s="22">
        <v>5</v>
      </c>
      <c r="E244" s="22">
        <v>8</v>
      </c>
      <c r="F244" s="22">
        <v>55</v>
      </c>
    </row>
    <row r="245" spans="1:6" x14ac:dyDescent="0.2">
      <c r="A245" s="20">
        <v>38253</v>
      </c>
      <c r="B245" s="21" t="s">
        <v>75</v>
      </c>
      <c r="C245" t="s">
        <v>109</v>
      </c>
      <c r="D245" s="22">
        <v>30</v>
      </c>
      <c r="E245" s="22">
        <v>10</v>
      </c>
      <c r="F245" s="22">
        <v>103</v>
      </c>
    </row>
    <row r="246" spans="1:6" x14ac:dyDescent="0.2">
      <c r="A246" s="20">
        <v>38252</v>
      </c>
      <c r="B246" s="21" t="s">
        <v>75</v>
      </c>
      <c r="C246" t="s">
        <v>109</v>
      </c>
      <c r="D246" s="22">
        <v>10</v>
      </c>
      <c r="E246" s="22">
        <v>1</v>
      </c>
      <c r="F246" s="22">
        <v>18</v>
      </c>
    </row>
    <row r="247" spans="1:6" x14ac:dyDescent="0.2">
      <c r="A247" s="20">
        <v>38249</v>
      </c>
      <c r="B247" s="21" t="s">
        <v>75</v>
      </c>
      <c r="C247" t="s">
        <v>109</v>
      </c>
      <c r="D247" s="22">
        <v>6</v>
      </c>
      <c r="E247" s="22">
        <v>2</v>
      </c>
      <c r="F247" s="22">
        <v>68</v>
      </c>
    </row>
    <row r="248" spans="1:6" x14ac:dyDescent="0.2">
      <c r="A248" s="20">
        <v>38248</v>
      </c>
      <c r="B248" s="21" t="s">
        <v>75</v>
      </c>
      <c r="C248" t="s">
        <v>109</v>
      </c>
      <c r="D248" s="22">
        <v>9</v>
      </c>
      <c r="E248" s="22">
        <v>8</v>
      </c>
      <c r="F248" s="22">
        <v>89</v>
      </c>
    </row>
    <row r="249" spans="1:6" x14ac:dyDescent="0.2">
      <c r="A249" s="20">
        <v>38247</v>
      </c>
      <c r="B249" s="21" t="s">
        <v>75</v>
      </c>
      <c r="C249" t="s">
        <v>109</v>
      </c>
      <c r="D249" s="22">
        <v>6</v>
      </c>
      <c r="E249" s="22">
        <v>4</v>
      </c>
      <c r="F249" s="22">
        <v>56</v>
      </c>
    </row>
    <row r="250" spans="1:6" x14ac:dyDescent="0.2">
      <c r="A250" s="20">
        <v>38246</v>
      </c>
      <c r="B250" s="21" t="s">
        <v>75</v>
      </c>
      <c r="C250" t="s">
        <v>109</v>
      </c>
      <c r="D250" s="22">
        <v>2</v>
      </c>
      <c r="E250" s="22">
        <v>1</v>
      </c>
      <c r="F250" s="22">
        <v>48</v>
      </c>
    </row>
    <row r="251" spans="1:6" x14ac:dyDescent="0.2">
      <c r="A251" s="20">
        <v>38245</v>
      </c>
      <c r="B251" s="21" t="s">
        <v>75</v>
      </c>
      <c r="C251" t="s">
        <v>109</v>
      </c>
      <c r="D251" s="22">
        <v>8</v>
      </c>
      <c r="E251" s="22">
        <v>3</v>
      </c>
      <c r="F251" s="22">
        <v>70</v>
      </c>
    </row>
    <row r="252" spans="1:6" x14ac:dyDescent="0.2">
      <c r="A252" s="20">
        <v>38242</v>
      </c>
      <c r="B252" s="21" t="s">
        <v>75</v>
      </c>
      <c r="C252" t="s">
        <v>109</v>
      </c>
      <c r="D252" s="22">
        <v>15</v>
      </c>
      <c r="E252" s="22">
        <v>1</v>
      </c>
      <c r="F252" s="22">
        <v>120</v>
      </c>
    </row>
    <row r="253" spans="1:6" x14ac:dyDescent="0.2">
      <c r="A253" s="20">
        <v>38239</v>
      </c>
      <c r="B253" s="21" t="s">
        <v>75</v>
      </c>
      <c r="C253" t="s">
        <v>109</v>
      </c>
      <c r="D253" s="22">
        <v>4</v>
      </c>
      <c r="E253" s="22">
        <v>9</v>
      </c>
      <c r="F253" s="22">
        <v>101</v>
      </c>
    </row>
    <row r="254" spans="1:6" x14ac:dyDescent="0.2">
      <c r="A254" s="20">
        <v>38235</v>
      </c>
      <c r="B254" s="21" t="s">
        <v>75</v>
      </c>
      <c r="C254" t="s">
        <v>109</v>
      </c>
      <c r="D254" s="22">
        <v>12</v>
      </c>
      <c r="E254" s="22">
        <v>4</v>
      </c>
      <c r="F254" s="22">
        <v>118</v>
      </c>
    </row>
    <row r="255" spans="1:6" x14ac:dyDescent="0.2">
      <c r="A255" s="20">
        <v>38234</v>
      </c>
      <c r="B255" s="21" t="s">
        <v>75</v>
      </c>
      <c r="C255" t="s">
        <v>109</v>
      </c>
      <c r="D255" s="22">
        <v>20</v>
      </c>
      <c r="E255" s="22">
        <v>2</v>
      </c>
      <c r="F255" s="22">
        <v>75</v>
      </c>
    </row>
    <row r="256" spans="1:6" x14ac:dyDescent="0.2">
      <c r="A256" s="20">
        <v>38233</v>
      </c>
      <c r="B256" s="21" t="s">
        <v>75</v>
      </c>
      <c r="C256" t="s">
        <v>109</v>
      </c>
      <c r="D256" s="22">
        <v>9</v>
      </c>
      <c r="E256" s="22">
        <v>5</v>
      </c>
      <c r="F256" s="22">
        <v>117</v>
      </c>
    </row>
    <row r="257" spans="1:12" x14ac:dyDescent="0.2">
      <c r="A257" s="20">
        <v>38232</v>
      </c>
      <c r="B257" s="21" t="s">
        <v>75</v>
      </c>
      <c r="C257" t="s">
        <v>109</v>
      </c>
      <c r="D257" s="22">
        <v>35</v>
      </c>
      <c r="E257" s="22">
        <v>0</v>
      </c>
      <c r="F257" s="22">
        <v>88</v>
      </c>
    </row>
    <row r="258" spans="1:12" x14ac:dyDescent="0.2">
      <c r="A258" s="20">
        <v>38231</v>
      </c>
      <c r="B258" s="21" t="s">
        <v>75</v>
      </c>
      <c r="C258" t="s">
        <v>109</v>
      </c>
      <c r="D258" s="22">
        <v>16</v>
      </c>
      <c r="E258" s="22">
        <v>0</v>
      </c>
      <c r="F258" s="22">
        <v>98</v>
      </c>
    </row>
    <row r="259" spans="1:12" x14ac:dyDescent="0.2">
      <c r="D259">
        <f>CORREL(D2:D258,F2:F258)</f>
        <v>0.49122406619292447</v>
      </c>
      <c r="E259" s="16">
        <f>CORREL(E2:E258,F2:F258)</f>
        <v>0.27378957624376532</v>
      </c>
      <c r="F259" s="16">
        <f>CORREL(D2:D258,E2:E258)</f>
        <v>0.33628820746929622</v>
      </c>
    </row>
    <row r="261" spans="1:12" x14ac:dyDescent="0.2">
      <c r="A261" s="24" t="s">
        <v>152</v>
      </c>
      <c r="B261" s="21"/>
      <c r="C261" s="16"/>
      <c r="D261" s="22">
        <v>7.8888888888888893</v>
      </c>
      <c r="E261" s="22">
        <v>7.666666666666667</v>
      </c>
      <c r="F261" s="22">
        <v>116.66666666666667</v>
      </c>
      <c r="H261" s="25" t="s">
        <v>26</v>
      </c>
      <c r="I261" s="16"/>
      <c r="J261" s="22">
        <v>10.733333333333333</v>
      </c>
      <c r="K261" s="22">
        <v>16.8</v>
      </c>
      <c r="L261" s="22">
        <v>128.73333333333332</v>
      </c>
    </row>
    <row r="262" spans="1:12" x14ac:dyDescent="0.2">
      <c r="A262" s="24" t="s">
        <v>153</v>
      </c>
      <c r="B262" s="21"/>
      <c r="C262" s="16"/>
      <c r="D262" s="22">
        <v>5.2222222222222223</v>
      </c>
      <c r="E262" s="22">
        <v>9.2222222222222214</v>
      </c>
      <c r="F262" s="22">
        <v>116.88888888888889</v>
      </c>
      <c r="H262" s="25" t="s">
        <v>327</v>
      </c>
      <c r="I262" s="16"/>
      <c r="J262" s="22">
        <v>7.666666666666667</v>
      </c>
      <c r="K262" s="22">
        <v>3</v>
      </c>
      <c r="L262" s="22">
        <v>206.33333333333334</v>
      </c>
    </row>
    <row r="263" spans="1:12" x14ac:dyDescent="0.2">
      <c r="A263" s="24" t="s">
        <v>154</v>
      </c>
      <c r="B263" s="21"/>
      <c r="C263" s="16"/>
      <c r="D263" s="22">
        <v>10.666666666666666</v>
      </c>
      <c r="E263" s="22">
        <v>5</v>
      </c>
      <c r="F263" s="22">
        <v>120.33333333333333</v>
      </c>
      <c r="H263" s="25" t="s">
        <v>328</v>
      </c>
      <c r="I263" s="16"/>
      <c r="J263" s="22">
        <v>4</v>
      </c>
      <c r="K263" s="22">
        <v>4</v>
      </c>
      <c r="L263" s="22">
        <v>36</v>
      </c>
    </row>
    <row r="264" spans="1:12" x14ac:dyDescent="0.2">
      <c r="A264" s="24" t="s">
        <v>155</v>
      </c>
      <c r="B264" s="21"/>
      <c r="C264" s="16"/>
      <c r="D264" s="22">
        <v>5.666666666666667</v>
      </c>
      <c r="E264" s="22">
        <v>9</v>
      </c>
      <c r="F264" s="22">
        <v>71.166666666666671</v>
      </c>
      <c r="H264" s="25" t="s">
        <v>329</v>
      </c>
      <c r="I264" s="16"/>
      <c r="J264" s="22">
        <v>6.5</v>
      </c>
      <c r="K264" s="22">
        <v>13.625</v>
      </c>
      <c r="L264" s="22">
        <v>92</v>
      </c>
    </row>
    <row r="265" spans="1:12" x14ac:dyDescent="0.2">
      <c r="A265" s="24" t="s">
        <v>346</v>
      </c>
      <c r="B265" s="21"/>
      <c r="C265" s="16"/>
      <c r="D265" s="22">
        <v>12.333333333333334</v>
      </c>
      <c r="E265" s="22">
        <v>5.7777777777777777</v>
      </c>
      <c r="F265" s="22">
        <v>75.777777777777771</v>
      </c>
      <c r="H265" s="25" t="s">
        <v>330</v>
      </c>
      <c r="I265" s="16"/>
      <c r="J265" s="22">
        <v>5.8571428571428568</v>
      </c>
      <c r="K265" s="22">
        <v>11.142857142857142</v>
      </c>
      <c r="L265" s="22">
        <v>67.142857142857139</v>
      </c>
    </row>
    <row r="266" spans="1:12" x14ac:dyDescent="0.2">
      <c r="A266" s="24" t="s">
        <v>347</v>
      </c>
      <c r="B266" s="21"/>
      <c r="C266" s="16"/>
      <c r="D266" s="22">
        <v>8.125</v>
      </c>
      <c r="E266" s="22">
        <v>6.5</v>
      </c>
      <c r="F266" s="22">
        <v>45.5</v>
      </c>
      <c r="H266" s="25" t="s">
        <v>331</v>
      </c>
      <c r="I266" s="16"/>
      <c r="J266" s="22">
        <v>7.625</v>
      </c>
      <c r="K266" s="22">
        <v>7.583333333333333</v>
      </c>
      <c r="L266" s="22">
        <v>61.958333333333336</v>
      </c>
    </row>
    <row r="267" spans="1:12" x14ac:dyDescent="0.2">
      <c r="A267" s="24" t="s">
        <v>348</v>
      </c>
      <c r="B267" s="21"/>
      <c r="C267" s="16"/>
      <c r="D267" s="22">
        <v>11.428571428571429</v>
      </c>
      <c r="E267" s="22">
        <v>11.428571428571429</v>
      </c>
      <c r="F267" s="22">
        <v>62.571428571428569</v>
      </c>
      <c r="H267" s="25" t="s">
        <v>332</v>
      </c>
      <c r="I267" s="16"/>
      <c r="J267" s="22">
        <v>4.5</v>
      </c>
      <c r="K267" s="22">
        <v>1</v>
      </c>
      <c r="L267" s="22">
        <v>79.5</v>
      </c>
    </row>
    <row r="268" spans="1:12" x14ac:dyDescent="0.2">
      <c r="A268" s="24" t="s">
        <v>349</v>
      </c>
      <c r="B268" s="21"/>
      <c r="C268" s="16"/>
      <c r="D268" s="22">
        <v>16.111111111111111</v>
      </c>
      <c r="E268" s="22">
        <v>13.222222222222221</v>
      </c>
      <c r="F268" s="22">
        <v>96.555555555555557</v>
      </c>
      <c r="H268" s="25" t="s">
        <v>333</v>
      </c>
      <c r="I268" s="16"/>
      <c r="J268" s="22">
        <v>13.25</v>
      </c>
      <c r="K268" s="22">
        <v>4.5</v>
      </c>
      <c r="L268" s="22">
        <v>49.5</v>
      </c>
    </row>
    <row r="269" spans="1:12" x14ac:dyDescent="0.2">
      <c r="A269" s="24" t="s">
        <v>350</v>
      </c>
      <c r="B269" s="21"/>
      <c r="C269" s="16"/>
      <c r="D269" s="22">
        <v>15.888888888888889</v>
      </c>
      <c r="E269" s="22">
        <v>17.555555555555557</v>
      </c>
      <c r="F269" s="22">
        <v>82.777777777777771</v>
      </c>
      <c r="H269" s="25" t="s">
        <v>334</v>
      </c>
      <c r="I269" s="16"/>
      <c r="J269" s="22">
        <v>14</v>
      </c>
      <c r="K269" s="22">
        <v>61</v>
      </c>
      <c r="L269" s="22">
        <v>86</v>
      </c>
    </row>
    <row r="270" spans="1:12" x14ac:dyDescent="0.2">
      <c r="A270" s="24" t="s">
        <v>351</v>
      </c>
      <c r="B270" s="21"/>
      <c r="C270" s="16"/>
      <c r="D270" s="22">
        <v>13.25</v>
      </c>
      <c r="E270" s="22">
        <v>8.5</v>
      </c>
      <c r="F270" s="22">
        <v>110.25</v>
      </c>
      <c r="H270" s="25" t="s">
        <v>335</v>
      </c>
      <c r="I270" s="16"/>
      <c r="J270" s="22">
        <v>4.4074074074074074</v>
      </c>
      <c r="K270" s="22">
        <v>4.7407407407407405</v>
      </c>
      <c r="L270" s="22">
        <v>39.592592592592595</v>
      </c>
    </row>
    <row r="271" spans="1:12" x14ac:dyDescent="0.2">
      <c r="A271" s="24" t="s">
        <v>352</v>
      </c>
      <c r="B271" s="21"/>
      <c r="C271" s="16"/>
      <c r="D271" s="22">
        <v>10</v>
      </c>
      <c r="E271" s="22">
        <v>4.4444444444444446</v>
      </c>
      <c r="F271" s="22">
        <v>92.555555555555557</v>
      </c>
      <c r="H271" s="25" t="s">
        <v>336</v>
      </c>
      <c r="I271" s="16"/>
      <c r="J271" s="22">
        <v>6.5217391304347823</v>
      </c>
      <c r="K271" s="22">
        <v>6.0434782608695654</v>
      </c>
      <c r="L271" s="22">
        <v>57.826086956521742</v>
      </c>
    </row>
    <row r="272" spans="1:12" x14ac:dyDescent="0.2">
      <c r="A272" s="24" t="s">
        <v>353</v>
      </c>
      <c r="B272" s="21"/>
      <c r="C272" s="16"/>
      <c r="D272" s="22">
        <v>10.214285714285714</v>
      </c>
      <c r="E272" s="22">
        <v>6.4285714285714288</v>
      </c>
      <c r="F272" s="22">
        <v>116.92857142857143</v>
      </c>
      <c r="H272" s="25" t="s">
        <v>337</v>
      </c>
      <c r="I272" s="16"/>
      <c r="J272" s="22">
        <v>8</v>
      </c>
      <c r="K272" s="22">
        <v>3.6</v>
      </c>
      <c r="L272" s="22">
        <v>109.2</v>
      </c>
    </row>
    <row r="273" spans="1:12" x14ac:dyDescent="0.2">
      <c r="A273" s="24" t="s">
        <v>354</v>
      </c>
      <c r="B273" s="21"/>
      <c r="C273" s="16"/>
      <c r="D273" s="22">
        <v>31.75</v>
      </c>
      <c r="E273" s="22">
        <v>12.75</v>
      </c>
      <c r="F273" s="22">
        <v>88.875</v>
      </c>
      <c r="H273" s="25" t="s">
        <v>338</v>
      </c>
      <c r="I273" s="16"/>
      <c r="J273" s="22">
        <v>24.592592592592592</v>
      </c>
      <c r="K273" s="22">
        <v>12.038461538461538</v>
      </c>
      <c r="L273" s="22">
        <v>169.85185185185185</v>
      </c>
    </row>
    <row r="274" spans="1:12" x14ac:dyDescent="0.2">
      <c r="A274" s="24" t="s">
        <v>355</v>
      </c>
      <c r="B274" s="21"/>
      <c r="C274" s="16"/>
      <c r="D274" s="22">
        <v>16.125</v>
      </c>
      <c r="E274" s="22">
        <v>7</v>
      </c>
      <c r="F274" s="22">
        <v>109.75</v>
      </c>
      <c r="H274" s="25" t="s">
        <v>339</v>
      </c>
      <c r="I274" s="16"/>
      <c r="J274" s="22">
        <v>12.535714285714286</v>
      </c>
      <c r="K274" s="22">
        <v>3.5714285714285716</v>
      </c>
      <c r="L274" s="22">
        <v>83</v>
      </c>
    </row>
    <row r="275" spans="1:12" x14ac:dyDescent="0.2">
      <c r="A275" s="24" t="s">
        <v>356</v>
      </c>
      <c r="B275" s="21"/>
      <c r="C275" s="16"/>
      <c r="D275" s="22">
        <v>27</v>
      </c>
      <c r="E275" s="22">
        <v>13.571428571428571</v>
      </c>
      <c r="F275" s="22">
        <v>151.14285714285714</v>
      </c>
      <c r="H275" s="25" t="s">
        <v>190</v>
      </c>
      <c r="I275" s="16"/>
      <c r="J275" s="22">
        <v>12.30739299610895</v>
      </c>
      <c r="K275" s="22">
        <v>8.359375</v>
      </c>
      <c r="L275" s="22">
        <v>93.420233463035018</v>
      </c>
    </row>
    <row r="276" spans="1:12" x14ac:dyDescent="0.2">
      <c r="A276" s="24" t="s">
        <v>357</v>
      </c>
      <c r="B276" s="21"/>
      <c r="C276" s="16"/>
      <c r="D276" s="22">
        <v>9.8333333333333339</v>
      </c>
      <c r="E276" s="22">
        <v>5.666666666666667</v>
      </c>
      <c r="F276" s="22">
        <v>79.333333333333329</v>
      </c>
    </row>
    <row r="277" spans="1:12" x14ac:dyDescent="0.2">
      <c r="A277" s="24" t="s">
        <v>358</v>
      </c>
      <c r="B277" s="21"/>
      <c r="C277" s="16"/>
      <c r="D277" s="22">
        <v>10.166666666666666</v>
      </c>
      <c r="E277" s="22">
        <v>13.166666666666666</v>
      </c>
      <c r="F277" s="22">
        <v>47.333333333333336</v>
      </c>
    </row>
    <row r="278" spans="1:12" x14ac:dyDescent="0.2">
      <c r="A278" s="24" t="s">
        <v>359</v>
      </c>
      <c r="B278" s="21"/>
      <c r="C278" s="16"/>
      <c r="D278" s="22">
        <v>20.285714285714285</v>
      </c>
      <c r="E278" s="22">
        <v>8.6666666666666661</v>
      </c>
      <c r="F278" s="22">
        <v>70.571428571428569</v>
      </c>
    </row>
    <row r="279" spans="1:12" x14ac:dyDescent="0.2">
      <c r="A279" s="24" t="s">
        <v>360</v>
      </c>
      <c r="B279" s="21"/>
      <c r="C279" s="16"/>
      <c r="D279" s="22">
        <v>9.4285714285714288</v>
      </c>
      <c r="E279" s="22">
        <v>2</v>
      </c>
      <c r="F279" s="22">
        <v>17.571428571428573</v>
      </c>
    </row>
    <row r="280" spans="1:12" x14ac:dyDescent="0.2">
      <c r="A280" s="24" t="s">
        <v>361</v>
      </c>
      <c r="B280" s="21"/>
      <c r="C280" s="16"/>
      <c r="D280" s="22">
        <v>13.125</v>
      </c>
      <c r="E280" s="22">
        <v>7.375</v>
      </c>
      <c r="F280" s="22">
        <v>103.5</v>
      </c>
    </row>
    <row r="281" spans="1:12" x14ac:dyDescent="0.2">
      <c r="A281" s="24" t="s">
        <v>362</v>
      </c>
      <c r="B281" s="21"/>
      <c r="C281" s="16"/>
      <c r="D281" s="22">
        <v>16</v>
      </c>
      <c r="E281" s="22">
        <v>4.4285714285714288</v>
      </c>
      <c r="F281" s="22">
        <v>90</v>
      </c>
    </row>
    <row r="282" spans="1:12" x14ac:dyDescent="0.2">
      <c r="A282" s="24" t="s">
        <v>363</v>
      </c>
      <c r="B282" s="21"/>
      <c r="C282" s="16"/>
      <c r="D282" s="22">
        <v>15.111111111111111</v>
      </c>
      <c r="E282" s="22">
        <v>15.333333333333334</v>
      </c>
      <c r="F282" s="22">
        <v>98.222222222222229</v>
      </c>
    </row>
    <row r="283" spans="1:12" x14ac:dyDescent="0.2">
      <c r="A283" s="24" t="s">
        <v>305</v>
      </c>
      <c r="B283" s="21"/>
      <c r="C283" s="16"/>
      <c r="D283" s="22">
        <v>6.875</v>
      </c>
      <c r="E283" s="22">
        <v>12.5</v>
      </c>
      <c r="F283" s="22">
        <v>64</v>
      </c>
    </row>
    <row r="284" spans="1:12" x14ac:dyDescent="0.2">
      <c r="A284" s="24" t="s">
        <v>181</v>
      </c>
      <c r="B284" s="21"/>
      <c r="C284" s="16"/>
      <c r="D284" s="22">
        <v>9.625</v>
      </c>
      <c r="E284" s="22">
        <v>10.75</v>
      </c>
      <c r="F284" s="22">
        <v>85.375</v>
      </c>
    </row>
    <row r="285" spans="1:12" x14ac:dyDescent="0.2">
      <c r="A285" s="24" t="s">
        <v>182</v>
      </c>
      <c r="B285" s="21"/>
      <c r="C285" s="16"/>
      <c r="D285" s="22">
        <v>7.666666666666667</v>
      </c>
      <c r="E285" s="22">
        <v>3.5</v>
      </c>
      <c r="F285" s="22">
        <v>81</v>
      </c>
    </row>
    <row r="286" spans="1:12" x14ac:dyDescent="0.2">
      <c r="A286" s="24" t="s">
        <v>183</v>
      </c>
      <c r="B286" s="21"/>
      <c r="C286" s="16"/>
      <c r="D286" s="22">
        <v>5.4</v>
      </c>
      <c r="E286" s="22">
        <v>5.4</v>
      </c>
      <c r="F286" s="22">
        <v>134.80000000000001</v>
      </c>
    </row>
    <row r="287" spans="1:12" x14ac:dyDescent="0.2">
      <c r="A287" s="24" t="s">
        <v>184</v>
      </c>
      <c r="B287" s="21"/>
      <c r="C287" s="16"/>
      <c r="D287" s="22">
        <v>7.7142857142857144</v>
      </c>
      <c r="E287" s="22">
        <v>6.4285714285714288</v>
      </c>
      <c r="F287" s="22">
        <v>125</v>
      </c>
    </row>
    <row r="288" spans="1:12" x14ac:dyDescent="0.2">
      <c r="A288" s="24" t="s">
        <v>185</v>
      </c>
      <c r="B288" s="21"/>
      <c r="C288" s="16"/>
      <c r="D288" s="22">
        <v>11</v>
      </c>
      <c r="E288" s="22">
        <v>8</v>
      </c>
      <c r="F288" s="22">
        <v>120.25</v>
      </c>
    </row>
    <row r="289" spans="1:6" x14ac:dyDescent="0.2">
      <c r="A289" s="24" t="s">
        <v>186</v>
      </c>
      <c r="B289" s="21"/>
      <c r="C289" s="16"/>
      <c r="D289" s="22">
        <v>15</v>
      </c>
      <c r="E289" s="22">
        <v>7.1111111111111107</v>
      </c>
      <c r="F289" s="22">
        <v>91.666666666666671</v>
      </c>
    </row>
    <row r="290" spans="1:6" x14ac:dyDescent="0.2">
      <c r="A290" s="24" t="s">
        <v>187</v>
      </c>
      <c r="B290" s="21"/>
      <c r="C290" s="16"/>
      <c r="D290" s="22">
        <v>8.4</v>
      </c>
      <c r="E290" s="22">
        <v>8</v>
      </c>
      <c r="F290" s="22">
        <v>103.2</v>
      </c>
    </row>
    <row r="291" spans="1:6" x14ac:dyDescent="0.2">
      <c r="A291" s="24" t="s">
        <v>188</v>
      </c>
      <c r="B291" s="21"/>
      <c r="C291" s="16"/>
      <c r="D291" s="22">
        <v>15.142857142857142</v>
      </c>
      <c r="E291" s="22">
        <v>2.2857142857142856</v>
      </c>
      <c r="F291" s="22">
        <v>45.285714285714285</v>
      </c>
    </row>
    <row r="292" spans="1:6" x14ac:dyDescent="0.2">
      <c r="A292" s="24" t="s">
        <v>189</v>
      </c>
      <c r="B292" s="21"/>
      <c r="C292" s="16"/>
      <c r="D292" s="22">
        <v>10.785714285714286</v>
      </c>
      <c r="E292" s="22">
        <v>7.0714285714285712</v>
      </c>
      <c r="F292" s="22">
        <v>121.14285714285714</v>
      </c>
    </row>
    <row r="293" spans="1:6" x14ac:dyDescent="0.2">
      <c r="A293" s="24" t="s">
        <v>190</v>
      </c>
      <c r="B293" s="21"/>
      <c r="C293" s="16"/>
      <c r="D293" s="22">
        <v>12.30739299610895</v>
      </c>
      <c r="E293" s="22">
        <v>8.359375</v>
      </c>
      <c r="F293" s="22">
        <v>93.420233463035018</v>
      </c>
    </row>
  </sheetData>
  <sortState xmlns:xlrd2="http://schemas.microsoft.com/office/spreadsheetml/2017/richdata2" ref="A2:F258">
    <sortCondition ref="B3:B258"/>
  </sortState>
  <phoneticPr fontId="26" type="noConversion"/>
  <pageMargins left="0.7" right="0.7" top="0.75" bottom="0.75" header="0.51180555555555551" footer="0.5118055555555555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view="pageLayout" topLeftCell="A5" workbookViewId="0"/>
  </sheetViews>
  <sheetFormatPr defaultColWidth="11" defaultRowHeight="12.75" x14ac:dyDescent="0.2"/>
  <sheetData/>
  <phoneticPr fontId="26"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00"/>
  <sheetViews>
    <sheetView workbookViewId="0">
      <pane ySplit="1" topLeftCell="A289" activePane="bottomLeft" state="frozen"/>
      <selection activeCell="B1" sqref="B1"/>
      <selection pane="bottomLeft" activeCell="B190" sqref="B190"/>
    </sheetView>
  </sheetViews>
  <sheetFormatPr defaultColWidth="11" defaultRowHeight="12.75" x14ac:dyDescent="0.2"/>
  <cols>
    <col min="1" max="1" width="26.375" style="1" customWidth="1"/>
    <col min="2" max="2" width="9.5" style="22" customWidth="1"/>
    <col min="3" max="3" width="7" customWidth="1"/>
    <col min="4" max="4" width="5.5" customWidth="1"/>
    <col min="5" max="5" width="5.5" style="16" customWidth="1"/>
    <col min="6" max="6" width="6.875" customWidth="1"/>
    <col min="7" max="7" width="7.625" customWidth="1"/>
    <col min="8" max="8" width="6.5" customWidth="1"/>
    <col min="9" max="12" width="5.5" customWidth="1"/>
    <col min="13" max="13" width="6.625" customWidth="1"/>
    <col min="14" max="14" width="5" customWidth="1"/>
    <col min="15" max="15" width="6.125" customWidth="1"/>
    <col min="16" max="16" width="6.125" style="16" customWidth="1"/>
    <col min="17" max="17" width="6" customWidth="1"/>
    <col min="18" max="20" width="7.375" customWidth="1"/>
    <col min="21" max="21" width="8.875" customWidth="1"/>
    <col min="22" max="22" width="6.125" customWidth="1"/>
    <col min="24" max="24" width="5.625" customWidth="1"/>
    <col min="25" max="25" width="6.125" customWidth="1"/>
    <col min="26" max="26" width="15.875" style="1" customWidth="1"/>
    <col min="27" max="27" width="7" style="16" customWidth="1"/>
    <col min="28" max="28" width="6.625" customWidth="1"/>
    <col min="29" max="29" width="13" customWidth="1"/>
    <col min="30" max="30" width="12.125" customWidth="1"/>
    <col min="31" max="31" width="8.125" customWidth="1"/>
    <col min="32" max="32" width="6.5" customWidth="1"/>
    <col min="33" max="33" width="7.875" customWidth="1"/>
    <col min="34" max="34" width="7.125" customWidth="1"/>
    <col min="35" max="36" width="6.5" customWidth="1"/>
    <col min="37" max="37" width="7.125" customWidth="1"/>
    <col min="38" max="38" width="7.625" customWidth="1"/>
  </cols>
  <sheetData>
    <row r="1" spans="1:32" x14ac:dyDescent="0.2">
      <c r="A1" s="2" t="s">
        <v>249</v>
      </c>
      <c r="B1" s="22" t="s">
        <v>389</v>
      </c>
      <c r="C1" t="s">
        <v>250</v>
      </c>
      <c r="D1" t="s">
        <v>251</v>
      </c>
      <c r="E1" s="16" t="s">
        <v>220</v>
      </c>
      <c r="F1" s="16" t="s">
        <v>368</v>
      </c>
      <c r="G1" t="s">
        <v>116</v>
      </c>
      <c r="H1" t="s">
        <v>117</v>
      </c>
      <c r="I1" t="s">
        <v>118</v>
      </c>
      <c r="J1" t="s">
        <v>119</v>
      </c>
      <c r="K1" t="s">
        <v>120</v>
      </c>
      <c r="L1" t="s">
        <v>121</v>
      </c>
      <c r="M1" t="s">
        <v>122</v>
      </c>
      <c r="N1" t="s">
        <v>123</v>
      </c>
      <c r="O1" t="s">
        <v>23</v>
      </c>
      <c r="P1" s="16" t="s">
        <v>423</v>
      </c>
      <c r="Q1" t="s">
        <v>131</v>
      </c>
      <c r="R1" t="s">
        <v>406</v>
      </c>
      <c r="S1" t="s">
        <v>407</v>
      </c>
      <c r="T1" t="s">
        <v>408</v>
      </c>
      <c r="U1" t="s">
        <v>100</v>
      </c>
      <c r="V1" t="s">
        <v>101</v>
      </c>
      <c r="W1" t="s">
        <v>102</v>
      </c>
      <c r="Z1" s="2" t="s">
        <v>249</v>
      </c>
      <c r="AA1" s="16" t="s">
        <v>250</v>
      </c>
      <c r="AB1" s="16" t="s">
        <v>409</v>
      </c>
      <c r="AC1" s="16" t="s">
        <v>124</v>
      </c>
      <c r="AD1" s="16" t="s">
        <v>411</v>
      </c>
      <c r="AE1" s="16" t="s">
        <v>412</v>
      </c>
      <c r="AF1" s="16" t="s">
        <v>413</v>
      </c>
    </row>
    <row r="2" spans="1:32" x14ac:dyDescent="0.2">
      <c r="A2" s="1">
        <v>38248</v>
      </c>
      <c r="B2" s="22">
        <v>4</v>
      </c>
      <c r="C2">
        <v>3802</v>
      </c>
      <c r="D2" t="s">
        <v>386</v>
      </c>
      <c r="F2">
        <v>1</v>
      </c>
      <c r="G2" t="s">
        <v>104</v>
      </c>
      <c r="H2" t="s">
        <v>385</v>
      </c>
      <c r="I2">
        <v>0</v>
      </c>
      <c r="J2">
        <v>3</v>
      </c>
      <c r="K2">
        <v>1</v>
      </c>
      <c r="L2">
        <v>1</v>
      </c>
      <c r="M2">
        <v>1</v>
      </c>
      <c r="N2">
        <v>9</v>
      </c>
      <c r="O2">
        <v>6</v>
      </c>
      <c r="P2" s="16">
        <f t="shared" ref="P2:P33" si="0">SUM(I2:O2)</f>
        <v>21</v>
      </c>
      <c r="Q2">
        <v>0</v>
      </c>
      <c r="T2">
        <v>1</v>
      </c>
      <c r="U2">
        <v>8</v>
      </c>
      <c r="V2">
        <v>1</v>
      </c>
      <c r="W2" t="s">
        <v>106</v>
      </c>
      <c r="X2" t="s">
        <v>49</v>
      </c>
      <c r="Z2" s="4">
        <v>38248</v>
      </c>
      <c r="AA2" s="16">
        <v>3802</v>
      </c>
      <c r="AB2">
        <f t="shared" ref="AB2:AB33" si="1">+(N2+O2)/+(I2+J2+K2+L2+M2+N2+O2)</f>
        <v>0.7142857142857143</v>
      </c>
      <c r="AC2">
        <f t="shared" ref="AC2:AC10" si="2">+N2/(+N2+O2)</f>
        <v>0.6</v>
      </c>
      <c r="AD2">
        <f>+(R2+S2+T2)/U2</f>
        <v>0.125</v>
      </c>
      <c r="AE2">
        <f t="shared" ref="AE2:AE33" si="3">+K2/+(J2+K2)</f>
        <v>0.25</v>
      </c>
      <c r="AF2">
        <f t="shared" ref="AF2:AF33" si="4">+(L2+M2)/P2</f>
        <v>9.5238095238095233E-2</v>
      </c>
    </row>
    <row r="3" spans="1:32" x14ac:dyDescent="0.2">
      <c r="A3" s="1">
        <v>38238</v>
      </c>
      <c r="B3" s="22">
        <v>4</v>
      </c>
      <c r="C3">
        <v>222</v>
      </c>
      <c r="D3" t="s">
        <v>386</v>
      </c>
      <c r="F3">
        <v>3</v>
      </c>
      <c r="G3" t="s">
        <v>104</v>
      </c>
      <c r="H3" t="s">
        <v>385</v>
      </c>
      <c r="I3">
        <v>0</v>
      </c>
      <c r="J3">
        <v>1</v>
      </c>
      <c r="K3">
        <v>2</v>
      </c>
      <c r="L3">
        <v>2</v>
      </c>
      <c r="M3">
        <v>0</v>
      </c>
      <c r="N3">
        <v>2</v>
      </c>
      <c r="O3">
        <v>0</v>
      </c>
      <c r="P3" s="16">
        <f t="shared" si="0"/>
        <v>7</v>
      </c>
      <c r="Q3">
        <v>1</v>
      </c>
      <c r="W3" t="s">
        <v>106</v>
      </c>
      <c r="Z3" s="4">
        <v>38238</v>
      </c>
      <c r="AA3" s="16">
        <v>222</v>
      </c>
      <c r="AB3" s="16">
        <f t="shared" si="1"/>
        <v>0.2857142857142857</v>
      </c>
      <c r="AC3" s="16">
        <f t="shared" si="2"/>
        <v>1</v>
      </c>
      <c r="AD3" s="16"/>
      <c r="AE3" s="16">
        <f t="shared" si="3"/>
        <v>0.66666666666666663</v>
      </c>
      <c r="AF3" s="16">
        <f t="shared" si="4"/>
        <v>0.2857142857142857</v>
      </c>
    </row>
    <row r="4" spans="1:32" x14ac:dyDescent="0.2">
      <c r="A4" s="1">
        <v>38238</v>
      </c>
      <c r="B4" s="22">
        <v>4</v>
      </c>
      <c r="C4">
        <v>222</v>
      </c>
      <c r="D4" t="s">
        <v>386</v>
      </c>
      <c r="F4">
        <v>2</v>
      </c>
      <c r="G4" t="s">
        <v>104</v>
      </c>
      <c r="H4" t="s">
        <v>385</v>
      </c>
      <c r="I4">
        <v>0</v>
      </c>
      <c r="J4">
        <v>0</v>
      </c>
      <c r="K4">
        <v>3</v>
      </c>
      <c r="L4">
        <v>3</v>
      </c>
      <c r="M4">
        <v>0</v>
      </c>
      <c r="N4">
        <v>5</v>
      </c>
      <c r="O4">
        <v>2</v>
      </c>
      <c r="P4" s="16">
        <f t="shared" si="0"/>
        <v>13</v>
      </c>
      <c r="Q4">
        <v>0</v>
      </c>
      <c r="W4" t="s">
        <v>106</v>
      </c>
      <c r="Z4" s="4">
        <v>38238</v>
      </c>
      <c r="AA4" s="16">
        <v>222</v>
      </c>
      <c r="AB4" s="16">
        <f t="shared" si="1"/>
        <v>0.53846153846153844</v>
      </c>
      <c r="AC4" s="16">
        <f t="shared" si="2"/>
        <v>0.7142857142857143</v>
      </c>
      <c r="AD4" s="16"/>
      <c r="AE4" s="16">
        <f t="shared" si="3"/>
        <v>1</v>
      </c>
      <c r="AF4" s="16">
        <f t="shared" si="4"/>
        <v>0.23076923076923078</v>
      </c>
    </row>
    <row r="5" spans="1:32" x14ac:dyDescent="0.2">
      <c r="A5" s="1">
        <v>38238</v>
      </c>
      <c r="B5" s="22">
        <v>4</v>
      </c>
      <c r="C5" s="16">
        <v>222</v>
      </c>
      <c r="D5" t="s">
        <v>103</v>
      </c>
      <c r="F5">
        <v>2</v>
      </c>
      <c r="G5" t="s">
        <v>104</v>
      </c>
      <c r="H5" t="s">
        <v>385</v>
      </c>
      <c r="I5">
        <v>0</v>
      </c>
      <c r="J5">
        <v>0</v>
      </c>
      <c r="K5">
        <v>2</v>
      </c>
      <c r="L5">
        <v>2</v>
      </c>
      <c r="M5">
        <v>0</v>
      </c>
      <c r="N5">
        <v>6</v>
      </c>
      <c r="O5">
        <v>3</v>
      </c>
      <c r="P5" s="16">
        <f t="shared" si="0"/>
        <v>13</v>
      </c>
      <c r="Q5">
        <v>0</v>
      </c>
      <c r="W5" t="s">
        <v>106</v>
      </c>
      <c r="Z5" s="4">
        <v>38238</v>
      </c>
      <c r="AA5" s="16">
        <v>222</v>
      </c>
      <c r="AB5" s="16">
        <f t="shared" si="1"/>
        <v>0.69230769230769229</v>
      </c>
      <c r="AC5" s="16">
        <f t="shared" si="2"/>
        <v>0.66666666666666663</v>
      </c>
      <c r="AD5" s="16"/>
      <c r="AE5" s="16">
        <f t="shared" si="3"/>
        <v>1</v>
      </c>
      <c r="AF5" s="16">
        <f t="shared" si="4"/>
        <v>0.15384615384615385</v>
      </c>
    </row>
    <row r="6" spans="1:32" s="16" customFormat="1" x14ac:dyDescent="0.2">
      <c r="A6" s="1">
        <v>38238</v>
      </c>
      <c r="B6" s="22">
        <v>4</v>
      </c>
      <c r="C6" s="16">
        <v>222</v>
      </c>
      <c r="D6" s="16" t="s">
        <v>103</v>
      </c>
      <c r="F6" s="16">
        <v>1</v>
      </c>
      <c r="G6" s="16" t="s">
        <v>104</v>
      </c>
      <c r="H6" s="16" t="s">
        <v>385</v>
      </c>
      <c r="I6" s="16">
        <v>0</v>
      </c>
      <c r="J6" s="16">
        <v>0</v>
      </c>
      <c r="K6" s="16">
        <v>0</v>
      </c>
      <c r="L6" s="16">
        <v>0</v>
      </c>
      <c r="M6" s="16">
        <v>1</v>
      </c>
      <c r="N6" s="16">
        <v>3</v>
      </c>
      <c r="O6" s="16">
        <v>2</v>
      </c>
      <c r="P6" s="16">
        <f t="shared" si="0"/>
        <v>6</v>
      </c>
      <c r="Q6" s="16">
        <v>0</v>
      </c>
      <c r="W6" s="16" t="s">
        <v>106</v>
      </c>
      <c r="Z6" s="4">
        <v>38238</v>
      </c>
      <c r="AA6" s="16">
        <v>222</v>
      </c>
      <c r="AB6" s="16">
        <f t="shared" si="1"/>
        <v>0.83333333333333337</v>
      </c>
      <c r="AC6" s="16">
        <f t="shared" si="2"/>
        <v>0.6</v>
      </c>
      <c r="AE6" s="16" t="e">
        <f t="shared" si="3"/>
        <v>#DIV/0!</v>
      </c>
      <c r="AF6" s="16">
        <f t="shared" si="4"/>
        <v>0.16666666666666666</v>
      </c>
    </row>
    <row r="7" spans="1:32" x14ac:dyDescent="0.2">
      <c r="A7" s="1">
        <v>38238</v>
      </c>
      <c r="B7" s="22">
        <v>4</v>
      </c>
      <c r="C7" s="16">
        <v>3802</v>
      </c>
      <c r="D7" t="s">
        <v>103</v>
      </c>
      <c r="F7">
        <v>3</v>
      </c>
      <c r="G7" t="s">
        <v>104</v>
      </c>
      <c r="H7" t="s">
        <v>385</v>
      </c>
      <c r="I7">
        <v>0</v>
      </c>
      <c r="J7">
        <v>2</v>
      </c>
      <c r="K7">
        <v>4</v>
      </c>
      <c r="L7">
        <v>1</v>
      </c>
      <c r="M7">
        <v>0</v>
      </c>
      <c r="N7">
        <v>4</v>
      </c>
      <c r="O7">
        <v>0</v>
      </c>
      <c r="P7" s="16">
        <f t="shared" si="0"/>
        <v>11</v>
      </c>
      <c r="Q7">
        <v>0</v>
      </c>
      <c r="W7" t="s">
        <v>106</v>
      </c>
      <c r="X7" s="16"/>
      <c r="Z7" s="4">
        <v>38238</v>
      </c>
      <c r="AA7" s="16">
        <v>3802</v>
      </c>
      <c r="AB7" s="16">
        <f t="shared" si="1"/>
        <v>0.36363636363636365</v>
      </c>
      <c r="AC7" s="16">
        <f t="shared" si="2"/>
        <v>1</v>
      </c>
      <c r="AD7" s="16"/>
      <c r="AE7" s="16">
        <f t="shared" si="3"/>
        <v>0.66666666666666663</v>
      </c>
      <c r="AF7" s="16">
        <f t="shared" si="4"/>
        <v>9.0909090909090912E-2</v>
      </c>
    </row>
    <row r="8" spans="1:32" x14ac:dyDescent="0.2">
      <c r="A8" s="1">
        <v>38238</v>
      </c>
      <c r="B8" s="22">
        <v>4</v>
      </c>
      <c r="C8" s="16">
        <v>3802</v>
      </c>
      <c r="D8" t="s">
        <v>103</v>
      </c>
      <c r="F8">
        <v>2</v>
      </c>
      <c r="G8" t="s">
        <v>104</v>
      </c>
      <c r="H8" t="s">
        <v>385</v>
      </c>
      <c r="I8">
        <v>0</v>
      </c>
      <c r="J8">
        <v>1</v>
      </c>
      <c r="K8">
        <v>2</v>
      </c>
      <c r="L8">
        <v>0</v>
      </c>
      <c r="M8">
        <v>1</v>
      </c>
      <c r="N8">
        <v>5</v>
      </c>
      <c r="O8">
        <v>2</v>
      </c>
      <c r="P8" s="16">
        <f t="shared" si="0"/>
        <v>11</v>
      </c>
      <c r="Q8">
        <v>0</v>
      </c>
      <c r="W8" t="s">
        <v>106</v>
      </c>
      <c r="X8" s="16"/>
      <c r="Z8" s="4">
        <v>38238</v>
      </c>
      <c r="AA8" s="16">
        <v>3802</v>
      </c>
      <c r="AB8" s="16">
        <f t="shared" si="1"/>
        <v>0.63636363636363635</v>
      </c>
      <c r="AC8" s="16">
        <f t="shared" si="2"/>
        <v>0.7142857142857143</v>
      </c>
      <c r="AD8" s="16"/>
      <c r="AE8" s="16">
        <f t="shared" si="3"/>
        <v>0.66666666666666663</v>
      </c>
      <c r="AF8" s="16">
        <f t="shared" si="4"/>
        <v>9.0909090909090912E-2</v>
      </c>
    </row>
    <row r="9" spans="1:32" s="16" customFormat="1" x14ac:dyDescent="0.2">
      <c r="A9" s="1">
        <v>38239</v>
      </c>
      <c r="B9" s="22">
        <v>4</v>
      </c>
      <c r="C9" s="16">
        <v>222</v>
      </c>
      <c r="D9" s="16" t="s">
        <v>103</v>
      </c>
      <c r="F9" s="16">
        <v>1</v>
      </c>
      <c r="G9" s="16" t="s">
        <v>104</v>
      </c>
      <c r="H9" s="16" t="s">
        <v>385</v>
      </c>
      <c r="I9" s="16">
        <v>0</v>
      </c>
      <c r="J9" s="16">
        <v>1</v>
      </c>
      <c r="K9" s="16">
        <v>0</v>
      </c>
      <c r="L9" s="16">
        <v>3</v>
      </c>
      <c r="M9" s="16">
        <v>1</v>
      </c>
      <c r="N9" s="16">
        <v>6</v>
      </c>
      <c r="O9" s="16">
        <v>1</v>
      </c>
      <c r="P9" s="16">
        <f t="shared" si="0"/>
        <v>12</v>
      </c>
      <c r="Q9" s="16">
        <v>0</v>
      </c>
      <c r="W9" s="16" t="s">
        <v>106</v>
      </c>
      <c r="Z9" s="4">
        <v>38239</v>
      </c>
      <c r="AA9" s="16">
        <v>222</v>
      </c>
      <c r="AB9" s="16">
        <f t="shared" si="1"/>
        <v>0.58333333333333337</v>
      </c>
      <c r="AC9" s="16">
        <f t="shared" si="2"/>
        <v>0.8571428571428571</v>
      </c>
      <c r="AE9" s="16">
        <f t="shared" si="3"/>
        <v>0</v>
      </c>
      <c r="AF9" s="16">
        <f t="shared" si="4"/>
        <v>0.33333333333333331</v>
      </c>
    </row>
    <row r="10" spans="1:32" x14ac:dyDescent="0.2">
      <c r="A10" s="1">
        <v>38239</v>
      </c>
      <c r="B10" s="22">
        <v>4</v>
      </c>
      <c r="C10" s="16">
        <v>222</v>
      </c>
      <c r="D10" t="s">
        <v>386</v>
      </c>
      <c r="F10">
        <v>2</v>
      </c>
      <c r="G10" t="s">
        <v>104</v>
      </c>
      <c r="H10" t="s">
        <v>385</v>
      </c>
      <c r="I10">
        <v>0</v>
      </c>
      <c r="J10">
        <v>1</v>
      </c>
      <c r="K10">
        <v>3</v>
      </c>
      <c r="L10">
        <v>2</v>
      </c>
      <c r="M10">
        <v>1</v>
      </c>
      <c r="N10">
        <v>4</v>
      </c>
      <c r="O10">
        <v>2</v>
      </c>
      <c r="P10" s="16">
        <f t="shared" si="0"/>
        <v>13</v>
      </c>
      <c r="Q10">
        <v>0</v>
      </c>
      <c r="W10" t="s">
        <v>106</v>
      </c>
      <c r="Z10" s="4">
        <v>38239</v>
      </c>
      <c r="AA10" s="16">
        <v>222</v>
      </c>
      <c r="AB10" s="16">
        <f t="shared" si="1"/>
        <v>0.46153846153846156</v>
      </c>
      <c r="AC10" s="16">
        <f t="shared" si="2"/>
        <v>0.66666666666666663</v>
      </c>
      <c r="AD10" s="16"/>
      <c r="AE10" s="16">
        <f t="shared" si="3"/>
        <v>0.75</v>
      </c>
      <c r="AF10" s="16">
        <f t="shared" si="4"/>
        <v>0.23076923076923078</v>
      </c>
    </row>
    <row r="11" spans="1:32" x14ac:dyDescent="0.2">
      <c r="A11" s="1">
        <v>38239</v>
      </c>
      <c r="B11" s="22">
        <v>4</v>
      </c>
      <c r="C11">
        <v>222</v>
      </c>
      <c r="D11" t="s">
        <v>103</v>
      </c>
      <c r="F11">
        <v>3</v>
      </c>
      <c r="G11" t="s">
        <v>104</v>
      </c>
      <c r="H11" t="s">
        <v>385</v>
      </c>
      <c r="I11">
        <v>0</v>
      </c>
      <c r="J11">
        <v>1</v>
      </c>
      <c r="K11">
        <v>3</v>
      </c>
      <c r="L11">
        <v>0</v>
      </c>
      <c r="M11">
        <v>0</v>
      </c>
      <c r="N11">
        <v>0</v>
      </c>
      <c r="O11">
        <v>0</v>
      </c>
      <c r="P11" s="16">
        <f t="shared" si="0"/>
        <v>4</v>
      </c>
      <c r="Q11">
        <v>0</v>
      </c>
      <c r="W11" t="s">
        <v>106</v>
      </c>
      <c r="Z11" s="4">
        <v>38239</v>
      </c>
      <c r="AA11" s="16">
        <v>222</v>
      </c>
      <c r="AB11" s="16">
        <f t="shared" si="1"/>
        <v>0</v>
      </c>
      <c r="AC11" s="16"/>
      <c r="AD11" s="16"/>
      <c r="AE11" s="16">
        <f t="shared" si="3"/>
        <v>0.75</v>
      </c>
      <c r="AF11" s="16">
        <f t="shared" si="4"/>
        <v>0</v>
      </c>
    </row>
    <row r="12" spans="1:32" x14ac:dyDescent="0.2">
      <c r="A12" s="1">
        <v>38239</v>
      </c>
      <c r="B12" s="22">
        <v>4</v>
      </c>
      <c r="C12">
        <v>3802</v>
      </c>
      <c r="D12" t="s">
        <v>103</v>
      </c>
      <c r="F12">
        <v>2</v>
      </c>
      <c r="G12" t="s">
        <v>104</v>
      </c>
      <c r="H12" t="s">
        <v>385</v>
      </c>
      <c r="I12">
        <v>0</v>
      </c>
      <c r="J12">
        <v>1</v>
      </c>
      <c r="K12">
        <v>5</v>
      </c>
      <c r="L12">
        <v>0</v>
      </c>
      <c r="M12">
        <v>1</v>
      </c>
      <c r="N12">
        <v>2</v>
      </c>
      <c r="O12">
        <v>1</v>
      </c>
      <c r="P12" s="16">
        <f t="shared" si="0"/>
        <v>10</v>
      </c>
      <c r="Q12">
        <v>0</v>
      </c>
      <c r="W12" t="s">
        <v>106</v>
      </c>
      <c r="Z12" s="4">
        <v>38239</v>
      </c>
      <c r="AA12" s="16">
        <v>3802</v>
      </c>
      <c r="AB12" s="16">
        <f t="shared" si="1"/>
        <v>0.3</v>
      </c>
      <c r="AC12" s="16">
        <f t="shared" ref="AC12:AC38" si="5">+N12/(+N12+O12)</f>
        <v>0.66666666666666663</v>
      </c>
      <c r="AD12" s="16"/>
      <c r="AE12" s="16">
        <f t="shared" si="3"/>
        <v>0.83333333333333337</v>
      </c>
      <c r="AF12" s="16">
        <f t="shared" si="4"/>
        <v>0.1</v>
      </c>
    </row>
    <row r="13" spans="1:32" s="16" customFormat="1" x14ac:dyDescent="0.2">
      <c r="A13" s="1">
        <v>38239</v>
      </c>
      <c r="B13" s="22">
        <v>4</v>
      </c>
      <c r="C13" s="16">
        <v>3802</v>
      </c>
      <c r="D13" s="16" t="s">
        <v>103</v>
      </c>
      <c r="F13" s="16">
        <v>2</v>
      </c>
      <c r="G13" s="16" t="s">
        <v>104</v>
      </c>
      <c r="H13" s="16" t="s">
        <v>385</v>
      </c>
      <c r="I13" s="16">
        <v>0</v>
      </c>
      <c r="J13" s="16">
        <v>1</v>
      </c>
      <c r="K13" s="16">
        <v>2</v>
      </c>
      <c r="L13" s="16">
        <v>2</v>
      </c>
      <c r="M13" s="16">
        <v>0</v>
      </c>
      <c r="N13" s="16">
        <v>4</v>
      </c>
      <c r="O13" s="16">
        <v>5</v>
      </c>
      <c r="P13" s="16">
        <f t="shared" si="0"/>
        <v>14</v>
      </c>
      <c r="Q13" s="16">
        <v>0</v>
      </c>
      <c r="W13" s="16" t="s">
        <v>106</v>
      </c>
      <c r="Z13" s="4">
        <v>38239</v>
      </c>
      <c r="AA13" s="16">
        <v>3802</v>
      </c>
      <c r="AB13" s="16">
        <f t="shared" si="1"/>
        <v>0.6428571428571429</v>
      </c>
      <c r="AC13" s="16">
        <f t="shared" si="5"/>
        <v>0.44444444444444442</v>
      </c>
      <c r="AE13" s="16">
        <f t="shared" si="3"/>
        <v>0.66666666666666663</v>
      </c>
      <c r="AF13" s="16">
        <f t="shared" si="4"/>
        <v>0.14285714285714285</v>
      </c>
    </row>
    <row r="14" spans="1:32" x14ac:dyDescent="0.2">
      <c r="A14" s="1">
        <v>38239</v>
      </c>
      <c r="B14" s="22">
        <v>4</v>
      </c>
      <c r="C14" s="16">
        <v>3802</v>
      </c>
      <c r="D14" t="s">
        <v>103</v>
      </c>
      <c r="F14">
        <v>3</v>
      </c>
      <c r="G14" t="s">
        <v>104</v>
      </c>
      <c r="H14" t="s">
        <v>385</v>
      </c>
      <c r="I14">
        <v>0</v>
      </c>
      <c r="J14">
        <v>2</v>
      </c>
      <c r="K14">
        <v>2</v>
      </c>
      <c r="L14">
        <v>3</v>
      </c>
      <c r="M14">
        <v>0</v>
      </c>
      <c r="N14">
        <v>2</v>
      </c>
      <c r="O14">
        <v>4</v>
      </c>
      <c r="P14" s="16">
        <f t="shared" si="0"/>
        <v>13</v>
      </c>
      <c r="Q14">
        <v>0</v>
      </c>
      <c r="W14" t="s">
        <v>106</v>
      </c>
      <c r="Z14" s="4">
        <v>38239</v>
      </c>
      <c r="AA14" s="16">
        <v>3802</v>
      </c>
      <c r="AB14" s="16">
        <f t="shared" si="1"/>
        <v>0.46153846153846156</v>
      </c>
      <c r="AC14" s="16">
        <f t="shared" si="5"/>
        <v>0.33333333333333331</v>
      </c>
      <c r="AD14" s="16"/>
      <c r="AE14" s="16">
        <f t="shared" si="3"/>
        <v>0.5</v>
      </c>
      <c r="AF14" s="16">
        <f t="shared" si="4"/>
        <v>0.23076923076923078</v>
      </c>
    </row>
    <row r="15" spans="1:32" x14ac:dyDescent="0.2">
      <c r="A15" s="1">
        <v>38239</v>
      </c>
      <c r="B15" s="22">
        <v>4</v>
      </c>
      <c r="C15">
        <v>3802</v>
      </c>
      <c r="D15" t="s">
        <v>103</v>
      </c>
      <c r="F15">
        <v>3</v>
      </c>
      <c r="G15" t="s">
        <v>104</v>
      </c>
      <c r="H15" t="s">
        <v>385</v>
      </c>
      <c r="I15">
        <v>0</v>
      </c>
      <c r="J15">
        <v>1</v>
      </c>
      <c r="K15">
        <v>1</v>
      </c>
      <c r="L15">
        <v>1</v>
      </c>
      <c r="M15">
        <v>2</v>
      </c>
      <c r="N15">
        <v>1</v>
      </c>
      <c r="O15">
        <v>2</v>
      </c>
      <c r="P15" s="16">
        <f t="shared" si="0"/>
        <v>8</v>
      </c>
      <c r="Q15">
        <v>0</v>
      </c>
      <c r="W15" t="s">
        <v>106</v>
      </c>
      <c r="Z15" s="4">
        <v>38239</v>
      </c>
      <c r="AA15" s="16">
        <v>3802</v>
      </c>
      <c r="AB15" s="16">
        <f t="shared" si="1"/>
        <v>0.375</v>
      </c>
      <c r="AC15" s="16">
        <f t="shared" si="5"/>
        <v>0.33333333333333331</v>
      </c>
      <c r="AD15" s="16"/>
      <c r="AE15" s="16">
        <f t="shared" si="3"/>
        <v>0.5</v>
      </c>
      <c r="AF15" s="16">
        <f t="shared" si="4"/>
        <v>0.375</v>
      </c>
    </row>
    <row r="16" spans="1:32" x14ac:dyDescent="0.2">
      <c r="A16" s="1">
        <v>38239</v>
      </c>
      <c r="B16" s="22">
        <v>4</v>
      </c>
      <c r="C16">
        <v>3802</v>
      </c>
      <c r="D16" t="s">
        <v>103</v>
      </c>
      <c r="F16">
        <v>1</v>
      </c>
      <c r="G16" t="s">
        <v>104</v>
      </c>
      <c r="H16" t="s">
        <v>385</v>
      </c>
      <c r="I16">
        <v>0</v>
      </c>
      <c r="J16">
        <v>0</v>
      </c>
      <c r="K16">
        <v>1</v>
      </c>
      <c r="L16">
        <v>3</v>
      </c>
      <c r="M16">
        <v>6</v>
      </c>
      <c r="N16">
        <v>0</v>
      </c>
      <c r="O16">
        <v>6</v>
      </c>
      <c r="P16" s="16">
        <f t="shared" si="0"/>
        <v>16</v>
      </c>
      <c r="Q16">
        <v>0</v>
      </c>
      <c r="W16" t="s">
        <v>106</v>
      </c>
      <c r="Z16" s="4">
        <v>38239</v>
      </c>
      <c r="AA16" s="16">
        <v>3802</v>
      </c>
      <c r="AB16" s="16">
        <f t="shared" si="1"/>
        <v>0.375</v>
      </c>
      <c r="AC16" s="16">
        <f t="shared" si="5"/>
        <v>0</v>
      </c>
      <c r="AD16" s="16"/>
      <c r="AE16" s="16">
        <f t="shared" si="3"/>
        <v>1</v>
      </c>
      <c r="AF16" s="16">
        <f t="shared" si="4"/>
        <v>0.5625</v>
      </c>
    </row>
    <row r="17" spans="1:32" s="16" customFormat="1" x14ac:dyDescent="0.2">
      <c r="A17" s="1">
        <v>38240</v>
      </c>
      <c r="B17" s="22">
        <v>4</v>
      </c>
      <c r="C17" s="16">
        <v>3802</v>
      </c>
      <c r="D17" s="16" t="s">
        <v>386</v>
      </c>
      <c r="F17" s="16">
        <v>1</v>
      </c>
      <c r="G17" s="16" t="s">
        <v>104</v>
      </c>
      <c r="H17" s="16" t="s">
        <v>385</v>
      </c>
      <c r="I17" s="16">
        <v>0</v>
      </c>
      <c r="J17" s="16">
        <v>1</v>
      </c>
      <c r="K17" s="16">
        <v>0</v>
      </c>
      <c r="L17" s="16">
        <v>0</v>
      </c>
      <c r="M17" s="16">
        <v>0</v>
      </c>
      <c r="N17" s="16">
        <v>5</v>
      </c>
      <c r="O17" s="16">
        <v>0</v>
      </c>
      <c r="P17" s="16">
        <f t="shared" si="0"/>
        <v>6</v>
      </c>
      <c r="Q17" s="16">
        <v>0</v>
      </c>
      <c r="W17" s="16" t="s">
        <v>106</v>
      </c>
      <c r="Z17" s="4">
        <v>38240</v>
      </c>
      <c r="AA17" s="16">
        <v>3802</v>
      </c>
      <c r="AB17" s="16">
        <f t="shared" si="1"/>
        <v>0.83333333333333337</v>
      </c>
      <c r="AC17" s="16">
        <f t="shared" si="5"/>
        <v>1</v>
      </c>
      <c r="AE17" s="16">
        <f t="shared" si="3"/>
        <v>0</v>
      </c>
      <c r="AF17" s="16">
        <f t="shared" si="4"/>
        <v>0</v>
      </c>
    </row>
    <row r="18" spans="1:32" x14ac:dyDescent="0.2">
      <c r="A18" s="1">
        <v>38240</v>
      </c>
      <c r="B18" s="22">
        <v>4</v>
      </c>
      <c r="C18">
        <v>3802</v>
      </c>
      <c r="D18" t="s">
        <v>103</v>
      </c>
      <c r="F18">
        <v>2</v>
      </c>
      <c r="G18" t="s">
        <v>104</v>
      </c>
      <c r="H18" t="s">
        <v>385</v>
      </c>
      <c r="I18">
        <v>0</v>
      </c>
      <c r="J18">
        <v>1</v>
      </c>
      <c r="K18">
        <v>0</v>
      </c>
      <c r="L18">
        <v>2</v>
      </c>
      <c r="M18">
        <v>1</v>
      </c>
      <c r="N18">
        <v>14</v>
      </c>
      <c r="O18">
        <v>4</v>
      </c>
      <c r="P18" s="16">
        <f t="shared" si="0"/>
        <v>22</v>
      </c>
      <c r="Q18">
        <v>0</v>
      </c>
      <c r="W18" t="s">
        <v>106</v>
      </c>
      <c r="Z18" s="4">
        <v>38240</v>
      </c>
      <c r="AA18" s="16">
        <v>3802</v>
      </c>
      <c r="AB18" s="16">
        <f t="shared" si="1"/>
        <v>0.81818181818181823</v>
      </c>
      <c r="AC18" s="16">
        <f t="shared" si="5"/>
        <v>0.77777777777777779</v>
      </c>
      <c r="AD18" s="16"/>
      <c r="AE18" s="16">
        <f t="shared" si="3"/>
        <v>0</v>
      </c>
      <c r="AF18" s="16">
        <f t="shared" si="4"/>
        <v>0.13636363636363635</v>
      </c>
    </row>
    <row r="19" spans="1:32" x14ac:dyDescent="0.2">
      <c r="A19" s="1">
        <v>38240</v>
      </c>
      <c r="B19" s="22">
        <v>4</v>
      </c>
      <c r="C19">
        <v>3802</v>
      </c>
      <c r="D19" t="s">
        <v>103</v>
      </c>
      <c r="F19">
        <v>3</v>
      </c>
      <c r="G19" t="s">
        <v>104</v>
      </c>
      <c r="H19" t="s">
        <v>385</v>
      </c>
      <c r="I19">
        <v>0</v>
      </c>
      <c r="J19">
        <v>1</v>
      </c>
      <c r="K19">
        <v>1</v>
      </c>
      <c r="L19">
        <v>0</v>
      </c>
      <c r="M19">
        <v>3</v>
      </c>
      <c r="N19">
        <v>9</v>
      </c>
      <c r="O19">
        <v>6</v>
      </c>
      <c r="P19" s="16">
        <f t="shared" si="0"/>
        <v>20</v>
      </c>
      <c r="Q19">
        <v>0</v>
      </c>
      <c r="W19" t="s">
        <v>106</v>
      </c>
      <c r="Z19" s="4">
        <v>38240</v>
      </c>
      <c r="AA19" s="16">
        <v>3802</v>
      </c>
      <c r="AB19" s="16">
        <f t="shared" si="1"/>
        <v>0.75</v>
      </c>
      <c r="AC19" s="16">
        <f t="shared" si="5"/>
        <v>0.6</v>
      </c>
      <c r="AD19" s="16"/>
      <c r="AE19" s="16">
        <f t="shared" si="3"/>
        <v>0.5</v>
      </c>
      <c r="AF19" s="16">
        <f t="shared" si="4"/>
        <v>0.15</v>
      </c>
    </row>
    <row r="20" spans="1:32" x14ac:dyDescent="0.2">
      <c r="A20" s="1">
        <v>38241</v>
      </c>
      <c r="B20" s="22">
        <v>4</v>
      </c>
      <c r="C20" s="16">
        <v>3802</v>
      </c>
      <c r="D20" t="s">
        <v>386</v>
      </c>
      <c r="F20">
        <v>3</v>
      </c>
      <c r="G20" t="s">
        <v>104</v>
      </c>
      <c r="H20" t="s">
        <v>107</v>
      </c>
      <c r="I20">
        <v>0</v>
      </c>
      <c r="J20">
        <v>5</v>
      </c>
      <c r="K20">
        <v>1</v>
      </c>
      <c r="L20">
        <v>0</v>
      </c>
      <c r="M20">
        <v>1</v>
      </c>
      <c r="N20">
        <v>2</v>
      </c>
      <c r="O20">
        <v>0</v>
      </c>
      <c r="P20" s="16">
        <f t="shared" si="0"/>
        <v>9</v>
      </c>
      <c r="Q20">
        <v>0</v>
      </c>
      <c r="W20" t="s">
        <v>106</v>
      </c>
      <c r="Z20" s="4">
        <v>38241</v>
      </c>
      <c r="AA20" s="16">
        <v>3802</v>
      </c>
      <c r="AB20" s="16">
        <f t="shared" si="1"/>
        <v>0.22222222222222221</v>
      </c>
      <c r="AC20" s="16">
        <f t="shared" si="5"/>
        <v>1</v>
      </c>
      <c r="AD20" s="16"/>
      <c r="AE20" s="16">
        <f t="shared" si="3"/>
        <v>0.16666666666666666</v>
      </c>
      <c r="AF20" s="16">
        <f t="shared" si="4"/>
        <v>0.1111111111111111</v>
      </c>
    </row>
    <row r="21" spans="1:32" x14ac:dyDescent="0.2">
      <c r="A21" s="1">
        <v>38241</v>
      </c>
      <c r="B21" s="22">
        <v>4</v>
      </c>
      <c r="C21">
        <v>3802</v>
      </c>
      <c r="D21" t="s">
        <v>103</v>
      </c>
      <c r="F21">
        <v>2</v>
      </c>
      <c r="G21" t="s">
        <v>104</v>
      </c>
      <c r="H21" t="s">
        <v>107</v>
      </c>
      <c r="I21">
        <v>0</v>
      </c>
      <c r="J21">
        <v>5</v>
      </c>
      <c r="K21">
        <v>7</v>
      </c>
      <c r="L21">
        <v>3</v>
      </c>
      <c r="M21">
        <v>2</v>
      </c>
      <c r="N21">
        <v>9</v>
      </c>
      <c r="O21">
        <v>3</v>
      </c>
      <c r="P21" s="16">
        <f t="shared" si="0"/>
        <v>29</v>
      </c>
      <c r="Q21">
        <v>0</v>
      </c>
      <c r="W21" t="s">
        <v>106</v>
      </c>
      <c r="Z21" s="4">
        <v>38241</v>
      </c>
      <c r="AA21" s="16">
        <v>3802</v>
      </c>
      <c r="AB21" s="16">
        <f t="shared" si="1"/>
        <v>0.41379310344827586</v>
      </c>
      <c r="AC21" s="16">
        <f t="shared" si="5"/>
        <v>0.75</v>
      </c>
      <c r="AD21" s="16"/>
      <c r="AE21" s="16">
        <f t="shared" si="3"/>
        <v>0.58333333333333337</v>
      </c>
      <c r="AF21" s="16">
        <f t="shared" si="4"/>
        <v>0.17241379310344829</v>
      </c>
    </row>
    <row r="22" spans="1:32" s="16" customFormat="1" x14ac:dyDescent="0.2">
      <c r="A22" s="1">
        <v>38241</v>
      </c>
      <c r="B22" s="22">
        <v>4</v>
      </c>
      <c r="C22" s="16">
        <v>3802</v>
      </c>
      <c r="D22" s="16" t="s">
        <v>386</v>
      </c>
      <c r="F22" s="16">
        <v>3</v>
      </c>
      <c r="G22" s="16" t="s">
        <v>104</v>
      </c>
      <c r="H22" s="16" t="s">
        <v>105</v>
      </c>
      <c r="I22" s="16">
        <v>0</v>
      </c>
      <c r="J22" s="16">
        <v>0</v>
      </c>
      <c r="K22" s="16">
        <v>0</v>
      </c>
      <c r="L22" s="16">
        <v>0</v>
      </c>
      <c r="M22" s="16">
        <v>2</v>
      </c>
      <c r="N22" s="16">
        <v>2</v>
      </c>
      <c r="O22" s="16">
        <v>1</v>
      </c>
      <c r="P22" s="16">
        <f t="shared" si="0"/>
        <v>5</v>
      </c>
      <c r="Q22" s="16">
        <v>0</v>
      </c>
      <c r="W22" s="16" t="s">
        <v>106</v>
      </c>
      <c r="Z22" s="4">
        <v>38241</v>
      </c>
      <c r="AA22" s="16">
        <v>3802</v>
      </c>
      <c r="AB22" s="16">
        <f t="shared" si="1"/>
        <v>0.6</v>
      </c>
      <c r="AC22" s="16">
        <f t="shared" si="5"/>
        <v>0.66666666666666663</v>
      </c>
      <c r="AE22" s="16" t="e">
        <f t="shared" si="3"/>
        <v>#DIV/0!</v>
      </c>
      <c r="AF22" s="16">
        <f t="shared" si="4"/>
        <v>0.4</v>
      </c>
    </row>
    <row r="23" spans="1:32" x14ac:dyDescent="0.2">
      <c r="A23" s="1">
        <v>38241</v>
      </c>
      <c r="B23" s="22">
        <v>4</v>
      </c>
      <c r="C23">
        <v>3802</v>
      </c>
      <c r="D23" t="s">
        <v>103</v>
      </c>
      <c r="F23">
        <v>3</v>
      </c>
      <c r="G23" t="s">
        <v>104</v>
      </c>
      <c r="H23" t="s">
        <v>107</v>
      </c>
      <c r="I23">
        <v>0</v>
      </c>
      <c r="J23">
        <v>4</v>
      </c>
      <c r="K23">
        <v>4</v>
      </c>
      <c r="L23">
        <v>5</v>
      </c>
      <c r="M23">
        <v>4</v>
      </c>
      <c r="N23">
        <v>8</v>
      </c>
      <c r="O23">
        <v>5</v>
      </c>
      <c r="P23" s="16">
        <f t="shared" si="0"/>
        <v>30</v>
      </c>
      <c r="Q23">
        <v>0</v>
      </c>
      <c r="W23" t="s">
        <v>106</v>
      </c>
      <c r="X23" s="16"/>
      <c r="Z23" s="4">
        <v>38241</v>
      </c>
      <c r="AA23" s="16">
        <v>3802</v>
      </c>
      <c r="AB23" s="16">
        <f t="shared" si="1"/>
        <v>0.43333333333333335</v>
      </c>
      <c r="AC23" s="16">
        <f t="shared" si="5"/>
        <v>0.61538461538461542</v>
      </c>
      <c r="AD23" s="16"/>
      <c r="AE23" s="16">
        <f t="shared" si="3"/>
        <v>0.5</v>
      </c>
      <c r="AF23" s="16">
        <f t="shared" si="4"/>
        <v>0.3</v>
      </c>
    </row>
    <row r="24" spans="1:32" x14ac:dyDescent="0.2">
      <c r="A24" s="1">
        <v>38241</v>
      </c>
      <c r="B24" s="22">
        <v>4</v>
      </c>
      <c r="C24">
        <v>3802</v>
      </c>
      <c r="D24" t="s">
        <v>103</v>
      </c>
      <c r="F24">
        <v>3</v>
      </c>
      <c r="G24" t="s">
        <v>104</v>
      </c>
      <c r="H24" t="s">
        <v>105</v>
      </c>
      <c r="I24">
        <v>0</v>
      </c>
      <c r="J24">
        <v>11</v>
      </c>
      <c r="K24">
        <v>6</v>
      </c>
      <c r="L24">
        <v>4</v>
      </c>
      <c r="M24">
        <v>2</v>
      </c>
      <c r="N24">
        <v>3</v>
      </c>
      <c r="O24">
        <v>3</v>
      </c>
      <c r="P24" s="16">
        <f t="shared" si="0"/>
        <v>29</v>
      </c>
      <c r="Q24">
        <v>2</v>
      </c>
      <c r="W24" t="s">
        <v>106</v>
      </c>
      <c r="Z24" s="4">
        <v>38241</v>
      </c>
      <c r="AA24" s="16">
        <v>3802</v>
      </c>
      <c r="AB24" s="16">
        <f t="shared" si="1"/>
        <v>0.20689655172413793</v>
      </c>
      <c r="AC24" s="16">
        <f t="shared" si="5"/>
        <v>0.5</v>
      </c>
      <c r="AD24" s="16"/>
      <c r="AE24" s="16">
        <f t="shared" si="3"/>
        <v>0.35294117647058826</v>
      </c>
      <c r="AF24" s="16">
        <f t="shared" si="4"/>
        <v>0.20689655172413793</v>
      </c>
    </row>
    <row r="25" spans="1:32" x14ac:dyDescent="0.2">
      <c r="A25" s="1">
        <v>38241</v>
      </c>
      <c r="B25" s="22">
        <v>4</v>
      </c>
      <c r="C25">
        <v>3802</v>
      </c>
      <c r="D25" t="s">
        <v>103</v>
      </c>
      <c r="F25">
        <v>2</v>
      </c>
      <c r="G25" t="s">
        <v>104</v>
      </c>
      <c r="H25" t="s">
        <v>105</v>
      </c>
      <c r="I25">
        <v>0</v>
      </c>
      <c r="J25">
        <v>0</v>
      </c>
      <c r="K25">
        <v>0</v>
      </c>
      <c r="L25">
        <v>0</v>
      </c>
      <c r="M25">
        <v>1</v>
      </c>
      <c r="N25">
        <v>2</v>
      </c>
      <c r="O25">
        <v>2</v>
      </c>
      <c r="P25" s="16">
        <f t="shared" si="0"/>
        <v>5</v>
      </c>
      <c r="Q25">
        <v>0</v>
      </c>
      <c r="W25" t="s">
        <v>106</v>
      </c>
      <c r="Z25" s="4">
        <v>38241</v>
      </c>
      <c r="AA25" s="16">
        <v>3802</v>
      </c>
      <c r="AB25" s="16">
        <f t="shared" si="1"/>
        <v>0.8</v>
      </c>
      <c r="AC25" s="16">
        <f t="shared" si="5"/>
        <v>0.5</v>
      </c>
      <c r="AD25" s="16"/>
      <c r="AE25" s="16" t="e">
        <f t="shared" si="3"/>
        <v>#DIV/0!</v>
      </c>
      <c r="AF25" s="16">
        <f t="shared" si="4"/>
        <v>0.2</v>
      </c>
    </row>
    <row r="26" spans="1:32" s="16" customFormat="1" x14ac:dyDescent="0.2">
      <c r="A26" s="1">
        <v>38242</v>
      </c>
      <c r="B26" s="22">
        <v>4</v>
      </c>
      <c r="C26" s="16">
        <v>3802</v>
      </c>
      <c r="D26" s="16" t="s">
        <v>103</v>
      </c>
      <c r="F26" s="16">
        <v>1</v>
      </c>
      <c r="G26" s="16" t="s">
        <v>104</v>
      </c>
      <c r="H26" s="16" t="s">
        <v>385</v>
      </c>
      <c r="I26" s="16">
        <v>0</v>
      </c>
      <c r="J26" s="16">
        <v>4</v>
      </c>
      <c r="K26" s="16">
        <v>4</v>
      </c>
      <c r="L26" s="16">
        <v>2</v>
      </c>
      <c r="M26" s="16">
        <v>3</v>
      </c>
      <c r="N26" s="16">
        <v>10</v>
      </c>
      <c r="O26" s="16">
        <v>1</v>
      </c>
      <c r="P26" s="16">
        <f t="shared" si="0"/>
        <v>24</v>
      </c>
      <c r="Q26" s="16">
        <v>1</v>
      </c>
      <c r="W26" s="16" t="s">
        <v>106</v>
      </c>
      <c r="Z26" s="4">
        <v>38242</v>
      </c>
      <c r="AA26" s="16">
        <v>3802</v>
      </c>
      <c r="AB26" s="16">
        <f t="shared" si="1"/>
        <v>0.45833333333333331</v>
      </c>
      <c r="AC26" s="16">
        <f t="shared" si="5"/>
        <v>0.90909090909090906</v>
      </c>
      <c r="AE26" s="16">
        <f t="shared" si="3"/>
        <v>0.5</v>
      </c>
      <c r="AF26" s="16">
        <f t="shared" si="4"/>
        <v>0.20833333333333334</v>
      </c>
    </row>
    <row r="27" spans="1:32" x14ac:dyDescent="0.2">
      <c r="A27" s="1">
        <v>38242</v>
      </c>
      <c r="B27" s="22">
        <v>4</v>
      </c>
      <c r="C27" s="16">
        <v>3802</v>
      </c>
      <c r="D27" t="s">
        <v>386</v>
      </c>
      <c r="F27">
        <v>2</v>
      </c>
      <c r="G27" t="s">
        <v>104</v>
      </c>
      <c r="H27" t="s">
        <v>385</v>
      </c>
      <c r="I27">
        <v>0</v>
      </c>
      <c r="J27">
        <v>1</v>
      </c>
      <c r="K27">
        <v>2</v>
      </c>
      <c r="L27">
        <v>2</v>
      </c>
      <c r="M27">
        <v>2</v>
      </c>
      <c r="N27">
        <v>6</v>
      </c>
      <c r="O27">
        <v>1</v>
      </c>
      <c r="P27" s="16">
        <f t="shared" si="0"/>
        <v>14</v>
      </c>
      <c r="Q27">
        <v>0</v>
      </c>
      <c r="W27" t="s">
        <v>106</v>
      </c>
      <c r="Z27" s="4">
        <v>38242</v>
      </c>
      <c r="AA27" s="16">
        <v>3802</v>
      </c>
      <c r="AB27" s="16">
        <f t="shared" si="1"/>
        <v>0.5</v>
      </c>
      <c r="AC27" s="16">
        <f t="shared" si="5"/>
        <v>0.8571428571428571</v>
      </c>
      <c r="AD27" s="16"/>
      <c r="AE27" s="16">
        <f t="shared" si="3"/>
        <v>0.66666666666666663</v>
      </c>
      <c r="AF27" s="16">
        <f t="shared" si="4"/>
        <v>0.2857142857142857</v>
      </c>
    </row>
    <row r="28" spans="1:32" x14ac:dyDescent="0.2">
      <c r="A28" s="1">
        <v>38242</v>
      </c>
      <c r="B28" s="22">
        <v>4</v>
      </c>
      <c r="C28" s="16">
        <v>3802</v>
      </c>
      <c r="D28" t="s">
        <v>103</v>
      </c>
      <c r="F28">
        <v>2</v>
      </c>
      <c r="G28" t="s">
        <v>104</v>
      </c>
      <c r="H28" t="s">
        <v>385</v>
      </c>
      <c r="I28">
        <v>0</v>
      </c>
      <c r="J28">
        <v>7</v>
      </c>
      <c r="K28">
        <v>6</v>
      </c>
      <c r="L28">
        <v>0</v>
      </c>
      <c r="M28">
        <v>0</v>
      </c>
      <c r="N28">
        <v>10</v>
      </c>
      <c r="O28">
        <v>4</v>
      </c>
      <c r="P28" s="16">
        <f t="shared" si="0"/>
        <v>27</v>
      </c>
      <c r="Q28">
        <v>0</v>
      </c>
      <c r="W28" t="s">
        <v>106</v>
      </c>
      <c r="Z28" s="4">
        <v>38242</v>
      </c>
      <c r="AA28" s="16">
        <v>3802</v>
      </c>
      <c r="AB28" s="16">
        <f t="shared" si="1"/>
        <v>0.51851851851851849</v>
      </c>
      <c r="AC28" s="16">
        <f t="shared" si="5"/>
        <v>0.7142857142857143</v>
      </c>
      <c r="AD28" s="16"/>
      <c r="AE28" s="16">
        <f t="shared" si="3"/>
        <v>0.46153846153846156</v>
      </c>
      <c r="AF28" s="16">
        <f t="shared" si="4"/>
        <v>0</v>
      </c>
    </row>
    <row r="29" spans="1:32" s="16" customFormat="1" x14ac:dyDescent="0.2">
      <c r="A29" s="1">
        <v>38242</v>
      </c>
      <c r="B29" s="22">
        <v>4</v>
      </c>
      <c r="C29" s="16">
        <v>3802</v>
      </c>
      <c r="D29" s="16" t="s">
        <v>386</v>
      </c>
      <c r="F29" s="16">
        <v>1</v>
      </c>
      <c r="G29" s="16" t="s">
        <v>104</v>
      </c>
      <c r="H29" s="16" t="s">
        <v>385</v>
      </c>
      <c r="I29" s="16">
        <v>0</v>
      </c>
      <c r="J29" s="16">
        <v>1</v>
      </c>
      <c r="K29" s="16">
        <v>3</v>
      </c>
      <c r="L29" s="16">
        <v>0</v>
      </c>
      <c r="M29" s="16">
        <v>1</v>
      </c>
      <c r="N29" s="16">
        <v>10</v>
      </c>
      <c r="O29" s="16">
        <v>8</v>
      </c>
      <c r="P29" s="16">
        <f t="shared" si="0"/>
        <v>23</v>
      </c>
      <c r="Q29" s="16">
        <v>0</v>
      </c>
      <c r="W29" s="16" t="s">
        <v>106</v>
      </c>
      <c r="Z29" s="4">
        <v>38242</v>
      </c>
      <c r="AA29" s="16">
        <v>3802</v>
      </c>
      <c r="AB29" s="16">
        <f t="shared" si="1"/>
        <v>0.78260869565217395</v>
      </c>
      <c r="AC29" s="16">
        <f t="shared" si="5"/>
        <v>0.55555555555555558</v>
      </c>
      <c r="AE29" s="16">
        <f t="shared" si="3"/>
        <v>0.75</v>
      </c>
      <c r="AF29" s="16">
        <f t="shared" si="4"/>
        <v>4.3478260869565216E-2</v>
      </c>
    </row>
    <row r="30" spans="1:32" x14ac:dyDescent="0.2">
      <c r="A30" s="1">
        <v>38242</v>
      </c>
      <c r="B30" s="22">
        <v>4</v>
      </c>
      <c r="C30" s="16">
        <v>3802</v>
      </c>
      <c r="D30" t="s">
        <v>103</v>
      </c>
      <c r="F30">
        <v>3</v>
      </c>
      <c r="G30" t="s">
        <v>104</v>
      </c>
      <c r="H30" t="s">
        <v>385</v>
      </c>
      <c r="I30">
        <v>0</v>
      </c>
      <c r="J30">
        <v>4</v>
      </c>
      <c r="K30">
        <v>4</v>
      </c>
      <c r="L30">
        <v>1</v>
      </c>
      <c r="M30">
        <v>2</v>
      </c>
      <c r="N30">
        <v>1</v>
      </c>
      <c r="O30">
        <v>3</v>
      </c>
      <c r="P30" s="16">
        <f t="shared" si="0"/>
        <v>15</v>
      </c>
      <c r="Q30">
        <v>1</v>
      </c>
      <c r="W30" t="s">
        <v>106</v>
      </c>
      <c r="X30" s="16"/>
      <c r="Z30" s="4">
        <v>38242</v>
      </c>
      <c r="AA30" s="16">
        <v>3802</v>
      </c>
      <c r="AB30" s="16">
        <f t="shared" si="1"/>
        <v>0.26666666666666666</v>
      </c>
      <c r="AC30" s="16">
        <f t="shared" si="5"/>
        <v>0.25</v>
      </c>
      <c r="AD30" s="16"/>
      <c r="AE30" s="16">
        <f t="shared" si="3"/>
        <v>0.5</v>
      </c>
      <c r="AF30" s="16">
        <f t="shared" si="4"/>
        <v>0.2</v>
      </c>
    </row>
    <row r="31" spans="1:32" x14ac:dyDescent="0.2">
      <c r="A31" s="1">
        <v>38242</v>
      </c>
      <c r="B31" s="22">
        <v>4</v>
      </c>
      <c r="C31">
        <v>3802</v>
      </c>
      <c r="D31" t="s">
        <v>386</v>
      </c>
      <c r="F31">
        <v>3</v>
      </c>
      <c r="G31" t="s">
        <v>104</v>
      </c>
      <c r="H31" t="s">
        <v>385</v>
      </c>
      <c r="I31">
        <v>0</v>
      </c>
      <c r="J31">
        <v>0</v>
      </c>
      <c r="K31">
        <v>1</v>
      </c>
      <c r="L31">
        <v>2</v>
      </c>
      <c r="M31">
        <v>0</v>
      </c>
      <c r="N31">
        <v>0</v>
      </c>
      <c r="O31">
        <v>4</v>
      </c>
      <c r="P31" s="16">
        <f t="shared" si="0"/>
        <v>7</v>
      </c>
      <c r="Q31">
        <v>0</v>
      </c>
      <c r="W31" t="s">
        <v>106</v>
      </c>
      <c r="X31" s="16"/>
      <c r="Z31" s="4">
        <v>38242</v>
      </c>
      <c r="AA31" s="16">
        <v>3802</v>
      </c>
      <c r="AB31" s="16">
        <f t="shared" si="1"/>
        <v>0.5714285714285714</v>
      </c>
      <c r="AC31" s="16">
        <f t="shared" si="5"/>
        <v>0</v>
      </c>
      <c r="AD31" s="16"/>
      <c r="AE31" s="16">
        <f t="shared" si="3"/>
        <v>1</v>
      </c>
      <c r="AF31" s="16">
        <f t="shared" si="4"/>
        <v>0.2857142857142857</v>
      </c>
    </row>
    <row r="32" spans="1:32" s="16" customFormat="1" x14ac:dyDescent="0.2">
      <c r="A32" s="1">
        <v>38243</v>
      </c>
      <c r="B32" s="22">
        <v>4</v>
      </c>
      <c r="C32" s="16">
        <v>3802</v>
      </c>
      <c r="D32" s="16" t="s">
        <v>386</v>
      </c>
      <c r="F32" s="16">
        <v>3</v>
      </c>
      <c r="G32" s="16" t="s">
        <v>104</v>
      </c>
      <c r="H32" s="16" t="s">
        <v>385</v>
      </c>
      <c r="I32" s="16">
        <v>0</v>
      </c>
      <c r="J32" s="16">
        <v>2</v>
      </c>
      <c r="K32" s="16">
        <v>1</v>
      </c>
      <c r="L32" s="16">
        <v>2</v>
      </c>
      <c r="M32" s="16">
        <v>0</v>
      </c>
      <c r="N32" s="16">
        <v>3</v>
      </c>
      <c r="O32" s="16">
        <v>0</v>
      </c>
      <c r="P32" s="16">
        <f t="shared" si="0"/>
        <v>8</v>
      </c>
      <c r="Q32" s="16">
        <v>0</v>
      </c>
      <c r="W32" s="16" t="s">
        <v>106</v>
      </c>
      <c r="Z32" s="4">
        <v>38243</v>
      </c>
      <c r="AA32" s="16">
        <v>3802</v>
      </c>
      <c r="AB32" s="16">
        <f t="shared" si="1"/>
        <v>0.375</v>
      </c>
      <c r="AC32" s="16">
        <f t="shared" si="5"/>
        <v>1</v>
      </c>
      <c r="AE32" s="16">
        <f t="shared" si="3"/>
        <v>0.33333333333333331</v>
      </c>
      <c r="AF32" s="16">
        <f t="shared" si="4"/>
        <v>0.25</v>
      </c>
    </row>
    <row r="33" spans="1:32" x14ac:dyDescent="0.2">
      <c r="A33" s="1">
        <v>38243</v>
      </c>
      <c r="B33" s="22">
        <v>4</v>
      </c>
      <c r="C33">
        <v>3802</v>
      </c>
      <c r="D33" t="s">
        <v>103</v>
      </c>
      <c r="F33">
        <v>2</v>
      </c>
      <c r="G33" t="s">
        <v>104</v>
      </c>
      <c r="H33" t="s">
        <v>385</v>
      </c>
      <c r="I33">
        <v>0</v>
      </c>
      <c r="J33">
        <v>2</v>
      </c>
      <c r="K33">
        <v>0</v>
      </c>
      <c r="L33">
        <v>0</v>
      </c>
      <c r="M33">
        <v>0</v>
      </c>
      <c r="N33">
        <v>2</v>
      </c>
      <c r="O33">
        <v>0</v>
      </c>
      <c r="P33" s="16">
        <f t="shared" si="0"/>
        <v>4</v>
      </c>
      <c r="Q33">
        <v>0</v>
      </c>
      <c r="W33" t="s">
        <v>106</v>
      </c>
      <c r="Z33" s="4">
        <v>38243</v>
      </c>
      <c r="AA33" s="16">
        <v>3802</v>
      </c>
      <c r="AB33" s="16">
        <f t="shared" si="1"/>
        <v>0.5</v>
      </c>
      <c r="AC33" s="16">
        <f t="shared" si="5"/>
        <v>1</v>
      </c>
      <c r="AD33" s="16"/>
      <c r="AE33" s="16">
        <f t="shared" si="3"/>
        <v>0</v>
      </c>
      <c r="AF33" s="16">
        <f t="shared" si="4"/>
        <v>0</v>
      </c>
    </row>
    <row r="34" spans="1:32" x14ac:dyDescent="0.2">
      <c r="A34" s="1">
        <v>38243</v>
      </c>
      <c r="B34" s="22">
        <v>4</v>
      </c>
      <c r="C34" s="16">
        <v>3802</v>
      </c>
      <c r="D34" t="s">
        <v>386</v>
      </c>
      <c r="F34">
        <v>2</v>
      </c>
      <c r="G34" t="s">
        <v>104</v>
      </c>
      <c r="H34" t="s">
        <v>385</v>
      </c>
      <c r="I34">
        <v>0</v>
      </c>
      <c r="J34">
        <v>0</v>
      </c>
      <c r="K34">
        <v>0</v>
      </c>
      <c r="L34">
        <v>0</v>
      </c>
      <c r="M34">
        <v>0</v>
      </c>
      <c r="N34">
        <v>2</v>
      </c>
      <c r="O34">
        <v>0</v>
      </c>
      <c r="P34" s="16">
        <f t="shared" ref="P34:P65" si="6">SUM(I34:O34)</f>
        <v>2</v>
      </c>
      <c r="Q34">
        <v>0</v>
      </c>
      <c r="W34" t="s">
        <v>106</v>
      </c>
      <c r="X34" s="16"/>
      <c r="Z34" s="4">
        <v>38243</v>
      </c>
      <c r="AA34" s="16">
        <v>3802</v>
      </c>
      <c r="AB34" s="16">
        <f t="shared" ref="AB34:AB65" si="7">+(N34+O34)/+(I34+J34+K34+L34+M34+N34+O34)</f>
        <v>1</v>
      </c>
      <c r="AC34" s="16">
        <f t="shared" si="5"/>
        <v>1</v>
      </c>
      <c r="AD34" s="16"/>
      <c r="AE34" s="16" t="e">
        <f t="shared" ref="AE34:AE65" si="8">+K34/+(J34+K34)</f>
        <v>#DIV/0!</v>
      </c>
      <c r="AF34" s="16">
        <f t="shared" ref="AF34:AF65" si="9">+(L34+M34)/P34</f>
        <v>0</v>
      </c>
    </row>
    <row r="35" spans="1:32" x14ac:dyDescent="0.2">
      <c r="A35" s="1">
        <v>38243</v>
      </c>
      <c r="B35" s="22">
        <v>4</v>
      </c>
      <c r="C35">
        <v>3802</v>
      </c>
      <c r="D35" t="s">
        <v>103</v>
      </c>
      <c r="F35">
        <v>1</v>
      </c>
      <c r="G35" t="s">
        <v>104</v>
      </c>
      <c r="H35" t="s">
        <v>385</v>
      </c>
      <c r="I35">
        <v>0</v>
      </c>
      <c r="J35">
        <v>6</v>
      </c>
      <c r="K35">
        <v>1</v>
      </c>
      <c r="L35">
        <v>4</v>
      </c>
      <c r="M35">
        <v>1</v>
      </c>
      <c r="N35">
        <v>7</v>
      </c>
      <c r="O35">
        <v>7</v>
      </c>
      <c r="P35" s="16">
        <f t="shared" si="6"/>
        <v>26</v>
      </c>
      <c r="Q35">
        <v>0</v>
      </c>
      <c r="W35" t="s">
        <v>106</v>
      </c>
      <c r="Z35" s="4">
        <v>38243</v>
      </c>
      <c r="AA35" s="16">
        <v>3802</v>
      </c>
      <c r="AB35" s="16">
        <f t="shared" si="7"/>
        <v>0.53846153846153844</v>
      </c>
      <c r="AC35" s="16">
        <f t="shared" si="5"/>
        <v>0.5</v>
      </c>
      <c r="AD35" s="16"/>
      <c r="AE35" s="16">
        <f t="shared" si="8"/>
        <v>0.14285714285714285</v>
      </c>
      <c r="AF35" s="16">
        <f t="shared" si="9"/>
        <v>0.19230769230769232</v>
      </c>
    </row>
    <row r="36" spans="1:32" x14ac:dyDescent="0.2">
      <c r="A36" s="1">
        <v>38243</v>
      </c>
      <c r="B36" s="22">
        <v>4</v>
      </c>
      <c r="C36" s="16">
        <v>3802</v>
      </c>
      <c r="D36" t="s">
        <v>103</v>
      </c>
      <c r="F36">
        <v>3</v>
      </c>
      <c r="G36" t="s">
        <v>104</v>
      </c>
      <c r="H36" t="s">
        <v>385</v>
      </c>
      <c r="I36">
        <v>0</v>
      </c>
      <c r="J36">
        <v>1</v>
      </c>
      <c r="K36">
        <v>1</v>
      </c>
      <c r="L36">
        <v>0</v>
      </c>
      <c r="M36">
        <v>0</v>
      </c>
      <c r="N36">
        <v>2</v>
      </c>
      <c r="O36">
        <v>3</v>
      </c>
      <c r="P36" s="16">
        <f t="shared" si="6"/>
        <v>7</v>
      </c>
      <c r="Q36">
        <v>0</v>
      </c>
      <c r="W36" t="s">
        <v>106</v>
      </c>
      <c r="Z36" s="4">
        <v>38243</v>
      </c>
      <c r="AA36" s="16">
        <v>3802</v>
      </c>
      <c r="AB36" s="16">
        <f t="shared" si="7"/>
        <v>0.7142857142857143</v>
      </c>
      <c r="AC36" s="16">
        <f t="shared" si="5"/>
        <v>0.4</v>
      </c>
      <c r="AD36" s="16"/>
      <c r="AE36" s="16">
        <f t="shared" si="8"/>
        <v>0.5</v>
      </c>
      <c r="AF36" s="16">
        <f t="shared" si="9"/>
        <v>0</v>
      </c>
    </row>
    <row r="37" spans="1:32" x14ac:dyDescent="0.2">
      <c r="A37" s="1">
        <v>38243</v>
      </c>
      <c r="B37" s="22">
        <v>4</v>
      </c>
      <c r="C37" s="16">
        <v>3802</v>
      </c>
      <c r="D37" t="s">
        <v>386</v>
      </c>
      <c r="F37">
        <v>1</v>
      </c>
      <c r="G37" t="s">
        <v>104</v>
      </c>
      <c r="H37" t="s">
        <v>385</v>
      </c>
      <c r="I37">
        <v>0</v>
      </c>
      <c r="J37">
        <v>0</v>
      </c>
      <c r="K37">
        <v>1</v>
      </c>
      <c r="L37">
        <v>2</v>
      </c>
      <c r="M37">
        <v>2</v>
      </c>
      <c r="N37">
        <v>1</v>
      </c>
      <c r="O37">
        <v>5</v>
      </c>
      <c r="P37" s="16">
        <f t="shared" si="6"/>
        <v>11</v>
      </c>
      <c r="Q37">
        <v>0</v>
      </c>
      <c r="W37" t="s">
        <v>106</v>
      </c>
      <c r="Z37" s="4">
        <v>38243</v>
      </c>
      <c r="AA37" s="16">
        <v>3802</v>
      </c>
      <c r="AB37" s="16">
        <f t="shared" si="7"/>
        <v>0.54545454545454541</v>
      </c>
      <c r="AC37" s="16">
        <f t="shared" si="5"/>
        <v>0.16666666666666666</v>
      </c>
      <c r="AD37" s="16"/>
      <c r="AE37" s="16">
        <f t="shared" si="8"/>
        <v>1</v>
      </c>
      <c r="AF37" s="16">
        <f t="shared" si="9"/>
        <v>0.36363636363636365</v>
      </c>
    </row>
    <row r="38" spans="1:32" x14ac:dyDescent="0.2">
      <c r="A38" s="1">
        <v>38244</v>
      </c>
      <c r="B38" s="22">
        <v>4</v>
      </c>
      <c r="C38">
        <v>23</v>
      </c>
      <c r="D38" t="s">
        <v>103</v>
      </c>
      <c r="G38" t="s">
        <v>104</v>
      </c>
      <c r="H38" t="s">
        <v>385</v>
      </c>
      <c r="I38">
        <v>0</v>
      </c>
      <c r="J38">
        <v>4</v>
      </c>
      <c r="K38">
        <v>6</v>
      </c>
      <c r="L38">
        <v>7</v>
      </c>
      <c r="M38">
        <v>8</v>
      </c>
      <c r="N38">
        <v>13</v>
      </c>
      <c r="O38">
        <v>5</v>
      </c>
      <c r="P38" s="16">
        <f t="shared" si="6"/>
        <v>43</v>
      </c>
      <c r="Q38">
        <v>0</v>
      </c>
      <c r="W38" t="s">
        <v>106</v>
      </c>
      <c r="Z38" s="4">
        <v>38244</v>
      </c>
      <c r="AA38" s="16">
        <v>23</v>
      </c>
      <c r="AB38" s="16">
        <f t="shared" si="7"/>
        <v>0.41860465116279072</v>
      </c>
      <c r="AC38" s="16">
        <f t="shared" si="5"/>
        <v>0.72222222222222221</v>
      </c>
      <c r="AD38" s="16"/>
      <c r="AE38" s="16">
        <f t="shared" si="8"/>
        <v>0.6</v>
      </c>
      <c r="AF38" s="16">
        <f t="shared" si="9"/>
        <v>0.34883720930232559</v>
      </c>
    </row>
    <row r="39" spans="1:32" x14ac:dyDescent="0.2">
      <c r="A39" s="1">
        <v>38244</v>
      </c>
      <c r="B39" s="22">
        <v>4</v>
      </c>
      <c r="C39" s="16">
        <v>3802</v>
      </c>
      <c r="D39" t="s">
        <v>386</v>
      </c>
      <c r="F39">
        <v>1</v>
      </c>
      <c r="G39" t="s">
        <v>104</v>
      </c>
      <c r="H39" t="s">
        <v>385</v>
      </c>
      <c r="I39">
        <v>0</v>
      </c>
      <c r="J39">
        <v>8</v>
      </c>
      <c r="K39">
        <v>3</v>
      </c>
      <c r="L39">
        <v>3</v>
      </c>
      <c r="M39">
        <v>2</v>
      </c>
      <c r="N39">
        <v>0</v>
      </c>
      <c r="O39">
        <v>0</v>
      </c>
      <c r="P39" s="16">
        <f t="shared" si="6"/>
        <v>16</v>
      </c>
      <c r="Q39">
        <v>0</v>
      </c>
      <c r="W39" t="s">
        <v>106</v>
      </c>
      <c r="Z39" s="4">
        <v>38244</v>
      </c>
      <c r="AA39" s="16">
        <v>3802</v>
      </c>
      <c r="AB39" s="16">
        <f t="shared" si="7"/>
        <v>0</v>
      </c>
      <c r="AC39" s="16"/>
      <c r="AD39" s="16"/>
      <c r="AE39" s="16">
        <f t="shared" si="8"/>
        <v>0.27272727272727271</v>
      </c>
      <c r="AF39" s="16">
        <f t="shared" si="9"/>
        <v>0.3125</v>
      </c>
    </row>
    <row r="40" spans="1:32" x14ac:dyDescent="0.2">
      <c r="A40" s="1">
        <v>38245</v>
      </c>
      <c r="B40" s="22">
        <v>4</v>
      </c>
      <c r="C40" s="16">
        <v>23</v>
      </c>
      <c r="D40" t="s">
        <v>103</v>
      </c>
      <c r="G40" t="s">
        <v>104</v>
      </c>
      <c r="H40" t="s">
        <v>385</v>
      </c>
      <c r="I40">
        <v>0</v>
      </c>
      <c r="J40">
        <v>5</v>
      </c>
      <c r="K40">
        <v>7</v>
      </c>
      <c r="L40">
        <v>7</v>
      </c>
      <c r="M40">
        <v>8</v>
      </c>
      <c r="N40">
        <v>11</v>
      </c>
      <c r="O40">
        <v>13</v>
      </c>
      <c r="P40" s="16">
        <f t="shared" si="6"/>
        <v>51</v>
      </c>
      <c r="Q40">
        <v>0</v>
      </c>
      <c r="W40" t="s">
        <v>106</v>
      </c>
      <c r="Z40" s="4">
        <v>38245</v>
      </c>
      <c r="AA40" s="16">
        <v>23</v>
      </c>
      <c r="AB40" s="16">
        <f t="shared" si="7"/>
        <v>0.47058823529411764</v>
      </c>
      <c r="AC40" s="16">
        <f t="shared" ref="AC40:AC71" si="10">+N40/(+N40+O40)</f>
        <v>0.45833333333333331</v>
      </c>
      <c r="AD40" s="16"/>
      <c r="AE40" s="16">
        <f t="shared" si="8"/>
        <v>0.58333333333333337</v>
      </c>
      <c r="AF40" s="16">
        <f t="shared" si="9"/>
        <v>0.29411764705882354</v>
      </c>
    </row>
    <row r="41" spans="1:32" s="16" customFormat="1" x14ac:dyDescent="0.2">
      <c r="A41" s="1">
        <v>38245</v>
      </c>
      <c r="B41" s="22">
        <v>4</v>
      </c>
      <c r="C41" s="16">
        <v>3802</v>
      </c>
      <c r="D41" s="16" t="s">
        <v>103</v>
      </c>
      <c r="F41" s="16">
        <v>1</v>
      </c>
      <c r="G41" s="16" t="s">
        <v>104</v>
      </c>
      <c r="H41" s="16" t="s">
        <v>385</v>
      </c>
      <c r="I41" s="16">
        <v>0</v>
      </c>
      <c r="J41" s="16">
        <v>0</v>
      </c>
      <c r="K41" s="16">
        <v>0</v>
      </c>
      <c r="L41" s="16">
        <v>1</v>
      </c>
      <c r="M41" s="16">
        <v>1</v>
      </c>
      <c r="N41" s="16">
        <v>1</v>
      </c>
      <c r="O41" s="16">
        <v>0</v>
      </c>
      <c r="P41" s="16">
        <f t="shared" si="6"/>
        <v>3</v>
      </c>
      <c r="Q41" s="16">
        <v>0</v>
      </c>
      <c r="W41" s="16" t="s">
        <v>106</v>
      </c>
      <c r="Z41" s="4">
        <v>38245</v>
      </c>
      <c r="AA41" s="16">
        <v>3802</v>
      </c>
      <c r="AB41" s="16">
        <f t="shared" si="7"/>
        <v>0.33333333333333331</v>
      </c>
      <c r="AC41" s="16">
        <f t="shared" si="10"/>
        <v>1</v>
      </c>
      <c r="AE41" s="16" t="e">
        <f t="shared" si="8"/>
        <v>#DIV/0!</v>
      </c>
      <c r="AF41" s="16">
        <f t="shared" si="9"/>
        <v>0.66666666666666663</v>
      </c>
    </row>
    <row r="42" spans="1:32" x14ac:dyDescent="0.2">
      <c r="A42" s="1">
        <v>38245</v>
      </c>
      <c r="B42" s="22">
        <v>4</v>
      </c>
      <c r="C42" s="16">
        <v>3802</v>
      </c>
      <c r="D42" t="s">
        <v>103</v>
      </c>
      <c r="F42">
        <v>3</v>
      </c>
      <c r="G42" t="s">
        <v>104</v>
      </c>
      <c r="H42" t="s">
        <v>385</v>
      </c>
      <c r="I42">
        <v>0</v>
      </c>
      <c r="J42">
        <v>1</v>
      </c>
      <c r="K42">
        <v>1</v>
      </c>
      <c r="L42">
        <v>0</v>
      </c>
      <c r="M42">
        <v>0</v>
      </c>
      <c r="N42">
        <v>0</v>
      </c>
      <c r="O42">
        <v>2</v>
      </c>
      <c r="P42" s="16">
        <f t="shared" si="6"/>
        <v>4</v>
      </c>
      <c r="Q42">
        <v>0</v>
      </c>
      <c r="W42" t="s">
        <v>106</v>
      </c>
      <c r="Z42" s="4">
        <v>38245</v>
      </c>
      <c r="AA42" s="16">
        <v>3802</v>
      </c>
      <c r="AB42" s="16">
        <f t="shared" si="7"/>
        <v>0.5</v>
      </c>
      <c r="AC42" s="16">
        <f t="shared" si="10"/>
        <v>0</v>
      </c>
      <c r="AD42" s="16"/>
      <c r="AE42" s="16">
        <f t="shared" si="8"/>
        <v>0.5</v>
      </c>
      <c r="AF42" s="16">
        <f t="shared" si="9"/>
        <v>0</v>
      </c>
    </row>
    <row r="43" spans="1:32" s="16" customFormat="1" x14ac:dyDescent="0.2">
      <c r="A43" s="1">
        <v>38246</v>
      </c>
      <c r="B43" s="22">
        <v>4</v>
      </c>
      <c r="C43" s="16">
        <v>23</v>
      </c>
      <c r="D43" s="16" t="s">
        <v>103</v>
      </c>
      <c r="G43" s="16" t="s">
        <v>104</v>
      </c>
      <c r="H43" s="16" t="s">
        <v>107</v>
      </c>
      <c r="I43" s="16">
        <v>0</v>
      </c>
      <c r="J43" s="16">
        <v>2</v>
      </c>
      <c r="K43" s="16">
        <v>4</v>
      </c>
      <c r="L43" s="16">
        <v>3</v>
      </c>
      <c r="M43" s="16">
        <v>1</v>
      </c>
      <c r="N43" s="16">
        <v>13</v>
      </c>
      <c r="O43" s="16">
        <v>9</v>
      </c>
      <c r="P43" s="16">
        <f t="shared" si="6"/>
        <v>32</v>
      </c>
      <c r="Q43" s="16">
        <v>0</v>
      </c>
      <c r="W43" s="16" t="s">
        <v>106</v>
      </c>
      <c r="Z43" s="4">
        <v>38246</v>
      </c>
      <c r="AA43" s="16">
        <v>23</v>
      </c>
      <c r="AB43" s="16">
        <f t="shared" si="7"/>
        <v>0.6875</v>
      </c>
      <c r="AC43" s="16">
        <f t="shared" si="10"/>
        <v>0.59090909090909094</v>
      </c>
      <c r="AE43" s="16">
        <f t="shared" si="8"/>
        <v>0.66666666666666663</v>
      </c>
      <c r="AF43" s="16">
        <f t="shared" si="9"/>
        <v>0.125</v>
      </c>
    </row>
    <row r="44" spans="1:32" s="16" customFormat="1" x14ac:dyDescent="0.2">
      <c r="A44" s="1">
        <v>38246</v>
      </c>
      <c r="B44" s="22">
        <v>4</v>
      </c>
      <c r="C44" s="16">
        <v>23</v>
      </c>
      <c r="D44" s="16" t="s">
        <v>103</v>
      </c>
      <c r="G44" s="16" t="s">
        <v>104</v>
      </c>
      <c r="H44" s="16" t="s">
        <v>105</v>
      </c>
      <c r="I44" s="16">
        <v>0</v>
      </c>
      <c r="J44" s="16">
        <v>3</v>
      </c>
      <c r="K44" s="16">
        <v>16</v>
      </c>
      <c r="L44" s="16">
        <v>3</v>
      </c>
      <c r="M44" s="16">
        <v>0</v>
      </c>
      <c r="N44" s="16">
        <v>4</v>
      </c>
      <c r="O44" s="16">
        <v>13</v>
      </c>
      <c r="P44" s="16">
        <f t="shared" si="6"/>
        <v>39</v>
      </c>
      <c r="Q44" s="16">
        <v>0</v>
      </c>
      <c r="W44" s="16" t="s">
        <v>106</v>
      </c>
      <c r="Z44" s="4">
        <v>38246</v>
      </c>
      <c r="AA44" s="16">
        <v>23</v>
      </c>
      <c r="AB44" s="16">
        <f t="shared" si="7"/>
        <v>0.4358974358974359</v>
      </c>
      <c r="AC44" s="16">
        <f t="shared" si="10"/>
        <v>0.23529411764705882</v>
      </c>
      <c r="AE44" s="16">
        <f t="shared" si="8"/>
        <v>0.84210526315789469</v>
      </c>
      <c r="AF44" s="16">
        <f t="shared" si="9"/>
        <v>7.6923076923076927E-2</v>
      </c>
    </row>
    <row r="45" spans="1:32" x14ac:dyDescent="0.2">
      <c r="A45" s="1">
        <v>38246</v>
      </c>
      <c r="B45" s="22">
        <v>4</v>
      </c>
      <c r="C45">
        <v>3802</v>
      </c>
      <c r="D45" t="s">
        <v>386</v>
      </c>
      <c r="F45">
        <v>2</v>
      </c>
      <c r="G45" t="s">
        <v>104</v>
      </c>
      <c r="H45" t="s">
        <v>385</v>
      </c>
      <c r="I45">
        <v>0</v>
      </c>
      <c r="J45">
        <v>2</v>
      </c>
      <c r="K45">
        <v>11</v>
      </c>
      <c r="L45">
        <v>2</v>
      </c>
      <c r="M45">
        <v>0</v>
      </c>
      <c r="N45">
        <v>3</v>
      </c>
      <c r="O45">
        <v>1</v>
      </c>
      <c r="P45" s="16">
        <f t="shared" si="6"/>
        <v>19</v>
      </c>
      <c r="Q45">
        <v>1</v>
      </c>
      <c r="W45" t="s">
        <v>106</v>
      </c>
      <c r="Z45" s="4">
        <v>38246</v>
      </c>
      <c r="AA45" s="16">
        <v>3802</v>
      </c>
      <c r="AB45" s="16">
        <f t="shared" si="7"/>
        <v>0.21052631578947367</v>
      </c>
      <c r="AC45" s="16">
        <f t="shared" si="10"/>
        <v>0.75</v>
      </c>
      <c r="AD45" s="16"/>
      <c r="AE45" s="16">
        <f t="shared" si="8"/>
        <v>0.84615384615384615</v>
      </c>
      <c r="AF45" s="16">
        <f t="shared" si="9"/>
        <v>0.10526315789473684</v>
      </c>
    </row>
    <row r="46" spans="1:32" s="16" customFormat="1" x14ac:dyDescent="0.2">
      <c r="A46" s="1">
        <v>38246</v>
      </c>
      <c r="B46" s="22">
        <v>4</v>
      </c>
      <c r="C46" s="16">
        <v>3802</v>
      </c>
      <c r="D46" s="16" t="s">
        <v>386</v>
      </c>
      <c r="F46" s="16">
        <v>1</v>
      </c>
      <c r="G46" s="16" t="s">
        <v>104</v>
      </c>
      <c r="H46" s="16" t="s">
        <v>385</v>
      </c>
      <c r="I46" s="16">
        <v>0</v>
      </c>
      <c r="J46" s="16">
        <v>1</v>
      </c>
      <c r="K46" s="16">
        <v>3</v>
      </c>
      <c r="L46" s="16">
        <v>1</v>
      </c>
      <c r="M46" s="16">
        <v>0</v>
      </c>
      <c r="N46" s="16">
        <v>4</v>
      </c>
      <c r="O46" s="16">
        <v>2</v>
      </c>
      <c r="P46" s="16">
        <f t="shared" si="6"/>
        <v>11</v>
      </c>
      <c r="Q46" s="16">
        <v>0</v>
      </c>
      <c r="W46" s="16" t="s">
        <v>106</v>
      </c>
      <c r="Z46" s="4">
        <v>38246</v>
      </c>
      <c r="AA46" s="16">
        <v>3802</v>
      </c>
      <c r="AB46" s="16">
        <f t="shared" si="7"/>
        <v>0.54545454545454541</v>
      </c>
      <c r="AC46" s="16">
        <f t="shared" si="10"/>
        <v>0.66666666666666663</v>
      </c>
      <c r="AE46" s="16">
        <f t="shared" si="8"/>
        <v>0.75</v>
      </c>
      <c r="AF46" s="16">
        <f t="shared" si="9"/>
        <v>9.0909090909090912E-2</v>
      </c>
    </row>
    <row r="47" spans="1:32" x14ac:dyDescent="0.2">
      <c r="A47" s="1">
        <v>38247</v>
      </c>
      <c r="B47" s="22">
        <v>4</v>
      </c>
      <c r="C47">
        <v>23</v>
      </c>
      <c r="D47" t="s">
        <v>103</v>
      </c>
      <c r="G47" t="s">
        <v>104</v>
      </c>
      <c r="H47" t="s">
        <v>105</v>
      </c>
      <c r="I47">
        <v>0</v>
      </c>
      <c r="J47">
        <v>4</v>
      </c>
      <c r="K47">
        <v>17</v>
      </c>
      <c r="L47">
        <v>5</v>
      </c>
      <c r="M47">
        <v>4</v>
      </c>
      <c r="N47">
        <v>9</v>
      </c>
      <c r="O47">
        <v>6</v>
      </c>
      <c r="P47" s="16">
        <f t="shared" si="6"/>
        <v>45</v>
      </c>
      <c r="Q47">
        <v>0</v>
      </c>
      <c r="W47" t="s">
        <v>106</v>
      </c>
      <c r="Z47" s="4">
        <v>38247</v>
      </c>
      <c r="AA47" s="16">
        <v>23</v>
      </c>
      <c r="AB47" s="16">
        <f t="shared" si="7"/>
        <v>0.33333333333333331</v>
      </c>
      <c r="AC47" s="16">
        <f t="shared" si="10"/>
        <v>0.6</v>
      </c>
      <c r="AD47" s="16"/>
      <c r="AE47" s="16">
        <f t="shared" si="8"/>
        <v>0.80952380952380953</v>
      </c>
      <c r="AF47" s="16">
        <f t="shared" si="9"/>
        <v>0.2</v>
      </c>
    </row>
    <row r="48" spans="1:32" x14ac:dyDescent="0.2">
      <c r="A48" s="1">
        <v>38247</v>
      </c>
      <c r="B48" s="22">
        <v>4</v>
      </c>
      <c r="C48">
        <v>23</v>
      </c>
      <c r="D48" t="s">
        <v>103</v>
      </c>
      <c r="G48" t="s">
        <v>104</v>
      </c>
      <c r="H48" t="s">
        <v>107</v>
      </c>
      <c r="I48">
        <v>0</v>
      </c>
      <c r="J48">
        <v>2</v>
      </c>
      <c r="K48">
        <v>7</v>
      </c>
      <c r="L48">
        <v>5</v>
      </c>
      <c r="M48">
        <v>1</v>
      </c>
      <c r="N48">
        <v>6</v>
      </c>
      <c r="O48">
        <v>6</v>
      </c>
      <c r="P48" s="16">
        <f t="shared" si="6"/>
        <v>27</v>
      </c>
      <c r="Q48">
        <v>0</v>
      </c>
      <c r="W48" t="s">
        <v>106</v>
      </c>
      <c r="Z48" s="4">
        <v>38247</v>
      </c>
      <c r="AA48" s="16">
        <v>23</v>
      </c>
      <c r="AB48" s="16">
        <f t="shared" si="7"/>
        <v>0.44444444444444442</v>
      </c>
      <c r="AC48" s="16">
        <f t="shared" si="10"/>
        <v>0.5</v>
      </c>
      <c r="AD48" s="16"/>
      <c r="AE48" s="16">
        <f t="shared" si="8"/>
        <v>0.77777777777777779</v>
      </c>
      <c r="AF48" s="16">
        <f t="shared" si="9"/>
        <v>0.22222222222222221</v>
      </c>
    </row>
    <row r="49" spans="1:32" s="16" customFormat="1" x14ac:dyDescent="0.2">
      <c r="A49" s="1">
        <v>38247</v>
      </c>
      <c r="B49" s="22">
        <v>4</v>
      </c>
      <c r="C49" s="16">
        <v>222</v>
      </c>
      <c r="D49" s="16" t="s">
        <v>103</v>
      </c>
      <c r="F49" s="16">
        <v>2</v>
      </c>
      <c r="G49" s="16" t="s">
        <v>104</v>
      </c>
      <c r="H49" s="16" t="s">
        <v>385</v>
      </c>
      <c r="I49" s="16">
        <v>0</v>
      </c>
      <c r="J49" s="16">
        <v>0</v>
      </c>
      <c r="K49" s="16">
        <v>3</v>
      </c>
      <c r="L49" s="16">
        <v>1</v>
      </c>
      <c r="M49" s="16">
        <v>0</v>
      </c>
      <c r="N49" s="16">
        <v>3</v>
      </c>
      <c r="O49" s="16">
        <v>3</v>
      </c>
      <c r="P49" s="16">
        <f t="shared" si="6"/>
        <v>10</v>
      </c>
      <c r="Q49" s="16">
        <v>0</v>
      </c>
      <c r="W49" s="16" t="s">
        <v>106</v>
      </c>
      <c r="Z49" s="4">
        <v>38247</v>
      </c>
      <c r="AA49" s="16">
        <v>222</v>
      </c>
      <c r="AB49" s="16">
        <f t="shared" si="7"/>
        <v>0.6</v>
      </c>
      <c r="AC49" s="16">
        <f t="shared" si="10"/>
        <v>0.5</v>
      </c>
      <c r="AE49" s="16">
        <f t="shared" si="8"/>
        <v>1</v>
      </c>
      <c r="AF49" s="16">
        <f t="shared" si="9"/>
        <v>0.1</v>
      </c>
    </row>
    <row r="50" spans="1:32" x14ac:dyDescent="0.2">
      <c r="A50" s="1">
        <v>38247</v>
      </c>
      <c r="B50" s="22">
        <v>4</v>
      </c>
      <c r="C50">
        <v>3802</v>
      </c>
      <c r="D50" t="s">
        <v>103</v>
      </c>
      <c r="F50">
        <v>1</v>
      </c>
      <c r="G50" t="s">
        <v>104</v>
      </c>
      <c r="H50" t="s">
        <v>385</v>
      </c>
      <c r="I50">
        <v>0</v>
      </c>
      <c r="J50">
        <v>1</v>
      </c>
      <c r="K50">
        <v>1</v>
      </c>
      <c r="L50">
        <v>2</v>
      </c>
      <c r="M50">
        <v>0</v>
      </c>
      <c r="N50">
        <v>2</v>
      </c>
      <c r="O50">
        <v>1</v>
      </c>
      <c r="P50" s="16">
        <f t="shared" si="6"/>
        <v>7</v>
      </c>
      <c r="Q50">
        <v>0</v>
      </c>
      <c r="W50" t="s">
        <v>106</v>
      </c>
      <c r="Z50" s="4">
        <v>38247</v>
      </c>
      <c r="AA50" s="16">
        <v>3802</v>
      </c>
      <c r="AB50" s="16">
        <f t="shared" si="7"/>
        <v>0.42857142857142855</v>
      </c>
      <c r="AC50" s="16">
        <f t="shared" si="10"/>
        <v>0.66666666666666663</v>
      </c>
      <c r="AD50" s="16"/>
      <c r="AE50" s="16">
        <f t="shared" si="8"/>
        <v>0.5</v>
      </c>
      <c r="AF50" s="16">
        <f t="shared" si="9"/>
        <v>0.2857142857142857</v>
      </c>
    </row>
    <row r="51" spans="1:32" x14ac:dyDescent="0.2">
      <c r="A51" s="1">
        <v>38247</v>
      </c>
      <c r="B51" s="22">
        <v>4</v>
      </c>
      <c r="C51">
        <v>3802</v>
      </c>
      <c r="D51" t="s">
        <v>386</v>
      </c>
      <c r="F51">
        <v>3</v>
      </c>
      <c r="G51" t="s">
        <v>104</v>
      </c>
      <c r="H51" t="s">
        <v>385</v>
      </c>
      <c r="I51">
        <v>0</v>
      </c>
      <c r="J51">
        <v>1</v>
      </c>
      <c r="K51">
        <v>3</v>
      </c>
      <c r="L51">
        <v>1</v>
      </c>
      <c r="M51">
        <v>0</v>
      </c>
      <c r="N51">
        <v>1</v>
      </c>
      <c r="O51">
        <v>1</v>
      </c>
      <c r="P51" s="16">
        <f t="shared" si="6"/>
        <v>7</v>
      </c>
      <c r="Q51">
        <v>0</v>
      </c>
      <c r="W51" t="s">
        <v>106</v>
      </c>
      <c r="Z51" s="4">
        <v>38247</v>
      </c>
      <c r="AA51" s="16">
        <v>3802</v>
      </c>
      <c r="AB51" s="16">
        <f t="shared" si="7"/>
        <v>0.2857142857142857</v>
      </c>
      <c r="AC51" s="16">
        <f t="shared" si="10"/>
        <v>0.5</v>
      </c>
      <c r="AD51" s="16"/>
      <c r="AE51" s="16">
        <f t="shared" si="8"/>
        <v>0.75</v>
      </c>
      <c r="AF51" s="16">
        <f t="shared" si="9"/>
        <v>0.14285714285714285</v>
      </c>
    </row>
    <row r="52" spans="1:32" s="16" customFormat="1" x14ac:dyDescent="0.2">
      <c r="A52" s="1">
        <v>38248</v>
      </c>
      <c r="B52" s="22">
        <v>4</v>
      </c>
      <c r="C52" s="16">
        <v>23</v>
      </c>
      <c r="D52" s="16" t="s">
        <v>103</v>
      </c>
      <c r="G52" s="16" t="s">
        <v>104</v>
      </c>
      <c r="H52" s="16" t="s">
        <v>107</v>
      </c>
      <c r="I52" s="16">
        <v>0</v>
      </c>
      <c r="J52" s="16">
        <v>2</v>
      </c>
      <c r="K52" s="16">
        <v>9</v>
      </c>
      <c r="L52" s="16">
        <v>5</v>
      </c>
      <c r="M52" s="16">
        <v>0</v>
      </c>
      <c r="N52" s="16">
        <v>13</v>
      </c>
      <c r="O52" s="16">
        <v>3</v>
      </c>
      <c r="P52" s="16">
        <f t="shared" si="6"/>
        <v>32</v>
      </c>
      <c r="Q52" s="16">
        <v>0</v>
      </c>
      <c r="W52" s="16" t="s">
        <v>106</v>
      </c>
      <c r="Z52" s="4">
        <v>38248</v>
      </c>
      <c r="AA52" s="16">
        <v>23</v>
      </c>
      <c r="AB52" s="16">
        <f t="shared" si="7"/>
        <v>0.5</v>
      </c>
      <c r="AC52" s="16">
        <f t="shared" si="10"/>
        <v>0.8125</v>
      </c>
      <c r="AE52" s="16">
        <f t="shared" si="8"/>
        <v>0.81818181818181823</v>
      </c>
      <c r="AF52" s="16">
        <f t="shared" si="9"/>
        <v>0.15625</v>
      </c>
    </row>
    <row r="53" spans="1:32" x14ac:dyDescent="0.2">
      <c r="A53" s="1">
        <v>38248</v>
      </c>
      <c r="B53" s="22">
        <v>4</v>
      </c>
      <c r="C53">
        <v>23</v>
      </c>
      <c r="D53" t="s">
        <v>103</v>
      </c>
      <c r="G53" t="s">
        <v>104</v>
      </c>
      <c r="H53" t="s">
        <v>105</v>
      </c>
      <c r="I53">
        <v>0</v>
      </c>
      <c r="J53">
        <v>1</v>
      </c>
      <c r="K53">
        <v>15</v>
      </c>
      <c r="L53">
        <v>7</v>
      </c>
      <c r="M53">
        <v>2</v>
      </c>
      <c r="N53">
        <v>14</v>
      </c>
      <c r="O53">
        <v>4</v>
      </c>
      <c r="P53" s="16">
        <f t="shared" si="6"/>
        <v>43</v>
      </c>
      <c r="Q53">
        <v>0</v>
      </c>
      <c r="W53" t="s">
        <v>106</v>
      </c>
      <c r="Z53" s="4">
        <v>38248</v>
      </c>
      <c r="AA53" s="16">
        <v>23</v>
      </c>
      <c r="AB53" s="16">
        <f t="shared" si="7"/>
        <v>0.41860465116279072</v>
      </c>
      <c r="AC53" s="16">
        <f t="shared" si="10"/>
        <v>0.77777777777777779</v>
      </c>
      <c r="AD53" s="16"/>
      <c r="AE53" s="16">
        <f t="shared" si="8"/>
        <v>0.9375</v>
      </c>
      <c r="AF53" s="16">
        <f t="shared" si="9"/>
        <v>0.20930232558139536</v>
      </c>
    </row>
    <row r="54" spans="1:32" x14ac:dyDescent="0.2">
      <c r="A54" s="1">
        <v>38248</v>
      </c>
      <c r="B54" s="22">
        <v>4</v>
      </c>
      <c r="C54">
        <v>3802</v>
      </c>
      <c r="D54" t="s">
        <v>386</v>
      </c>
      <c r="F54">
        <v>3</v>
      </c>
      <c r="G54" t="s">
        <v>104</v>
      </c>
      <c r="H54" t="s">
        <v>385</v>
      </c>
      <c r="I54">
        <v>0</v>
      </c>
      <c r="J54">
        <v>0</v>
      </c>
      <c r="K54">
        <v>4</v>
      </c>
      <c r="L54">
        <v>5</v>
      </c>
      <c r="M54">
        <v>0</v>
      </c>
      <c r="N54">
        <v>1</v>
      </c>
      <c r="O54">
        <v>1</v>
      </c>
      <c r="P54" s="16">
        <f t="shared" si="6"/>
        <v>11</v>
      </c>
      <c r="Q54">
        <v>0</v>
      </c>
      <c r="W54" t="s">
        <v>106</v>
      </c>
      <c r="Z54" s="4">
        <v>38248</v>
      </c>
      <c r="AA54" s="16">
        <v>3802</v>
      </c>
      <c r="AB54" s="16">
        <f t="shared" si="7"/>
        <v>0.18181818181818182</v>
      </c>
      <c r="AC54" s="16">
        <f t="shared" si="10"/>
        <v>0.5</v>
      </c>
      <c r="AD54" s="16"/>
      <c r="AE54" s="16">
        <f t="shared" si="8"/>
        <v>1</v>
      </c>
      <c r="AF54" s="16">
        <f t="shared" si="9"/>
        <v>0.45454545454545453</v>
      </c>
    </row>
    <row r="55" spans="1:32" x14ac:dyDescent="0.2">
      <c r="A55" s="1">
        <v>38248</v>
      </c>
      <c r="B55" s="22">
        <v>4</v>
      </c>
      <c r="C55">
        <v>3802</v>
      </c>
      <c r="D55" t="s">
        <v>103</v>
      </c>
      <c r="F55">
        <v>2</v>
      </c>
      <c r="G55" t="s">
        <v>104</v>
      </c>
      <c r="H55" t="s">
        <v>385</v>
      </c>
      <c r="I55">
        <v>0</v>
      </c>
      <c r="J55">
        <v>0</v>
      </c>
      <c r="K55">
        <v>1</v>
      </c>
      <c r="L55">
        <v>3</v>
      </c>
      <c r="M55">
        <v>0</v>
      </c>
      <c r="N55">
        <v>3</v>
      </c>
      <c r="O55">
        <v>3</v>
      </c>
      <c r="P55" s="16">
        <f t="shared" si="6"/>
        <v>10</v>
      </c>
      <c r="Q55">
        <v>0</v>
      </c>
      <c r="W55" t="s">
        <v>106</v>
      </c>
      <c r="Z55" s="4">
        <v>38248</v>
      </c>
      <c r="AA55" s="16">
        <v>3802</v>
      </c>
      <c r="AB55" s="16">
        <f t="shared" si="7"/>
        <v>0.6</v>
      </c>
      <c r="AC55" s="16">
        <f t="shared" si="10"/>
        <v>0.5</v>
      </c>
      <c r="AD55" s="16"/>
      <c r="AE55" s="16">
        <f t="shared" si="8"/>
        <v>1</v>
      </c>
      <c r="AF55" s="16">
        <f t="shared" si="9"/>
        <v>0.3</v>
      </c>
    </row>
    <row r="56" spans="1:32" s="16" customFormat="1" x14ac:dyDescent="0.2">
      <c r="A56" s="1">
        <v>38248</v>
      </c>
      <c r="B56" s="22">
        <v>4</v>
      </c>
      <c r="C56" s="16">
        <v>3802</v>
      </c>
      <c r="D56" s="16" t="s">
        <v>386</v>
      </c>
      <c r="F56" s="16">
        <v>2</v>
      </c>
      <c r="G56" s="16" t="s">
        <v>104</v>
      </c>
      <c r="H56" s="16" t="s">
        <v>385</v>
      </c>
      <c r="I56" s="16">
        <v>0</v>
      </c>
      <c r="J56" s="16">
        <v>1</v>
      </c>
      <c r="K56" s="16">
        <v>1</v>
      </c>
      <c r="L56" s="16">
        <v>1</v>
      </c>
      <c r="M56" s="16">
        <v>0</v>
      </c>
      <c r="N56" s="16">
        <v>3</v>
      </c>
      <c r="O56" s="16">
        <v>5</v>
      </c>
      <c r="P56" s="16">
        <f t="shared" si="6"/>
        <v>11</v>
      </c>
      <c r="Q56" s="16">
        <v>0</v>
      </c>
      <c r="W56" s="16" t="s">
        <v>106</v>
      </c>
      <c r="Z56" s="4">
        <v>38248</v>
      </c>
      <c r="AA56" s="16">
        <v>3802</v>
      </c>
      <c r="AB56" s="16">
        <f t="shared" si="7"/>
        <v>0.72727272727272729</v>
      </c>
      <c r="AC56" s="16">
        <f t="shared" si="10"/>
        <v>0.375</v>
      </c>
      <c r="AE56" s="16">
        <f t="shared" si="8"/>
        <v>0.5</v>
      </c>
      <c r="AF56" s="16">
        <f t="shared" si="9"/>
        <v>9.0909090909090912E-2</v>
      </c>
    </row>
    <row r="57" spans="1:32" x14ac:dyDescent="0.2">
      <c r="A57" s="1">
        <v>38249</v>
      </c>
      <c r="B57" s="22">
        <v>4</v>
      </c>
      <c r="C57">
        <v>23</v>
      </c>
      <c r="D57" t="s">
        <v>103</v>
      </c>
      <c r="G57" t="s">
        <v>104</v>
      </c>
      <c r="H57" t="s">
        <v>107</v>
      </c>
      <c r="I57">
        <v>0</v>
      </c>
      <c r="J57">
        <v>0</v>
      </c>
      <c r="K57">
        <v>10</v>
      </c>
      <c r="L57">
        <v>3</v>
      </c>
      <c r="M57">
        <v>1</v>
      </c>
      <c r="N57">
        <v>7</v>
      </c>
      <c r="O57">
        <v>2</v>
      </c>
      <c r="P57" s="16">
        <f t="shared" si="6"/>
        <v>23</v>
      </c>
      <c r="Q57">
        <v>0</v>
      </c>
      <c r="W57" t="s">
        <v>106</v>
      </c>
      <c r="Z57" s="4">
        <v>38249</v>
      </c>
      <c r="AA57" s="16">
        <v>23</v>
      </c>
      <c r="AB57" s="16">
        <f t="shared" si="7"/>
        <v>0.39130434782608697</v>
      </c>
      <c r="AC57" s="16">
        <f t="shared" si="10"/>
        <v>0.77777777777777779</v>
      </c>
      <c r="AD57" s="16"/>
      <c r="AE57" s="16">
        <f t="shared" si="8"/>
        <v>1</v>
      </c>
      <c r="AF57" s="16">
        <f t="shared" si="9"/>
        <v>0.17391304347826086</v>
      </c>
    </row>
    <row r="58" spans="1:32" s="16" customFormat="1" x14ac:dyDescent="0.2">
      <c r="A58" s="1">
        <v>38249</v>
      </c>
      <c r="B58" s="22">
        <v>4</v>
      </c>
      <c r="C58" s="16">
        <v>23</v>
      </c>
      <c r="D58" s="16" t="s">
        <v>103</v>
      </c>
      <c r="G58" s="16" t="s">
        <v>104</v>
      </c>
      <c r="H58" s="16" t="s">
        <v>105</v>
      </c>
      <c r="I58" s="16">
        <v>0</v>
      </c>
      <c r="J58" s="16">
        <v>5</v>
      </c>
      <c r="K58" s="16">
        <v>16</v>
      </c>
      <c r="L58" s="16">
        <v>3</v>
      </c>
      <c r="M58" s="16">
        <v>4</v>
      </c>
      <c r="N58" s="16">
        <v>15</v>
      </c>
      <c r="O58" s="16">
        <v>6</v>
      </c>
      <c r="P58" s="16">
        <f t="shared" si="6"/>
        <v>49</v>
      </c>
      <c r="Q58" s="16">
        <v>0</v>
      </c>
      <c r="W58" s="16" t="s">
        <v>106</v>
      </c>
      <c r="Z58" s="4">
        <v>38249</v>
      </c>
      <c r="AA58" s="16">
        <v>23</v>
      </c>
      <c r="AB58" s="16">
        <f t="shared" si="7"/>
        <v>0.42857142857142855</v>
      </c>
      <c r="AC58" s="16">
        <f t="shared" si="10"/>
        <v>0.7142857142857143</v>
      </c>
      <c r="AE58" s="16">
        <f t="shared" si="8"/>
        <v>0.76190476190476186</v>
      </c>
      <c r="AF58" s="16">
        <f t="shared" si="9"/>
        <v>0.14285714285714285</v>
      </c>
    </row>
    <row r="59" spans="1:32" x14ac:dyDescent="0.2">
      <c r="A59" s="1">
        <v>38249</v>
      </c>
      <c r="B59" s="22">
        <v>4</v>
      </c>
      <c r="C59">
        <v>3802</v>
      </c>
      <c r="D59" t="s">
        <v>103</v>
      </c>
      <c r="F59">
        <v>3</v>
      </c>
      <c r="G59" t="s">
        <v>104</v>
      </c>
      <c r="H59" t="s">
        <v>385</v>
      </c>
      <c r="I59">
        <v>0</v>
      </c>
      <c r="J59">
        <v>0</v>
      </c>
      <c r="K59">
        <v>6</v>
      </c>
      <c r="L59">
        <v>3</v>
      </c>
      <c r="M59">
        <v>2</v>
      </c>
      <c r="N59">
        <v>5</v>
      </c>
      <c r="O59">
        <v>2</v>
      </c>
      <c r="P59" s="16">
        <f t="shared" si="6"/>
        <v>18</v>
      </c>
      <c r="Q59">
        <v>0</v>
      </c>
      <c r="W59" t="s">
        <v>106</v>
      </c>
      <c r="Z59" s="4">
        <v>38249</v>
      </c>
      <c r="AA59" s="16">
        <v>3802</v>
      </c>
      <c r="AB59" s="16">
        <f t="shared" si="7"/>
        <v>0.3888888888888889</v>
      </c>
      <c r="AC59" s="16">
        <f t="shared" si="10"/>
        <v>0.7142857142857143</v>
      </c>
      <c r="AD59" s="16"/>
      <c r="AE59" s="16">
        <f t="shared" si="8"/>
        <v>1</v>
      </c>
      <c r="AF59" s="16">
        <f t="shared" si="9"/>
        <v>0.27777777777777779</v>
      </c>
    </row>
    <row r="60" spans="1:32" s="16" customFormat="1" x14ac:dyDescent="0.2">
      <c r="A60" s="1">
        <v>38250</v>
      </c>
      <c r="B60" s="22">
        <v>4</v>
      </c>
      <c r="C60" s="16">
        <v>23</v>
      </c>
      <c r="D60" s="16" t="s">
        <v>103</v>
      </c>
      <c r="G60" s="16" t="s">
        <v>104</v>
      </c>
      <c r="H60" s="16" t="s">
        <v>107</v>
      </c>
      <c r="I60" s="16">
        <v>0</v>
      </c>
      <c r="J60" s="16">
        <v>0</v>
      </c>
      <c r="K60" s="16">
        <v>10</v>
      </c>
      <c r="L60" s="16">
        <v>2</v>
      </c>
      <c r="M60" s="16">
        <v>0</v>
      </c>
      <c r="N60" s="16">
        <v>6</v>
      </c>
      <c r="O60" s="16">
        <v>2</v>
      </c>
      <c r="P60" s="16">
        <f t="shared" si="6"/>
        <v>20</v>
      </c>
      <c r="Q60" s="16">
        <v>0</v>
      </c>
      <c r="W60" s="16" t="s">
        <v>106</v>
      </c>
      <c r="Z60" s="4">
        <v>38250</v>
      </c>
      <c r="AA60" s="16">
        <v>23</v>
      </c>
      <c r="AB60" s="16">
        <f t="shared" si="7"/>
        <v>0.4</v>
      </c>
      <c r="AC60" s="16">
        <f t="shared" si="10"/>
        <v>0.75</v>
      </c>
      <c r="AE60" s="16">
        <f t="shared" si="8"/>
        <v>1</v>
      </c>
      <c r="AF60" s="16">
        <f t="shared" si="9"/>
        <v>0.1</v>
      </c>
    </row>
    <row r="61" spans="1:32" x14ac:dyDescent="0.2">
      <c r="A61" s="1">
        <v>38250</v>
      </c>
      <c r="B61" s="22">
        <v>4</v>
      </c>
      <c r="C61">
        <v>23</v>
      </c>
      <c r="D61" t="s">
        <v>103</v>
      </c>
      <c r="G61" t="s">
        <v>104</v>
      </c>
      <c r="H61" t="s">
        <v>105</v>
      </c>
      <c r="I61">
        <v>0</v>
      </c>
      <c r="J61">
        <v>1</v>
      </c>
      <c r="K61">
        <v>7</v>
      </c>
      <c r="L61">
        <v>2</v>
      </c>
      <c r="M61">
        <v>0</v>
      </c>
      <c r="N61">
        <v>13</v>
      </c>
      <c r="O61">
        <v>6</v>
      </c>
      <c r="P61" s="16">
        <f t="shared" si="6"/>
        <v>29</v>
      </c>
      <c r="Q61">
        <v>0</v>
      </c>
      <c r="R61">
        <v>1</v>
      </c>
      <c r="U61">
        <v>10</v>
      </c>
      <c r="V61">
        <v>2</v>
      </c>
      <c r="W61" t="s">
        <v>106</v>
      </c>
      <c r="X61" s="16" t="s">
        <v>168</v>
      </c>
      <c r="Z61" s="4">
        <v>38250</v>
      </c>
      <c r="AA61" s="16">
        <v>23</v>
      </c>
      <c r="AB61" s="16">
        <f t="shared" si="7"/>
        <v>0.65517241379310343</v>
      </c>
      <c r="AC61" s="16">
        <f t="shared" si="10"/>
        <v>0.68421052631578949</v>
      </c>
      <c r="AD61" s="16">
        <f>+(R61+S61+T61)/U61</f>
        <v>0.1</v>
      </c>
      <c r="AE61" s="16">
        <f t="shared" si="8"/>
        <v>0.875</v>
      </c>
      <c r="AF61" s="16">
        <f t="shared" si="9"/>
        <v>6.8965517241379309E-2</v>
      </c>
    </row>
    <row r="62" spans="1:32" x14ac:dyDescent="0.2">
      <c r="A62" s="1">
        <v>38251</v>
      </c>
      <c r="B62" s="22">
        <v>4</v>
      </c>
      <c r="C62">
        <v>23</v>
      </c>
      <c r="D62" t="s">
        <v>103</v>
      </c>
      <c r="G62" t="s">
        <v>104</v>
      </c>
      <c r="H62" t="s">
        <v>105</v>
      </c>
      <c r="I62">
        <v>0</v>
      </c>
      <c r="J62">
        <v>3</v>
      </c>
      <c r="K62">
        <v>12</v>
      </c>
      <c r="L62">
        <v>9</v>
      </c>
      <c r="M62">
        <v>1</v>
      </c>
      <c r="N62">
        <v>16</v>
      </c>
      <c r="O62">
        <v>4</v>
      </c>
      <c r="P62" s="16">
        <f t="shared" si="6"/>
        <v>45</v>
      </c>
      <c r="Q62">
        <v>0</v>
      </c>
      <c r="W62" t="s">
        <v>106</v>
      </c>
      <c r="Z62" s="4">
        <v>38251</v>
      </c>
      <c r="AA62" s="16">
        <v>23</v>
      </c>
      <c r="AB62" s="16">
        <f t="shared" si="7"/>
        <v>0.44444444444444442</v>
      </c>
      <c r="AC62" s="16">
        <f t="shared" si="10"/>
        <v>0.8</v>
      </c>
      <c r="AD62" s="16"/>
      <c r="AE62" s="16">
        <f t="shared" si="8"/>
        <v>0.8</v>
      </c>
      <c r="AF62" s="16">
        <f t="shared" si="9"/>
        <v>0.22222222222222221</v>
      </c>
    </row>
    <row r="63" spans="1:32" s="16" customFormat="1" x14ac:dyDescent="0.2">
      <c r="A63" s="1">
        <v>38251</v>
      </c>
      <c r="B63" s="22">
        <v>4</v>
      </c>
      <c r="C63" s="16">
        <v>23</v>
      </c>
      <c r="D63" s="16" t="s">
        <v>103</v>
      </c>
      <c r="G63" s="16" t="s">
        <v>104</v>
      </c>
      <c r="H63" s="16" t="s">
        <v>107</v>
      </c>
      <c r="I63" s="16">
        <v>0</v>
      </c>
      <c r="J63" s="16">
        <v>3</v>
      </c>
      <c r="K63" s="16">
        <v>8</v>
      </c>
      <c r="L63" s="16">
        <v>7</v>
      </c>
      <c r="M63" s="16">
        <v>3</v>
      </c>
      <c r="N63" s="16">
        <v>7</v>
      </c>
      <c r="O63" s="16">
        <v>2</v>
      </c>
      <c r="P63" s="16">
        <f t="shared" si="6"/>
        <v>30</v>
      </c>
      <c r="Q63" s="16">
        <v>0</v>
      </c>
      <c r="W63" s="16" t="s">
        <v>106</v>
      </c>
      <c r="Z63" s="4">
        <v>38251</v>
      </c>
      <c r="AA63" s="16">
        <v>23</v>
      </c>
      <c r="AB63" s="16">
        <f t="shared" si="7"/>
        <v>0.3</v>
      </c>
      <c r="AC63" s="16">
        <f t="shared" si="10"/>
        <v>0.77777777777777779</v>
      </c>
      <c r="AE63" s="16">
        <f t="shared" si="8"/>
        <v>0.72727272727272729</v>
      </c>
      <c r="AF63" s="16">
        <f t="shared" si="9"/>
        <v>0.33333333333333331</v>
      </c>
    </row>
    <row r="64" spans="1:32" x14ac:dyDescent="0.2">
      <c r="A64" s="1">
        <v>38252</v>
      </c>
      <c r="B64" s="22">
        <v>4</v>
      </c>
      <c r="C64">
        <v>23</v>
      </c>
      <c r="D64" t="s">
        <v>103</v>
      </c>
      <c r="G64" t="s">
        <v>104</v>
      </c>
      <c r="H64" t="s">
        <v>107</v>
      </c>
      <c r="I64">
        <v>0</v>
      </c>
      <c r="J64">
        <v>4</v>
      </c>
      <c r="K64">
        <v>4</v>
      </c>
      <c r="L64">
        <v>3</v>
      </c>
      <c r="M64">
        <v>3</v>
      </c>
      <c r="N64">
        <v>9</v>
      </c>
      <c r="O64">
        <v>5</v>
      </c>
      <c r="P64" s="16">
        <f t="shared" si="6"/>
        <v>28</v>
      </c>
      <c r="Q64">
        <v>0</v>
      </c>
      <c r="W64" t="s">
        <v>106</v>
      </c>
      <c r="Z64" s="4">
        <v>38252</v>
      </c>
      <c r="AA64" s="16">
        <v>23</v>
      </c>
      <c r="AB64" s="16">
        <f t="shared" si="7"/>
        <v>0.5</v>
      </c>
      <c r="AC64" s="16">
        <f t="shared" si="10"/>
        <v>0.6428571428571429</v>
      </c>
      <c r="AD64" s="16"/>
      <c r="AE64" s="16">
        <f t="shared" si="8"/>
        <v>0.5</v>
      </c>
      <c r="AF64" s="16">
        <f t="shared" si="9"/>
        <v>0.21428571428571427</v>
      </c>
    </row>
    <row r="65" spans="1:32" s="16" customFormat="1" x14ac:dyDescent="0.2">
      <c r="A65" s="1">
        <v>38252</v>
      </c>
      <c r="B65" s="22">
        <v>4</v>
      </c>
      <c r="C65" s="16">
        <v>23</v>
      </c>
      <c r="D65" s="16" t="s">
        <v>103</v>
      </c>
      <c r="G65" s="16" t="s">
        <v>104</v>
      </c>
      <c r="H65" s="16" t="s">
        <v>105</v>
      </c>
      <c r="I65" s="16">
        <v>0</v>
      </c>
      <c r="J65" s="16">
        <v>0</v>
      </c>
      <c r="K65" s="16">
        <v>8</v>
      </c>
      <c r="L65" s="16">
        <v>6</v>
      </c>
      <c r="M65" s="16">
        <v>2</v>
      </c>
      <c r="N65" s="16">
        <v>9</v>
      </c>
      <c r="O65" s="16">
        <v>10</v>
      </c>
      <c r="P65" s="16">
        <f t="shared" si="6"/>
        <v>35</v>
      </c>
      <c r="Q65" s="16">
        <v>0</v>
      </c>
      <c r="W65" s="16" t="s">
        <v>106</v>
      </c>
      <c r="Z65" s="4">
        <v>38252</v>
      </c>
      <c r="AA65" s="16">
        <v>23</v>
      </c>
      <c r="AB65" s="16">
        <f t="shared" si="7"/>
        <v>0.54285714285714282</v>
      </c>
      <c r="AC65" s="16">
        <f t="shared" si="10"/>
        <v>0.47368421052631576</v>
      </c>
      <c r="AE65" s="16">
        <f t="shared" si="8"/>
        <v>1</v>
      </c>
      <c r="AF65" s="16">
        <f t="shared" si="9"/>
        <v>0.22857142857142856</v>
      </c>
    </row>
    <row r="66" spans="1:32" s="16" customFormat="1" x14ac:dyDescent="0.2">
      <c r="A66" s="1">
        <v>38252</v>
      </c>
      <c r="B66" s="22">
        <v>4</v>
      </c>
      <c r="C66" s="16">
        <v>3852</v>
      </c>
      <c r="D66" s="16" t="s">
        <v>103</v>
      </c>
      <c r="G66" s="16" t="s">
        <v>104</v>
      </c>
      <c r="H66" s="16" t="s">
        <v>385</v>
      </c>
      <c r="I66" s="16">
        <v>0</v>
      </c>
      <c r="J66" s="16">
        <v>2</v>
      </c>
      <c r="K66" s="16">
        <v>5</v>
      </c>
      <c r="L66" s="16">
        <v>2</v>
      </c>
      <c r="M66" s="16">
        <v>3</v>
      </c>
      <c r="N66" s="16">
        <v>7</v>
      </c>
      <c r="O66" s="16">
        <v>3</v>
      </c>
      <c r="P66" s="16">
        <f t="shared" ref="P66:P97" si="11">SUM(I66:O66)</f>
        <v>22</v>
      </c>
      <c r="Q66" s="16">
        <v>0</v>
      </c>
      <c r="W66" s="16" t="s">
        <v>106</v>
      </c>
      <c r="Z66" s="4">
        <v>38252</v>
      </c>
      <c r="AA66" s="16">
        <v>3852</v>
      </c>
      <c r="AB66" s="16">
        <f t="shared" ref="AB66:AB97" si="12">+(N66+O66)/+(I66+J66+K66+L66+M66+N66+O66)</f>
        <v>0.45454545454545453</v>
      </c>
      <c r="AC66" s="16">
        <f t="shared" si="10"/>
        <v>0.7</v>
      </c>
      <c r="AE66" s="16">
        <f t="shared" ref="AE66:AE97" si="13">+K66/+(J66+K66)</f>
        <v>0.7142857142857143</v>
      </c>
      <c r="AF66" s="16">
        <f t="shared" ref="AF66:AF97" si="14">+(L66+M66)/P66</f>
        <v>0.22727272727272727</v>
      </c>
    </row>
    <row r="67" spans="1:32" x14ac:dyDescent="0.2">
      <c r="A67" s="1">
        <v>38253</v>
      </c>
      <c r="B67" s="22">
        <v>4</v>
      </c>
      <c r="C67" s="16">
        <v>23</v>
      </c>
      <c r="D67" t="s">
        <v>103</v>
      </c>
      <c r="G67" t="s">
        <v>104</v>
      </c>
      <c r="H67" t="s">
        <v>385</v>
      </c>
      <c r="I67">
        <v>0</v>
      </c>
      <c r="J67">
        <v>6</v>
      </c>
      <c r="K67">
        <v>10</v>
      </c>
      <c r="L67">
        <v>8</v>
      </c>
      <c r="M67">
        <v>3</v>
      </c>
      <c r="N67">
        <v>8</v>
      </c>
      <c r="O67">
        <v>7</v>
      </c>
      <c r="P67" s="16">
        <f t="shared" si="11"/>
        <v>42</v>
      </c>
      <c r="Q67">
        <v>0</v>
      </c>
      <c r="W67" t="s">
        <v>106</v>
      </c>
      <c r="Z67" s="4">
        <v>38253</v>
      </c>
      <c r="AA67" s="16">
        <v>23</v>
      </c>
      <c r="AB67" s="16">
        <f t="shared" si="12"/>
        <v>0.35714285714285715</v>
      </c>
      <c r="AC67" s="16">
        <f t="shared" si="10"/>
        <v>0.53333333333333333</v>
      </c>
      <c r="AD67" s="16"/>
      <c r="AE67" s="16">
        <f t="shared" si="13"/>
        <v>0.625</v>
      </c>
      <c r="AF67" s="16">
        <f t="shared" si="14"/>
        <v>0.26190476190476192</v>
      </c>
    </row>
    <row r="68" spans="1:32" s="16" customFormat="1" x14ac:dyDescent="0.2">
      <c r="A68" s="1">
        <v>38253</v>
      </c>
      <c r="B68" s="22">
        <v>4</v>
      </c>
      <c r="C68" s="16">
        <v>222</v>
      </c>
      <c r="D68" s="16" t="s">
        <v>386</v>
      </c>
      <c r="F68" s="16">
        <v>1</v>
      </c>
      <c r="G68" s="16" t="s">
        <v>104</v>
      </c>
      <c r="H68" s="16" t="s">
        <v>385</v>
      </c>
      <c r="I68" s="16">
        <v>0</v>
      </c>
      <c r="J68" s="16">
        <v>0</v>
      </c>
      <c r="K68" s="16">
        <v>0</v>
      </c>
      <c r="L68" s="16">
        <v>1</v>
      </c>
      <c r="M68" s="16">
        <v>1</v>
      </c>
      <c r="N68" s="16">
        <v>4</v>
      </c>
      <c r="O68" s="16">
        <v>4</v>
      </c>
      <c r="P68" s="16">
        <f t="shared" si="11"/>
        <v>10</v>
      </c>
      <c r="Q68" s="16">
        <v>0</v>
      </c>
      <c r="W68" s="16" t="s">
        <v>106</v>
      </c>
      <c r="Z68" s="4">
        <v>38253</v>
      </c>
      <c r="AA68" s="16">
        <v>222</v>
      </c>
      <c r="AB68" s="16">
        <f t="shared" si="12"/>
        <v>0.8</v>
      </c>
      <c r="AC68" s="16">
        <f t="shared" si="10"/>
        <v>0.5</v>
      </c>
      <c r="AE68" s="16" t="e">
        <f t="shared" si="13"/>
        <v>#DIV/0!</v>
      </c>
      <c r="AF68" s="16">
        <f t="shared" si="14"/>
        <v>0.2</v>
      </c>
    </row>
    <row r="69" spans="1:32" x14ac:dyDescent="0.2">
      <c r="A69" s="1">
        <v>38254</v>
      </c>
      <c r="B69" s="22">
        <v>4</v>
      </c>
      <c r="C69" s="16">
        <v>23</v>
      </c>
      <c r="D69" t="s">
        <v>103</v>
      </c>
      <c r="G69" t="s">
        <v>104</v>
      </c>
      <c r="H69" t="s">
        <v>105</v>
      </c>
      <c r="I69">
        <v>0</v>
      </c>
      <c r="J69">
        <v>4</v>
      </c>
      <c r="K69">
        <v>15</v>
      </c>
      <c r="L69">
        <v>7</v>
      </c>
      <c r="M69">
        <v>2</v>
      </c>
      <c r="N69">
        <v>6</v>
      </c>
      <c r="O69">
        <v>10</v>
      </c>
      <c r="P69" s="16">
        <f t="shared" si="11"/>
        <v>44</v>
      </c>
      <c r="Q69">
        <v>1</v>
      </c>
      <c r="W69" t="s">
        <v>106</v>
      </c>
      <c r="Z69" s="4">
        <v>38254</v>
      </c>
      <c r="AA69" s="16">
        <v>23</v>
      </c>
      <c r="AB69" s="16">
        <f t="shared" si="12"/>
        <v>0.36363636363636365</v>
      </c>
      <c r="AC69" s="16">
        <f t="shared" si="10"/>
        <v>0.375</v>
      </c>
      <c r="AD69" s="16"/>
      <c r="AE69" s="16">
        <f t="shared" si="13"/>
        <v>0.78947368421052633</v>
      </c>
      <c r="AF69" s="16">
        <f t="shared" si="14"/>
        <v>0.20454545454545456</v>
      </c>
    </row>
    <row r="70" spans="1:32" x14ac:dyDescent="0.2">
      <c r="A70" s="1">
        <v>38254</v>
      </c>
      <c r="B70" s="22">
        <v>4</v>
      </c>
      <c r="C70" s="16">
        <v>23</v>
      </c>
      <c r="D70" t="s">
        <v>103</v>
      </c>
      <c r="G70" t="s">
        <v>104</v>
      </c>
      <c r="H70" t="s">
        <v>107</v>
      </c>
      <c r="I70">
        <v>0</v>
      </c>
      <c r="J70">
        <v>4</v>
      </c>
      <c r="K70">
        <v>8</v>
      </c>
      <c r="L70">
        <v>3</v>
      </c>
      <c r="M70">
        <v>1</v>
      </c>
      <c r="N70">
        <v>5</v>
      </c>
      <c r="O70">
        <v>9</v>
      </c>
      <c r="P70" s="16">
        <f t="shared" si="11"/>
        <v>30</v>
      </c>
      <c r="Q70">
        <v>0</v>
      </c>
      <c r="W70" t="s">
        <v>106</v>
      </c>
      <c r="Z70" s="4">
        <v>38254</v>
      </c>
      <c r="AA70" s="16">
        <v>23</v>
      </c>
      <c r="AB70" s="16">
        <f t="shared" si="12"/>
        <v>0.46666666666666667</v>
      </c>
      <c r="AC70" s="16">
        <f t="shared" si="10"/>
        <v>0.35714285714285715</v>
      </c>
      <c r="AD70" s="16"/>
      <c r="AE70" s="16">
        <f t="shared" si="13"/>
        <v>0.66666666666666663</v>
      </c>
      <c r="AF70" s="16">
        <f t="shared" si="14"/>
        <v>0.13333333333333333</v>
      </c>
    </row>
    <row r="71" spans="1:32" x14ac:dyDescent="0.2">
      <c r="A71" s="1">
        <v>38255</v>
      </c>
      <c r="B71" s="22">
        <v>4</v>
      </c>
      <c r="C71">
        <v>23</v>
      </c>
      <c r="D71" t="s">
        <v>103</v>
      </c>
      <c r="G71" t="s">
        <v>104</v>
      </c>
      <c r="H71" t="s">
        <v>107</v>
      </c>
      <c r="I71">
        <v>0</v>
      </c>
      <c r="J71">
        <v>1</v>
      </c>
      <c r="K71">
        <v>5</v>
      </c>
      <c r="L71">
        <v>5</v>
      </c>
      <c r="M71">
        <v>3</v>
      </c>
      <c r="N71">
        <v>4</v>
      </c>
      <c r="O71">
        <v>6</v>
      </c>
      <c r="P71" s="16">
        <f t="shared" si="11"/>
        <v>24</v>
      </c>
      <c r="Q71">
        <v>0</v>
      </c>
      <c r="W71" t="s">
        <v>106</v>
      </c>
      <c r="Z71" s="4">
        <v>38255</v>
      </c>
      <c r="AA71" s="16">
        <v>23</v>
      </c>
      <c r="AB71" s="16">
        <f t="shared" si="12"/>
        <v>0.41666666666666669</v>
      </c>
      <c r="AC71" s="16">
        <f t="shared" si="10"/>
        <v>0.4</v>
      </c>
      <c r="AD71" s="16"/>
      <c r="AE71" s="16">
        <f t="shared" si="13"/>
        <v>0.83333333333333337</v>
      </c>
      <c r="AF71" s="16">
        <f t="shared" si="14"/>
        <v>0.33333333333333331</v>
      </c>
    </row>
    <row r="72" spans="1:32" s="16" customFormat="1" x14ac:dyDescent="0.2">
      <c r="A72" s="1">
        <v>38255</v>
      </c>
      <c r="B72" s="22">
        <v>4</v>
      </c>
      <c r="C72" s="16">
        <v>23</v>
      </c>
      <c r="D72" s="16" t="s">
        <v>103</v>
      </c>
      <c r="G72" s="16" t="s">
        <v>104</v>
      </c>
      <c r="H72" s="16" t="s">
        <v>105</v>
      </c>
      <c r="I72" s="16">
        <v>0</v>
      </c>
      <c r="J72" s="16">
        <v>3</v>
      </c>
      <c r="K72" s="16">
        <v>18</v>
      </c>
      <c r="L72" s="16">
        <v>7</v>
      </c>
      <c r="M72" s="16">
        <v>1</v>
      </c>
      <c r="N72" s="16">
        <v>2</v>
      </c>
      <c r="O72" s="16">
        <v>10</v>
      </c>
      <c r="P72" s="16">
        <f t="shared" si="11"/>
        <v>41</v>
      </c>
      <c r="Q72" s="16">
        <v>0</v>
      </c>
      <c r="W72" s="16" t="s">
        <v>106</v>
      </c>
      <c r="Z72" s="4">
        <v>38255</v>
      </c>
      <c r="AA72" s="16">
        <v>23</v>
      </c>
      <c r="AB72" s="16">
        <f t="shared" si="12"/>
        <v>0.29268292682926828</v>
      </c>
      <c r="AC72" s="16">
        <f t="shared" ref="AC72:AC103" si="15">+N72/(+N72+O72)</f>
        <v>0.16666666666666666</v>
      </c>
      <c r="AE72" s="16">
        <f t="shared" si="13"/>
        <v>0.8571428571428571</v>
      </c>
      <c r="AF72" s="16">
        <f t="shared" si="14"/>
        <v>0.1951219512195122</v>
      </c>
    </row>
    <row r="73" spans="1:32" x14ac:dyDescent="0.2">
      <c r="A73" s="1">
        <v>38255</v>
      </c>
      <c r="B73" s="22">
        <v>4</v>
      </c>
      <c r="C73">
        <v>3802</v>
      </c>
      <c r="D73" t="s">
        <v>103</v>
      </c>
      <c r="F73">
        <v>2</v>
      </c>
      <c r="G73" t="s">
        <v>104</v>
      </c>
      <c r="H73" t="s">
        <v>385</v>
      </c>
      <c r="I73">
        <v>0</v>
      </c>
      <c r="J73">
        <v>1</v>
      </c>
      <c r="K73">
        <v>3</v>
      </c>
      <c r="L73">
        <v>3</v>
      </c>
      <c r="M73">
        <v>2</v>
      </c>
      <c r="N73">
        <v>3</v>
      </c>
      <c r="O73">
        <v>4</v>
      </c>
      <c r="P73" s="16">
        <f t="shared" si="11"/>
        <v>16</v>
      </c>
      <c r="Q73">
        <v>0</v>
      </c>
      <c r="W73" t="s">
        <v>106</v>
      </c>
      <c r="Z73" s="4">
        <v>38255</v>
      </c>
      <c r="AA73" s="16">
        <v>3802</v>
      </c>
      <c r="AB73" s="16">
        <f t="shared" si="12"/>
        <v>0.4375</v>
      </c>
      <c r="AC73" s="16">
        <f t="shared" si="15"/>
        <v>0.42857142857142855</v>
      </c>
      <c r="AD73" s="16"/>
      <c r="AE73" s="16">
        <f t="shared" si="13"/>
        <v>0.75</v>
      </c>
      <c r="AF73" s="16">
        <f t="shared" si="14"/>
        <v>0.3125</v>
      </c>
    </row>
    <row r="74" spans="1:32" s="16" customFormat="1" x14ac:dyDescent="0.2">
      <c r="A74" s="1">
        <v>38256</v>
      </c>
      <c r="B74" s="22">
        <v>4</v>
      </c>
      <c r="C74" s="16">
        <v>23</v>
      </c>
      <c r="D74" s="16" t="s">
        <v>103</v>
      </c>
      <c r="G74" s="16" t="s">
        <v>104</v>
      </c>
      <c r="H74" s="16" t="s">
        <v>105</v>
      </c>
      <c r="I74" s="16">
        <v>0</v>
      </c>
      <c r="J74" s="16">
        <v>3</v>
      </c>
      <c r="K74" s="16">
        <v>19</v>
      </c>
      <c r="L74" s="16">
        <v>11</v>
      </c>
      <c r="M74" s="16">
        <v>0</v>
      </c>
      <c r="N74" s="16">
        <v>2</v>
      </c>
      <c r="O74" s="16">
        <v>7</v>
      </c>
      <c r="P74" s="16">
        <f t="shared" si="11"/>
        <v>42</v>
      </c>
      <c r="Q74" s="16">
        <v>1</v>
      </c>
      <c r="W74" s="16" t="s">
        <v>106</v>
      </c>
      <c r="Z74" s="4">
        <v>38256</v>
      </c>
      <c r="AA74" s="16">
        <v>23</v>
      </c>
      <c r="AB74" s="16">
        <f t="shared" si="12"/>
        <v>0.21428571428571427</v>
      </c>
      <c r="AC74" s="16">
        <f t="shared" si="15"/>
        <v>0.22222222222222221</v>
      </c>
      <c r="AE74" s="16">
        <f t="shared" si="13"/>
        <v>0.86363636363636365</v>
      </c>
      <c r="AF74" s="16">
        <f t="shared" si="14"/>
        <v>0.26190476190476192</v>
      </c>
    </row>
    <row r="75" spans="1:32" x14ac:dyDescent="0.2">
      <c r="A75" s="1">
        <v>38256</v>
      </c>
      <c r="B75" s="22">
        <v>4</v>
      </c>
      <c r="C75">
        <v>23</v>
      </c>
      <c r="D75" t="s">
        <v>103</v>
      </c>
      <c r="G75" t="s">
        <v>104</v>
      </c>
      <c r="H75" t="s">
        <v>107</v>
      </c>
      <c r="I75">
        <v>0</v>
      </c>
      <c r="J75">
        <v>1</v>
      </c>
      <c r="K75">
        <v>4</v>
      </c>
      <c r="L75">
        <v>7</v>
      </c>
      <c r="M75">
        <v>0</v>
      </c>
      <c r="N75">
        <v>0</v>
      </c>
      <c r="O75">
        <v>6</v>
      </c>
      <c r="P75" s="16">
        <f t="shared" si="11"/>
        <v>18</v>
      </c>
      <c r="Q75">
        <v>0</v>
      </c>
      <c r="W75" t="s">
        <v>106</v>
      </c>
      <c r="X75" s="16"/>
      <c r="Z75" s="4">
        <v>38256</v>
      </c>
      <c r="AA75" s="16">
        <v>23</v>
      </c>
      <c r="AB75" s="16">
        <f t="shared" si="12"/>
        <v>0.33333333333333331</v>
      </c>
      <c r="AC75" s="16">
        <f t="shared" si="15"/>
        <v>0</v>
      </c>
      <c r="AD75" s="16"/>
      <c r="AE75" s="16">
        <f t="shared" si="13"/>
        <v>0.8</v>
      </c>
      <c r="AF75" s="16">
        <f t="shared" si="14"/>
        <v>0.3888888888888889</v>
      </c>
    </row>
    <row r="76" spans="1:32" s="16" customFormat="1" x14ac:dyDescent="0.2">
      <c r="A76" s="1">
        <v>38256</v>
      </c>
      <c r="B76" s="22">
        <v>4</v>
      </c>
      <c r="C76" s="16">
        <v>222</v>
      </c>
      <c r="D76" s="16" t="s">
        <v>386</v>
      </c>
      <c r="F76" s="16">
        <v>1</v>
      </c>
      <c r="G76" s="16" t="s">
        <v>104</v>
      </c>
      <c r="H76" s="16" t="s">
        <v>385</v>
      </c>
      <c r="I76" s="16">
        <v>0</v>
      </c>
      <c r="J76" s="16">
        <v>0</v>
      </c>
      <c r="K76" s="16">
        <v>2</v>
      </c>
      <c r="L76" s="16">
        <v>3</v>
      </c>
      <c r="M76" s="16">
        <v>1</v>
      </c>
      <c r="N76" s="16">
        <v>2</v>
      </c>
      <c r="O76" s="16">
        <v>10</v>
      </c>
      <c r="P76" s="16">
        <f t="shared" si="11"/>
        <v>18</v>
      </c>
      <c r="Q76" s="16">
        <v>0</v>
      </c>
      <c r="W76" s="16" t="s">
        <v>106</v>
      </c>
      <c r="Z76" s="4">
        <v>38256</v>
      </c>
      <c r="AA76" s="16">
        <v>222</v>
      </c>
      <c r="AB76" s="16">
        <f t="shared" si="12"/>
        <v>0.66666666666666663</v>
      </c>
      <c r="AC76" s="16">
        <f t="shared" si="15"/>
        <v>0.16666666666666666</v>
      </c>
      <c r="AE76" s="16">
        <f t="shared" si="13"/>
        <v>1</v>
      </c>
      <c r="AF76" s="16">
        <f t="shared" si="14"/>
        <v>0.22222222222222221</v>
      </c>
    </row>
    <row r="77" spans="1:32" x14ac:dyDescent="0.2">
      <c r="A77" s="1">
        <v>38257</v>
      </c>
      <c r="B77" s="22">
        <v>4</v>
      </c>
      <c r="C77">
        <v>23</v>
      </c>
      <c r="D77" t="s">
        <v>103</v>
      </c>
      <c r="G77" t="s">
        <v>104</v>
      </c>
      <c r="H77" t="s">
        <v>385</v>
      </c>
      <c r="I77">
        <v>0</v>
      </c>
      <c r="J77">
        <v>3</v>
      </c>
      <c r="K77">
        <v>15</v>
      </c>
      <c r="L77">
        <v>4</v>
      </c>
      <c r="M77">
        <v>4</v>
      </c>
      <c r="N77">
        <v>1</v>
      </c>
      <c r="O77">
        <v>7</v>
      </c>
      <c r="P77" s="16">
        <f t="shared" si="11"/>
        <v>34</v>
      </c>
      <c r="Q77">
        <v>0</v>
      </c>
      <c r="W77" t="s">
        <v>106</v>
      </c>
      <c r="Z77" s="4">
        <v>38257</v>
      </c>
      <c r="AA77" s="16">
        <v>23</v>
      </c>
      <c r="AB77" s="16">
        <f t="shared" si="12"/>
        <v>0.23529411764705882</v>
      </c>
      <c r="AC77" s="16">
        <f t="shared" si="15"/>
        <v>0.125</v>
      </c>
      <c r="AD77" s="16"/>
      <c r="AE77" s="16">
        <f t="shared" si="13"/>
        <v>0.83333333333333337</v>
      </c>
      <c r="AF77" s="16">
        <f t="shared" si="14"/>
        <v>0.23529411764705882</v>
      </c>
    </row>
    <row r="78" spans="1:32" x14ac:dyDescent="0.2">
      <c r="A78" s="1">
        <v>38258</v>
      </c>
      <c r="B78" s="22">
        <v>4</v>
      </c>
      <c r="C78">
        <v>3802</v>
      </c>
      <c r="D78" t="s">
        <v>103</v>
      </c>
      <c r="F78">
        <v>1</v>
      </c>
      <c r="G78" t="s">
        <v>104</v>
      </c>
      <c r="H78" t="s">
        <v>105</v>
      </c>
      <c r="I78">
        <v>0</v>
      </c>
      <c r="J78">
        <v>4</v>
      </c>
      <c r="K78">
        <v>9</v>
      </c>
      <c r="L78">
        <v>3</v>
      </c>
      <c r="M78">
        <v>0</v>
      </c>
      <c r="N78">
        <v>5</v>
      </c>
      <c r="O78">
        <v>6</v>
      </c>
      <c r="P78" s="16">
        <f t="shared" si="11"/>
        <v>27</v>
      </c>
      <c r="Q78">
        <v>0</v>
      </c>
      <c r="W78" t="s">
        <v>106</v>
      </c>
      <c r="Z78" s="4">
        <v>38258</v>
      </c>
      <c r="AA78" s="16">
        <v>3802</v>
      </c>
      <c r="AB78" s="16">
        <f t="shared" si="12"/>
        <v>0.40740740740740738</v>
      </c>
      <c r="AC78" s="16">
        <f t="shared" si="15"/>
        <v>0.45454545454545453</v>
      </c>
      <c r="AD78" s="16"/>
      <c r="AE78" s="16">
        <f t="shared" si="13"/>
        <v>0.69230769230769229</v>
      </c>
      <c r="AF78" s="16">
        <f t="shared" si="14"/>
        <v>0.1111111111111111</v>
      </c>
    </row>
    <row r="79" spans="1:32" s="16" customFormat="1" x14ac:dyDescent="0.2">
      <c r="A79" s="1">
        <v>38258</v>
      </c>
      <c r="B79" s="22">
        <v>4</v>
      </c>
      <c r="C79" s="16">
        <v>3802</v>
      </c>
      <c r="D79" s="16" t="s">
        <v>103</v>
      </c>
      <c r="F79" s="16">
        <v>3</v>
      </c>
      <c r="G79" s="16" t="s">
        <v>104</v>
      </c>
      <c r="H79" s="16" t="s">
        <v>105</v>
      </c>
      <c r="I79" s="16">
        <v>0</v>
      </c>
      <c r="J79" s="16">
        <v>2</v>
      </c>
      <c r="K79" s="16">
        <v>6</v>
      </c>
      <c r="L79" s="16">
        <v>3</v>
      </c>
      <c r="M79" s="16">
        <v>1</v>
      </c>
      <c r="N79" s="16">
        <v>2</v>
      </c>
      <c r="O79" s="16">
        <v>5</v>
      </c>
      <c r="P79" s="16">
        <f t="shared" si="11"/>
        <v>19</v>
      </c>
      <c r="Q79" s="16">
        <v>0</v>
      </c>
      <c r="W79" s="16" t="s">
        <v>106</v>
      </c>
      <c r="Z79" s="4">
        <v>38258</v>
      </c>
      <c r="AA79" s="16">
        <v>3802</v>
      </c>
      <c r="AB79" s="16">
        <f t="shared" si="12"/>
        <v>0.36842105263157893</v>
      </c>
      <c r="AC79" s="16">
        <f t="shared" si="15"/>
        <v>0.2857142857142857</v>
      </c>
      <c r="AE79" s="16">
        <f t="shared" si="13"/>
        <v>0.75</v>
      </c>
      <c r="AF79" s="16">
        <f t="shared" si="14"/>
        <v>0.21052631578947367</v>
      </c>
    </row>
    <row r="80" spans="1:32" x14ac:dyDescent="0.2">
      <c r="A80" s="1">
        <v>38259</v>
      </c>
      <c r="B80" s="22">
        <v>4</v>
      </c>
      <c r="C80">
        <v>3802</v>
      </c>
      <c r="D80" t="s">
        <v>103</v>
      </c>
      <c r="F80">
        <v>2</v>
      </c>
      <c r="G80" t="s">
        <v>104</v>
      </c>
      <c r="H80" t="s">
        <v>105</v>
      </c>
      <c r="I80">
        <v>0</v>
      </c>
      <c r="J80">
        <v>6</v>
      </c>
      <c r="K80">
        <v>6</v>
      </c>
      <c r="L80">
        <v>10</v>
      </c>
      <c r="M80">
        <v>0</v>
      </c>
      <c r="N80">
        <v>4</v>
      </c>
      <c r="O80">
        <v>2</v>
      </c>
      <c r="P80" s="16">
        <f t="shared" si="11"/>
        <v>28</v>
      </c>
      <c r="Q80">
        <v>0</v>
      </c>
      <c r="W80" t="s">
        <v>106</v>
      </c>
      <c r="Z80" s="4">
        <v>38259</v>
      </c>
      <c r="AA80" s="16">
        <v>3802</v>
      </c>
      <c r="AB80" s="16">
        <f t="shared" si="12"/>
        <v>0.21428571428571427</v>
      </c>
      <c r="AC80" s="16">
        <f t="shared" si="15"/>
        <v>0.66666666666666663</v>
      </c>
      <c r="AD80" s="16"/>
      <c r="AE80" s="16">
        <f t="shared" si="13"/>
        <v>0.5</v>
      </c>
      <c r="AF80" s="16">
        <f t="shared" si="14"/>
        <v>0.35714285714285715</v>
      </c>
    </row>
    <row r="81" spans="1:32" s="16" customFormat="1" x14ac:dyDescent="0.2">
      <c r="A81" s="1">
        <v>38259</v>
      </c>
      <c r="B81" s="22">
        <v>4</v>
      </c>
      <c r="C81" s="16">
        <v>3802</v>
      </c>
      <c r="D81" s="16" t="s">
        <v>103</v>
      </c>
      <c r="F81" s="16">
        <v>1</v>
      </c>
      <c r="G81" s="16" t="s">
        <v>104</v>
      </c>
      <c r="H81" s="16" t="s">
        <v>105</v>
      </c>
      <c r="I81" s="16">
        <v>0</v>
      </c>
      <c r="J81" s="16">
        <v>2</v>
      </c>
      <c r="K81" s="16">
        <v>4</v>
      </c>
      <c r="L81" s="16">
        <v>6</v>
      </c>
      <c r="M81" s="16">
        <v>0</v>
      </c>
      <c r="N81" s="16">
        <v>6</v>
      </c>
      <c r="O81" s="16">
        <v>7</v>
      </c>
      <c r="P81" s="16">
        <f t="shared" si="11"/>
        <v>25</v>
      </c>
      <c r="Q81" s="16">
        <v>0</v>
      </c>
      <c r="W81" s="16" t="s">
        <v>106</v>
      </c>
      <c r="Z81" s="4">
        <v>38259</v>
      </c>
      <c r="AA81" s="16">
        <v>3802</v>
      </c>
      <c r="AB81" s="16">
        <f t="shared" si="12"/>
        <v>0.52</v>
      </c>
      <c r="AC81" s="16">
        <f t="shared" si="15"/>
        <v>0.46153846153846156</v>
      </c>
      <c r="AE81" s="16">
        <f t="shared" si="13"/>
        <v>0.66666666666666663</v>
      </c>
      <c r="AF81" s="16">
        <f t="shared" si="14"/>
        <v>0.24</v>
      </c>
    </row>
    <row r="82" spans="1:32" s="16" customFormat="1" x14ac:dyDescent="0.2">
      <c r="A82" s="1">
        <v>38259</v>
      </c>
      <c r="B82" s="22">
        <v>4</v>
      </c>
      <c r="C82" s="16">
        <v>3802</v>
      </c>
      <c r="D82" s="16" t="s">
        <v>103</v>
      </c>
      <c r="F82" s="16">
        <v>3</v>
      </c>
      <c r="G82" s="16" t="s">
        <v>104</v>
      </c>
      <c r="H82" s="16" t="s">
        <v>105</v>
      </c>
      <c r="I82" s="16">
        <v>0</v>
      </c>
      <c r="J82" s="16">
        <v>3</v>
      </c>
      <c r="K82" s="16">
        <v>5</v>
      </c>
      <c r="L82" s="16">
        <v>2</v>
      </c>
      <c r="M82" s="16">
        <v>0</v>
      </c>
      <c r="N82" s="16">
        <v>1</v>
      </c>
      <c r="O82" s="16">
        <v>2</v>
      </c>
      <c r="P82" s="16">
        <f t="shared" si="11"/>
        <v>13</v>
      </c>
      <c r="Q82" s="16">
        <v>0</v>
      </c>
      <c r="W82" s="16" t="s">
        <v>106</v>
      </c>
      <c r="Z82" s="4">
        <v>38259</v>
      </c>
      <c r="AA82" s="16">
        <v>3802</v>
      </c>
      <c r="AB82" s="16">
        <f t="shared" si="12"/>
        <v>0.23076923076923078</v>
      </c>
      <c r="AC82" s="16">
        <f t="shared" si="15"/>
        <v>0.33333333333333331</v>
      </c>
      <c r="AE82" s="16">
        <f t="shared" si="13"/>
        <v>0.625</v>
      </c>
      <c r="AF82" s="16">
        <f t="shared" si="14"/>
        <v>0.15384615384615385</v>
      </c>
    </row>
    <row r="83" spans="1:32" x14ac:dyDescent="0.2">
      <c r="A83" s="1">
        <v>38260</v>
      </c>
      <c r="B83" s="22">
        <v>4</v>
      </c>
      <c r="C83">
        <v>23</v>
      </c>
      <c r="D83" t="s">
        <v>103</v>
      </c>
      <c r="G83" t="s">
        <v>104</v>
      </c>
      <c r="H83" t="s">
        <v>105</v>
      </c>
      <c r="I83">
        <v>0</v>
      </c>
      <c r="J83">
        <v>3</v>
      </c>
      <c r="K83">
        <v>6</v>
      </c>
      <c r="L83">
        <v>2</v>
      </c>
      <c r="M83">
        <v>1</v>
      </c>
      <c r="N83">
        <v>10</v>
      </c>
      <c r="O83">
        <v>5</v>
      </c>
      <c r="P83" s="16">
        <f t="shared" si="11"/>
        <v>27</v>
      </c>
      <c r="Q83">
        <v>0</v>
      </c>
      <c r="W83" t="s">
        <v>106</v>
      </c>
      <c r="Z83" s="4">
        <v>38260</v>
      </c>
      <c r="AA83" s="16">
        <v>23</v>
      </c>
      <c r="AB83" s="16">
        <f t="shared" si="12"/>
        <v>0.55555555555555558</v>
      </c>
      <c r="AC83" s="16">
        <f t="shared" si="15"/>
        <v>0.66666666666666663</v>
      </c>
      <c r="AD83" s="16"/>
      <c r="AE83" s="16">
        <f t="shared" si="13"/>
        <v>0.66666666666666663</v>
      </c>
      <c r="AF83" s="16">
        <f t="shared" si="14"/>
        <v>0.1111111111111111</v>
      </c>
    </row>
    <row r="84" spans="1:32" x14ac:dyDescent="0.2">
      <c r="A84" s="1">
        <v>38261</v>
      </c>
      <c r="B84" s="22">
        <v>4</v>
      </c>
      <c r="C84">
        <v>23</v>
      </c>
      <c r="D84" t="s">
        <v>103</v>
      </c>
      <c r="G84" t="s">
        <v>104</v>
      </c>
      <c r="H84" t="s">
        <v>105</v>
      </c>
      <c r="I84">
        <v>0</v>
      </c>
      <c r="J84">
        <v>3</v>
      </c>
      <c r="K84">
        <v>11</v>
      </c>
      <c r="L84">
        <v>1</v>
      </c>
      <c r="M84">
        <v>0</v>
      </c>
      <c r="N84">
        <v>18</v>
      </c>
      <c r="O84">
        <v>4</v>
      </c>
      <c r="P84" s="16">
        <f t="shared" si="11"/>
        <v>37</v>
      </c>
      <c r="Q84">
        <v>0</v>
      </c>
      <c r="W84" t="s">
        <v>106</v>
      </c>
      <c r="Z84" s="4">
        <v>38261</v>
      </c>
      <c r="AA84" s="16">
        <v>23</v>
      </c>
      <c r="AB84" s="16">
        <f t="shared" si="12"/>
        <v>0.59459459459459463</v>
      </c>
      <c r="AC84" s="16">
        <f t="shared" si="15"/>
        <v>0.81818181818181823</v>
      </c>
      <c r="AD84" s="16"/>
      <c r="AE84" s="16">
        <f t="shared" si="13"/>
        <v>0.7857142857142857</v>
      </c>
      <c r="AF84" s="16">
        <f t="shared" si="14"/>
        <v>2.7027027027027029E-2</v>
      </c>
    </row>
    <row r="85" spans="1:32" x14ac:dyDescent="0.2">
      <c r="A85" s="1">
        <v>38261</v>
      </c>
      <c r="B85" s="22">
        <v>4</v>
      </c>
      <c r="C85">
        <v>23</v>
      </c>
      <c r="D85" t="s">
        <v>103</v>
      </c>
      <c r="G85" t="s">
        <v>104</v>
      </c>
      <c r="H85" t="s">
        <v>107</v>
      </c>
      <c r="I85">
        <v>0</v>
      </c>
      <c r="J85">
        <v>2</v>
      </c>
      <c r="K85">
        <v>12</v>
      </c>
      <c r="L85">
        <v>2</v>
      </c>
      <c r="M85">
        <v>0</v>
      </c>
      <c r="N85">
        <v>9</v>
      </c>
      <c r="O85">
        <v>8</v>
      </c>
      <c r="P85" s="16">
        <f t="shared" si="11"/>
        <v>33</v>
      </c>
      <c r="Q85">
        <v>1</v>
      </c>
      <c r="W85" t="s">
        <v>106</v>
      </c>
      <c r="X85" s="16"/>
      <c r="Z85" s="4">
        <v>38261</v>
      </c>
      <c r="AA85" s="16">
        <v>23</v>
      </c>
      <c r="AB85" s="16">
        <f t="shared" si="12"/>
        <v>0.51515151515151514</v>
      </c>
      <c r="AC85" s="16">
        <f t="shared" si="15"/>
        <v>0.52941176470588236</v>
      </c>
      <c r="AD85" s="16"/>
      <c r="AE85" s="16">
        <f t="shared" si="13"/>
        <v>0.8571428571428571</v>
      </c>
      <c r="AF85" s="16">
        <f t="shared" si="14"/>
        <v>6.0606060606060608E-2</v>
      </c>
    </row>
    <row r="86" spans="1:32" x14ac:dyDescent="0.2">
      <c r="A86" s="1">
        <v>38262</v>
      </c>
      <c r="B86" s="22">
        <v>4</v>
      </c>
      <c r="C86" s="16">
        <v>23</v>
      </c>
      <c r="D86" t="s">
        <v>103</v>
      </c>
      <c r="G86" t="s">
        <v>104</v>
      </c>
      <c r="H86" t="s">
        <v>385</v>
      </c>
      <c r="I86">
        <v>0</v>
      </c>
      <c r="J86">
        <v>3</v>
      </c>
      <c r="K86">
        <v>8</v>
      </c>
      <c r="L86">
        <v>1</v>
      </c>
      <c r="M86">
        <v>1</v>
      </c>
      <c r="N86">
        <v>10</v>
      </c>
      <c r="O86">
        <v>12</v>
      </c>
      <c r="P86" s="16">
        <f t="shared" si="11"/>
        <v>35</v>
      </c>
      <c r="Q86">
        <v>0</v>
      </c>
      <c r="W86" t="s">
        <v>106</v>
      </c>
      <c r="Z86" s="4">
        <v>38262</v>
      </c>
      <c r="AA86" s="16">
        <v>23</v>
      </c>
      <c r="AB86" s="16">
        <f t="shared" si="12"/>
        <v>0.62857142857142856</v>
      </c>
      <c r="AC86" s="16">
        <f t="shared" si="15"/>
        <v>0.45454545454545453</v>
      </c>
      <c r="AD86" s="16"/>
      <c r="AE86" s="16">
        <f t="shared" si="13"/>
        <v>0.72727272727272729</v>
      </c>
      <c r="AF86" s="16">
        <f t="shared" si="14"/>
        <v>5.7142857142857141E-2</v>
      </c>
    </row>
    <row r="87" spans="1:32" s="16" customFormat="1" x14ac:dyDescent="0.2">
      <c r="A87" s="1">
        <v>38262</v>
      </c>
      <c r="B87" s="22">
        <v>4</v>
      </c>
      <c r="C87" s="16">
        <v>24</v>
      </c>
      <c r="D87" s="16" t="s">
        <v>103</v>
      </c>
      <c r="G87" s="16" t="s">
        <v>104</v>
      </c>
      <c r="H87" s="16" t="s">
        <v>105</v>
      </c>
      <c r="I87" s="16">
        <v>0</v>
      </c>
      <c r="J87" s="16">
        <v>1</v>
      </c>
      <c r="K87" s="16">
        <v>8</v>
      </c>
      <c r="L87" s="16">
        <v>6</v>
      </c>
      <c r="M87" s="16">
        <v>2</v>
      </c>
      <c r="N87" s="16">
        <v>17</v>
      </c>
      <c r="O87" s="16">
        <v>10</v>
      </c>
      <c r="P87" s="16">
        <f t="shared" si="11"/>
        <v>44</v>
      </c>
      <c r="Q87" s="16">
        <v>0</v>
      </c>
      <c r="W87" s="16" t="s">
        <v>106</v>
      </c>
      <c r="Z87" s="4">
        <v>38262</v>
      </c>
      <c r="AA87" s="16">
        <v>24</v>
      </c>
      <c r="AB87" s="16">
        <f t="shared" si="12"/>
        <v>0.61363636363636365</v>
      </c>
      <c r="AC87" s="16">
        <f t="shared" si="15"/>
        <v>0.62962962962962965</v>
      </c>
      <c r="AE87" s="16">
        <f t="shared" si="13"/>
        <v>0.88888888888888884</v>
      </c>
      <c r="AF87" s="16">
        <f t="shared" si="14"/>
        <v>0.18181818181818182</v>
      </c>
    </row>
    <row r="88" spans="1:32" s="16" customFormat="1" x14ac:dyDescent="0.2">
      <c r="A88" s="1">
        <v>38263</v>
      </c>
      <c r="B88" s="22">
        <v>4</v>
      </c>
      <c r="C88" s="16">
        <v>23</v>
      </c>
      <c r="D88" s="16" t="s">
        <v>103</v>
      </c>
      <c r="G88" s="16" t="s">
        <v>104</v>
      </c>
      <c r="H88" s="16" t="s">
        <v>105</v>
      </c>
      <c r="I88" s="16">
        <v>0</v>
      </c>
      <c r="J88" s="16">
        <v>1</v>
      </c>
      <c r="K88" s="16">
        <v>12</v>
      </c>
      <c r="L88" s="16">
        <v>0</v>
      </c>
      <c r="M88" s="16">
        <v>3</v>
      </c>
      <c r="N88" s="16">
        <v>4</v>
      </c>
      <c r="O88" s="16">
        <v>14</v>
      </c>
      <c r="P88" s="16">
        <f t="shared" si="11"/>
        <v>34</v>
      </c>
      <c r="Q88" s="16">
        <v>0</v>
      </c>
      <c r="W88" s="16" t="s">
        <v>106</v>
      </c>
      <c r="Z88" s="4">
        <v>38263</v>
      </c>
      <c r="AA88" s="16">
        <v>23</v>
      </c>
      <c r="AB88" s="16">
        <f t="shared" si="12"/>
        <v>0.52941176470588236</v>
      </c>
      <c r="AC88" s="16">
        <f t="shared" si="15"/>
        <v>0.22222222222222221</v>
      </c>
      <c r="AE88" s="16">
        <f t="shared" si="13"/>
        <v>0.92307692307692313</v>
      </c>
      <c r="AF88" s="16">
        <f t="shared" si="14"/>
        <v>8.8235294117647065E-2</v>
      </c>
    </row>
    <row r="89" spans="1:32" x14ac:dyDescent="0.2">
      <c r="A89" s="1">
        <v>38263</v>
      </c>
      <c r="B89" s="22">
        <v>4</v>
      </c>
      <c r="C89">
        <v>24</v>
      </c>
      <c r="D89" t="s">
        <v>103</v>
      </c>
      <c r="G89" t="s">
        <v>104</v>
      </c>
      <c r="H89" t="s">
        <v>105</v>
      </c>
      <c r="I89">
        <v>0</v>
      </c>
      <c r="J89">
        <v>1</v>
      </c>
      <c r="K89">
        <v>6</v>
      </c>
      <c r="L89">
        <v>3</v>
      </c>
      <c r="M89">
        <v>2</v>
      </c>
      <c r="N89">
        <v>2</v>
      </c>
      <c r="O89">
        <v>7</v>
      </c>
      <c r="P89" s="16">
        <f t="shared" si="11"/>
        <v>21</v>
      </c>
      <c r="Q89">
        <v>0</v>
      </c>
      <c r="W89" t="s">
        <v>106</v>
      </c>
      <c r="Z89" s="4">
        <v>38263</v>
      </c>
      <c r="AA89" s="16">
        <v>24</v>
      </c>
      <c r="AB89" s="16">
        <f t="shared" si="12"/>
        <v>0.42857142857142855</v>
      </c>
      <c r="AC89" s="16">
        <f t="shared" si="15"/>
        <v>0.22222222222222221</v>
      </c>
      <c r="AD89" s="16"/>
      <c r="AE89" s="16">
        <f t="shared" si="13"/>
        <v>0.8571428571428571</v>
      </c>
      <c r="AF89" s="16">
        <f t="shared" si="14"/>
        <v>0.23809523809523808</v>
      </c>
    </row>
    <row r="90" spans="1:32" s="16" customFormat="1" x14ac:dyDescent="0.2">
      <c r="A90" s="1">
        <v>38263</v>
      </c>
      <c r="B90" s="22">
        <v>4</v>
      </c>
      <c r="C90" s="16">
        <v>3852</v>
      </c>
      <c r="D90" s="16" t="s">
        <v>103</v>
      </c>
      <c r="G90" s="16" t="s">
        <v>104</v>
      </c>
      <c r="H90" s="16" t="s">
        <v>105</v>
      </c>
      <c r="I90" s="16">
        <v>0</v>
      </c>
      <c r="J90" s="16">
        <v>1</v>
      </c>
      <c r="K90" s="16">
        <v>10</v>
      </c>
      <c r="L90" s="16">
        <v>5</v>
      </c>
      <c r="M90" s="16">
        <v>0</v>
      </c>
      <c r="N90" s="16">
        <v>3</v>
      </c>
      <c r="O90" s="16">
        <v>7</v>
      </c>
      <c r="P90" s="16">
        <f t="shared" si="11"/>
        <v>26</v>
      </c>
      <c r="Q90" s="16">
        <v>0</v>
      </c>
      <c r="W90" s="16" t="s">
        <v>106</v>
      </c>
      <c r="Z90" s="4">
        <v>38263</v>
      </c>
      <c r="AA90" s="16">
        <v>3852</v>
      </c>
      <c r="AB90" s="16">
        <f t="shared" si="12"/>
        <v>0.38461538461538464</v>
      </c>
      <c r="AC90" s="16">
        <f t="shared" si="15"/>
        <v>0.3</v>
      </c>
      <c r="AE90" s="16">
        <f t="shared" si="13"/>
        <v>0.90909090909090906</v>
      </c>
      <c r="AF90" s="16">
        <f t="shared" si="14"/>
        <v>0.19230769230769232</v>
      </c>
    </row>
    <row r="91" spans="1:32" x14ac:dyDescent="0.2">
      <c r="A91" s="1">
        <v>38264</v>
      </c>
      <c r="B91" s="22">
        <v>4</v>
      </c>
      <c r="C91">
        <v>23</v>
      </c>
      <c r="D91" t="s">
        <v>103</v>
      </c>
      <c r="G91" t="s">
        <v>104</v>
      </c>
      <c r="H91" t="s">
        <v>107</v>
      </c>
      <c r="I91">
        <v>0</v>
      </c>
      <c r="J91">
        <v>0</v>
      </c>
      <c r="K91">
        <v>7</v>
      </c>
      <c r="L91">
        <v>0</v>
      </c>
      <c r="M91">
        <v>4</v>
      </c>
      <c r="N91">
        <v>10</v>
      </c>
      <c r="O91">
        <v>7</v>
      </c>
      <c r="P91" s="16">
        <f t="shared" si="11"/>
        <v>28</v>
      </c>
      <c r="Q91">
        <v>0</v>
      </c>
      <c r="W91" t="s">
        <v>106</v>
      </c>
      <c r="Z91" s="4">
        <v>38264</v>
      </c>
      <c r="AA91" s="16">
        <v>23</v>
      </c>
      <c r="AB91" s="16">
        <f t="shared" si="12"/>
        <v>0.6071428571428571</v>
      </c>
      <c r="AC91" s="16">
        <f t="shared" si="15"/>
        <v>0.58823529411764708</v>
      </c>
      <c r="AD91" s="16"/>
      <c r="AE91" s="16">
        <f t="shared" si="13"/>
        <v>1</v>
      </c>
      <c r="AF91" s="16">
        <f t="shared" si="14"/>
        <v>0.14285714285714285</v>
      </c>
    </row>
    <row r="92" spans="1:32" s="16" customFormat="1" x14ac:dyDescent="0.2">
      <c r="A92" s="1">
        <v>38264</v>
      </c>
      <c r="B92" s="22">
        <v>4</v>
      </c>
      <c r="C92" s="16">
        <v>23</v>
      </c>
      <c r="D92" s="16" t="s">
        <v>103</v>
      </c>
      <c r="G92" s="16" t="s">
        <v>104</v>
      </c>
      <c r="H92" s="16" t="s">
        <v>105</v>
      </c>
      <c r="I92" s="16">
        <v>0</v>
      </c>
      <c r="J92" s="16">
        <v>1</v>
      </c>
      <c r="K92" s="16">
        <v>17</v>
      </c>
      <c r="L92" s="16">
        <v>4</v>
      </c>
      <c r="M92" s="16">
        <v>0</v>
      </c>
      <c r="N92" s="16">
        <v>14</v>
      </c>
      <c r="O92" s="16">
        <v>11</v>
      </c>
      <c r="P92" s="16">
        <f t="shared" si="11"/>
        <v>47</v>
      </c>
      <c r="Q92" s="16">
        <v>0</v>
      </c>
      <c r="W92" s="16" t="s">
        <v>106</v>
      </c>
      <c r="Z92" s="4">
        <v>38264</v>
      </c>
      <c r="AA92" s="16">
        <v>23</v>
      </c>
      <c r="AB92" s="16">
        <f t="shared" si="12"/>
        <v>0.53191489361702127</v>
      </c>
      <c r="AC92" s="16">
        <f t="shared" si="15"/>
        <v>0.56000000000000005</v>
      </c>
      <c r="AE92" s="16">
        <f t="shared" si="13"/>
        <v>0.94444444444444442</v>
      </c>
      <c r="AF92" s="16">
        <f t="shared" si="14"/>
        <v>8.5106382978723402E-2</v>
      </c>
    </row>
    <row r="93" spans="1:32" x14ac:dyDescent="0.2">
      <c r="A93" s="1">
        <v>38264</v>
      </c>
      <c r="B93" s="22">
        <v>4</v>
      </c>
      <c r="C93" s="16">
        <v>3852</v>
      </c>
      <c r="D93" t="s">
        <v>103</v>
      </c>
      <c r="G93" t="s">
        <v>104</v>
      </c>
      <c r="H93" t="s">
        <v>385</v>
      </c>
      <c r="I93">
        <v>0</v>
      </c>
      <c r="J93">
        <v>1</v>
      </c>
      <c r="K93">
        <v>13</v>
      </c>
      <c r="L93">
        <v>3</v>
      </c>
      <c r="M93">
        <v>3</v>
      </c>
      <c r="N93">
        <v>6</v>
      </c>
      <c r="O93">
        <v>5</v>
      </c>
      <c r="P93" s="16">
        <f t="shared" si="11"/>
        <v>31</v>
      </c>
      <c r="Q93">
        <v>0</v>
      </c>
      <c r="W93" t="s">
        <v>106</v>
      </c>
      <c r="Z93" s="4">
        <v>38264</v>
      </c>
      <c r="AA93" s="16">
        <v>3852</v>
      </c>
      <c r="AB93" s="16">
        <f t="shared" si="12"/>
        <v>0.35483870967741937</v>
      </c>
      <c r="AC93" s="16">
        <f t="shared" si="15"/>
        <v>0.54545454545454541</v>
      </c>
      <c r="AD93" s="16"/>
      <c r="AE93" s="16">
        <f t="shared" si="13"/>
        <v>0.9285714285714286</v>
      </c>
      <c r="AF93" s="16">
        <f t="shared" si="14"/>
        <v>0.19354838709677419</v>
      </c>
    </row>
    <row r="94" spans="1:32" x14ac:dyDescent="0.2">
      <c r="A94" s="1">
        <v>38265</v>
      </c>
      <c r="B94" s="22">
        <v>4</v>
      </c>
      <c r="C94">
        <v>23</v>
      </c>
      <c r="D94" t="s">
        <v>103</v>
      </c>
      <c r="G94" t="s">
        <v>104</v>
      </c>
      <c r="H94" t="s">
        <v>105</v>
      </c>
      <c r="I94">
        <v>0</v>
      </c>
      <c r="J94">
        <v>4</v>
      </c>
      <c r="K94">
        <v>11</v>
      </c>
      <c r="L94">
        <v>9</v>
      </c>
      <c r="M94">
        <v>4</v>
      </c>
      <c r="N94">
        <v>9</v>
      </c>
      <c r="O94">
        <v>2</v>
      </c>
      <c r="P94" s="16">
        <f t="shared" si="11"/>
        <v>39</v>
      </c>
      <c r="Q94">
        <v>0</v>
      </c>
      <c r="W94" t="s">
        <v>106</v>
      </c>
      <c r="Z94" s="4">
        <v>38265</v>
      </c>
      <c r="AA94" s="16">
        <v>23</v>
      </c>
      <c r="AB94" s="16">
        <f t="shared" si="12"/>
        <v>0.28205128205128205</v>
      </c>
      <c r="AC94" s="16">
        <f t="shared" si="15"/>
        <v>0.81818181818181823</v>
      </c>
      <c r="AD94" s="16"/>
      <c r="AE94" s="16">
        <f t="shared" si="13"/>
        <v>0.73333333333333328</v>
      </c>
      <c r="AF94" s="16">
        <f t="shared" si="14"/>
        <v>0.33333333333333331</v>
      </c>
    </row>
    <row r="95" spans="1:32" s="16" customFormat="1" x14ac:dyDescent="0.2">
      <c r="A95" s="1">
        <v>38265</v>
      </c>
      <c r="B95" s="22">
        <v>4</v>
      </c>
      <c r="C95" s="16">
        <v>24</v>
      </c>
      <c r="D95" s="16" t="s">
        <v>103</v>
      </c>
      <c r="G95" s="16" t="s">
        <v>104</v>
      </c>
      <c r="H95" s="16" t="s">
        <v>105</v>
      </c>
      <c r="I95" s="16">
        <v>0</v>
      </c>
      <c r="J95" s="16">
        <v>3</v>
      </c>
      <c r="K95" s="16">
        <v>14</v>
      </c>
      <c r="L95" s="16">
        <v>3</v>
      </c>
      <c r="M95" s="16">
        <v>1</v>
      </c>
      <c r="N95" s="16">
        <v>8</v>
      </c>
      <c r="O95" s="16">
        <v>2</v>
      </c>
      <c r="P95" s="16">
        <f t="shared" si="11"/>
        <v>31</v>
      </c>
      <c r="Q95" s="16">
        <v>0</v>
      </c>
      <c r="W95" s="16" t="s">
        <v>106</v>
      </c>
      <c r="Z95" s="4">
        <v>38265</v>
      </c>
      <c r="AA95" s="16">
        <v>24</v>
      </c>
      <c r="AB95" s="16">
        <f t="shared" si="12"/>
        <v>0.32258064516129031</v>
      </c>
      <c r="AC95" s="16">
        <f t="shared" si="15"/>
        <v>0.8</v>
      </c>
      <c r="AE95" s="16">
        <f t="shared" si="13"/>
        <v>0.82352941176470584</v>
      </c>
      <c r="AF95" s="16">
        <f t="shared" si="14"/>
        <v>0.12903225806451613</v>
      </c>
    </row>
    <row r="96" spans="1:32" x14ac:dyDescent="0.2">
      <c r="A96" s="1">
        <v>38265</v>
      </c>
      <c r="B96" s="22">
        <v>4</v>
      </c>
      <c r="C96" s="16">
        <v>3852</v>
      </c>
      <c r="D96" t="s">
        <v>103</v>
      </c>
      <c r="G96" t="s">
        <v>104</v>
      </c>
      <c r="H96" t="s">
        <v>385</v>
      </c>
      <c r="I96">
        <v>0</v>
      </c>
      <c r="J96">
        <v>0</v>
      </c>
      <c r="K96">
        <v>8</v>
      </c>
      <c r="L96">
        <v>4</v>
      </c>
      <c r="M96">
        <v>1</v>
      </c>
      <c r="N96">
        <v>7</v>
      </c>
      <c r="O96">
        <v>7</v>
      </c>
      <c r="P96" s="16">
        <f t="shared" si="11"/>
        <v>27</v>
      </c>
      <c r="Q96">
        <v>0</v>
      </c>
      <c r="W96" t="s">
        <v>106</v>
      </c>
      <c r="X96" s="16"/>
      <c r="Z96" s="4">
        <v>38265</v>
      </c>
      <c r="AA96" s="16">
        <v>3852</v>
      </c>
      <c r="AB96" s="16">
        <f t="shared" si="12"/>
        <v>0.51851851851851849</v>
      </c>
      <c r="AC96" s="16">
        <f t="shared" si="15"/>
        <v>0.5</v>
      </c>
      <c r="AD96" s="16"/>
      <c r="AE96" s="16">
        <f t="shared" si="13"/>
        <v>1</v>
      </c>
      <c r="AF96" s="16">
        <f t="shared" si="14"/>
        <v>0.18518518518518517</v>
      </c>
    </row>
    <row r="97" spans="1:32" x14ac:dyDescent="0.2">
      <c r="A97" s="1">
        <v>38266</v>
      </c>
      <c r="B97" s="22">
        <v>4</v>
      </c>
      <c r="C97">
        <v>23</v>
      </c>
      <c r="D97" t="s">
        <v>103</v>
      </c>
      <c r="G97" t="s">
        <v>104</v>
      </c>
      <c r="H97" t="s">
        <v>105</v>
      </c>
      <c r="I97">
        <v>0</v>
      </c>
      <c r="J97">
        <v>2</v>
      </c>
      <c r="K97">
        <v>10</v>
      </c>
      <c r="L97">
        <v>2</v>
      </c>
      <c r="M97">
        <v>8</v>
      </c>
      <c r="N97">
        <v>14</v>
      </c>
      <c r="O97">
        <v>9</v>
      </c>
      <c r="P97" s="16">
        <f t="shared" si="11"/>
        <v>45</v>
      </c>
      <c r="Q97">
        <v>0</v>
      </c>
      <c r="W97" t="s">
        <v>106</v>
      </c>
      <c r="Z97" s="4">
        <v>38266</v>
      </c>
      <c r="AA97" s="16">
        <v>23</v>
      </c>
      <c r="AB97" s="16">
        <f t="shared" si="12"/>
        <v>0.51111111111111107</v>
      </c>
      <c r="AC97" s="16">
        <f t="shared" si="15"/>
        <v>0.60869565217391308</v>
      </c>
      <c r="AD97" s="16"/>
      <c r="AE97" s="16">
        <f t="shared" si="13"/>
        <v>0.83333333333333337</v>
      </c>
      <c r="AF97" s="16">
        <f t="shared" si="14"/>
        <v>0.22222222222222221</v>
      </c>
    </row>
    <row r="98" spans="1:32" s="16" customFormat="1" x14ac:dyDescent="0.2">
      <c r="A98" s="1">
        <v>38266</v>
      </c>
      <c r="B98" s="22">
        <v>4</v>
      </c>
      <c r="C98" s="16">
        <v>24</v>
      </c>
      <c r="D98" s="16" t="s">
        <v>103</v>
      </c>
      <c r="G98" s="16" t="s">
        <v>104</v>
      </c>
      <c r="H98" s="16" t="s">
        <v>105</v>
      </c>
      <c r="I98" s="16">
        <v>0</v>
      </c>
      <c r="J98" s="16">
        <v>3</v>
      </c>
      <c r="K98" s="16">
        <v>11</v>
      </c>
      <c r="L98" s="16">
        <v>8</v>
      </c>
      <c r="M98" s="16">
        <v>3</v>
      </c>
      <c r="N98" s="16">
        <v>4</v>
      </c>
      <c r="O98" s="16">
        <v>5</v>
      </c>
      <c r="P98" s="16">
        <f t="shared" ref="P98:P129" si="16">SUM(I98:O98)</f>
        <v>34</v>
      </c>
      <c r="Q98" s="16">
        <v>0</v>
      </c>
      <c r="W98" s="16" t="s">
        <v>106</v>
      </c>
      <c r="Z98" s="4">
        <v>38266</v>
      </c>
      <c r="AA98" s="16">
        <v>24</v>
      </c>
      <c r="AB98" s="16">
        <f t="shared" ref="AB98:AB129" si="17">+(N98+O98)/+(I98+J98+K98+L98+M98+N98+O98)</f>
        <v>0.26470588235294118</v>
      </c>
      <c r="AC98" s="16">
        <f t="shared" si="15"/>
        <v>0.44444444444444442</v>
      </c>
      <c r="AE98" s="16">
        <f t="shared" ref="AE98:AE129" si="18">+K98/+(J98+K98)</f>
        <v>0.7857142857142857</v>
      </c>
      <c r="AF98" s="16">
        <f t="shared" ref="AF98:AF129" si="19">+(L98+M98)/P98</f>
        <v>0.3235294117647059</v>
      </c>
    </row>
    <row r="99" spans="1:32" x14ac:dyDescent="0.2">
      <c r="A99" s="1">
        <v>38267</v>
      </c>
      <c r="B99" s="22">
        <v>4</v>
      </c>
      <c r="C99" s="16">
        <v>23</v>
      </c>
      <c r="D99" t="s">
        <v>103</v>
      </c>
      <c r="G99" t="s">
        <v>104</v>
      </c>
      <c r="H99" t="s">
        <v>107</v>
      </c>
      <c r="I99">
        <v>0</v>
      </c>
      <c r="J99">
        <v>1</v>
      </c>
      <c r="K99">
        <v>7</v>
      </c>
      <c r="L99">
        <v>5</v>
      </c>
      <c r="M99">
        <v>1</v>
      </c>
      <c r="N99">
        <v>10</v>
      </c>
      <c r="O99">
        <v>4</v>
      </c>
      <c r="P99" s="16">
        <f t="shared" si="16"/>
        <v>28</v>
      </c>
      <c r="Q99">
        <v>0</v>
      </c>
      <c r="W99" t="s">
        <v>106</v>
      </c>
      <c r="Z99" s="4">
        <v>38267</v>
      </c>
      <c r="AA99" s="16">
        <v>23</v>
      </c>
      <c r="AB99" s="16">
        <f t="shared" si="17"/>
        <v>0.5</v>
      </c>
      <c r="AC99" s="16">
        <f t="shared" si="15"/>
        <v>0.7142857142857143</v>
      </c>
      <c r="AD99" s="16"/>
      <c r="AE99" s="16">
        <f t="shared" si="18"/>
        <v>0.875</v>
      </c>
      <c r="AF99" s="16">
        <f t="shared" si="19"/>
        <v>0.21428571428571427</v>
      </c>
    </row>
    <row r="100" spans="1:32" x14ac:dyDescent="0.2">
      <c r="A100" s="1">
        <v>38267</v>
      </c>
      <c r="B100" s="22">
        <v>4</v>
      </c>
      <c r="C100" s="16">
        <v>23</v>
      </c>
      <c r="D100" t="s">
        <v>103</v>
      </c>
      <c r="G100" t="s">
        <v>104</v>
      </c>
      <c r="H100" t="s">
        <v>105</v>
      </c>
      <c r="I100">
        <v>0</v>
      </c>
      <c r="J100">
        <v>0</v>
      </c>
      <c r="K100">
        <v>17</v>
      </c>
      <c r="L100">
        <v>4</v>
      </c>
      <c r="M100">
        <v>3</v>
      </c>
      <c r="N100">
        <v>8</v>
      </c>
      <c r="O100">
        <v>11</v>
      </c>
      <c r="P100" s="16">
        <f t="shared" si="16"/>
        <v>43</v>
      </c>
      <c r="Q100">
        <v>0</v>
      </c>
      <c r="W100" t="s">
        <v>106</v>
      </c>
      <c r="X100" s="16"/>
      <c r="Z100" s="4">
        <v>38267</v>
      </c>
      <c r="AA100" s="16">
        <v>23</v>
      </c>
      <c r="AB100" s="16">
        <f t="shared" si="17"/>
        <v>0.44186046511627908</v>
      </c>
      <c r="AC100" s="16">
        <f t="shared" si="15"/>
        <v>0.42105263157894735</v>
      </c>
      <c r="AD100" s="16"/>
      <c r="AE100" s="16">
        <f t="shared" si="18"/>
        <v>1</v>
      </c>
      <c r="AF100" s="16">
        <f t="shared" si="19"/>
        <v>0.16279069767441862</v>
      </c>
    </row>
    <row r="101" spans="1:32" x14ac:dyDescent="0.2">
      <c r="A101" s="1">
        <v>38267</v>
      </c>
      <c r="B101" s="22">
        <v>4</v>
      </c>
      <c r="C101">
        <v>3852</v>
      </c>
      <c r="D101" t="s">
        <v>103</v>
      </c>
      <c r="G101" t="s">
        <v>104</v>
      </c>
      <c r="H101" t="s">
        <v>385</v>
      </c>
      <c r="I101">
        <v>0</v>
      </c>
      <c r="J101">
        <v>1</v>
      </c>
      <c r="K101">
        <v>16</v>
      </c>
      <c r="L101">
        <v>5</v>
      </c>
      <c r="M101">
        <v>1</v>
      </c>
      <c r="N101">
        <v>6</v>
      </c>
      <c r="O101">
        <v>4</v>
      </c>
      <c r="P101" s="16">
        <f t="shared" si="16"/>
        <v>33</v>
      </c>
      <c r="Q101">
        <v>0</v>
      </c>
      <c r="W101" t="s">
        <v>106</v>
      </c>
      <c r="X101" s="16"/>
      <c r="Z101" s="4">
        <v>38267</v>
      </c>
      <c r="AA101" s="16">
        <v>3852</v>
      </c>
      <c r="AB101" s="16">
        <f t="shared" si="17"/>
        <v>0.30303030303030304</v>
      </c>
      <c r="AC101" s="16">
        <f t="shared" si="15"/>
        <v>0.6</v>
      </c>
      <c r="AD101" s="16"/>
      <c r="AE101" s="16">
        <f t="shared" si="18"/>
        <v>0.94117647058823528</v>
      </c>
      <c r="AF101" s="16">
        <f t="shared" si="19"/>
        <v>0.18181818181818182</v>
      </c>
    </row>
    <row r="102" spans="1:32" x14ac:dyDescent="0.2">
      <c r="A102" s="1">
        <v>38268</v>
      </c>
      <c r="B102" s="22">
        <v>4</v>
      </c>
      <c r="C102">
        <v>23</v>
      </c>
      <c r="D102" t="s">
        <v>103</v>
      </c>
      <c r="G102" t="s">
        <v>104</v>
      </c>
      <c r="H102" t="s">
        <v>105</v>
      </c>
      <c r="I102">
        <v>0</v>
      </c>
      <c r="J102">
        <v>3</v>
      </c>
      <c r="K102">
        <v>17</v>
      </c>
      <c r="L102">
        <v>10</v>
      </c>
      <c r="M102">
        <v>7</v>
      </c>
      <c r="N102">
        <v>10</v>
      </c>
      <c r="O102">
        <v>2</v>
      </c>
      <c r="P102" s="16">
        <f t="shared" si="16"/>
        <v>49</v>
      </c>
      <c r="Q102">
        <v>0</v>
      </c>
      <c r="W102" t="s">
        <v>106</v>
      </c>
      <c r="Z102" s="4">
        <v>38268</v>
      </c>
      <c r="AA102" s="16">
        <v>23</v>
      </c>
      <c r="AB102" s="16">
        <f t="shared" si="17"/>
        <v>0.24489795918367346</v>
      </c>
      <c r="AC102" s="16">
        <f t="shared" si="15"/>
        <v>0.83333333333333337</v>
      </c>
      <c r="AD102" s="16"/>
      <c r="AE102" s="16">
        <f t="shared" si="18"/>
        <v>0.85</v>
      </c>
      <c r="AF102" s="16">
        <f t="shared" si="19"/>
        <v>0.34693877551020408</v>
      </c>
    </row>
    <row r="103" spans="1:32" x14ac:dyDescent="0.2">
      <c r="A103" s="1">
        <v>38268</v>
      </c>
      <c r="B103" s="22">
        <v>4</v>
      </c>
      <c r="C103" s="16">
        <v>24</v>
      </c>
      <c r="D103" t="s">
        <v>103</v>
      </c>
      <c r="G103" t="s">
        <v>104</v>
      </c>
      <c r="H103" t="s">
        <v>105</v>
      </c>
      <c r="I103">
        <v>0</v>
      </c>
      <c r="J103">
        <v>1</v>
      </c>
      <c r="K103">
        <v>11</v>
      </c>
      <c r="L103">
        <v>8</v>
      </c>
      <c r="M103">
        <v>2</v>
      </c>
      <c r="N103">
        <v>3</v>
      </c>
      <c r="O103">
        <v>8</v>
      </c>
      <c r="P103" s="16">
        <f t="shared" si="16"/>
        <v>33</v>
      </c>
      <c r="Q103">
        <v>0</v>
      </c>
      <c r="W103" t="s">
        <v>106</v>
      </c>
      <c r="X103" s="12">
        <v>0.625</v>
      </c>
      <c r="Z103" s="4">
        <v>38268</v>
      </c>
      <c r="AA103" s="16">
        <v>24</v>
      </c>
      <c r="AB103" s="16">
        <f t="shared" si="17"/>
        <v>0.33333333333333331</v>
      </c>
      <c r="AC103" s="16">
        <f t="shared" si="15"/>
        <v>0.27272727272727271</v>
      </c>
      <c r="AD103" s="16"/>
      <c r="AE103" s="16">
        <f t="shared" si="18"/>
        <v>0.91666666666666663</v>
      </c>
      <c r="AF103" s="16">
        <f t="shared" si="19"/>
        <v>0.30303030303030304</v>
      </c>
    </row>
    <row r="104" spans="1:32" s="16" customFormat="1" x14ac:dyDescent="0.2">
      <c r="A104" s="1">
        <v>38269</v>
      </c>
      <c r="B104" s="22">
        <v>4</v>
      </c>
      <c r="C104" s="16">
        <v>23</v>
      </c>
      <c r="D104" s="16" t="s">
        <v>103</v>
      </c>
      <c r="G104" s="16" t="s">
        <v>104</v>
      </c>
      <c r="H104" s="16" t="s">
        <v>105</v>
      </c>
      <c r="I104" s="16">
        <v>0</v>
      </c>
      <c r="J104" s="16">
        <v>1</v>
      </c>
      <c r="K104" s="16">
        <v>11</v>
      </c>
      <c r="L104" s="16">
        <v>7</v>
      </c>
      <c r="M104" s="16">
        <v>2</v>
      </c>
      <c r="N104" s="16">
        <v>13</v>
      </c>
      <c r="O104" s="16">
        <v>5</v>
      </c>
      <c r="P104" s="16">
        <f t="shared" si="16"/>
        <v>39</v>
      </c>
      <c r="Q104" s="16">
        <v>0</v>
      </c>
      <c r="W104" s="16" t="s">
        <v>106</v>
      </c>
      <c r="Z104" s="4">
        <v>38269</v>
      </c>
      <c r="AA104" s="16">
        <v>23</v>
      </c>
      <c r="AB104" s="16">
        <f t="shared" si="17"/>
        <v>0.46153846153846156</v>
      </c>
      <c r="AC104" s="16">
        <f t="shared" ref="AC104:AC135" si="20">+N104/(+N104+O104)</f>
        <v>0.72222222222222221</v>
      </c>
      <c r="AE104" s="16">
        <f t="shared" si="18"/>
        <v>0.91666666666666663</v>
      </c>
      <c r="AF104" s="16">
        <f t="shared" si="19"/>
        <v>0.23076923076923078</v>
      </c>
    </row>
    <row r="105" spans="1:32" s="16" customFormat="1" x14ac:dyDescent="0.2">
      <c r="A105" s="1">
        <v>38269</v>
      </c>
      <c r="B105" s="22">
        <v>4</v>
      </c>
      <c r="C105" s="16">
        <v>24</v>
      </c>
      <c r="D105" s="16" t="s">
        <v>103</v>
      </c>
      <c r="G105" s="16" t="s">
        <v>104</v>
      </c>
      <c r="H105" s="16" t="s">
        <v>105</v>
      </c>
      <c r="I105" s="16">
        <v>0</v>
      </c>
      <c r="J105" s="16">
        <v>1</v>
      </c>
      <c r="K105" s="16">
        <v>11</v>
      </c>
      <c r="L105" s="16">
        <v>8</v>
      </c>
      <c r="M105" s="16">
        <v>1</v>
      </c>
      <c r="N105" s="16">
        <v>8</v>
      </c>
      <c r="O105" s="16">
        <v>4</v>
      </c>
      <c r="P105" s="16">
        <f t="shared" si="16"/>
        <v>33</v>
      </c>
      <c r="Q105" s="16">
        <v>0</v>
      </c>
      <c r="W105" s="16" t="s">
        <v>106</v>
      </c>
      <c r="Z105" s="4">
        <v>38269</v>
      </c>
      <c r="AA105" s="16">
        <v>24</v>
      </c>
      <c r="AB105" s="16">
        <f t="shared" si="17"/>
        <v>0.36363636363636365</v>
      </c>
      <c r="AC105" s="16">
        <f t="shared" si="20"/>
        <v>0.66666666666666663</v>
      </c>
      <c r="AE105" s="16">
        <f t="shared" si="18"/>
        <v>0.91666666666666663</v>
      </c>
      <c r="AF105" s="16">
        <f t="shared" si="19"/>
        <v>0.27272727272727271</v>
      </c>
    </row>
    <row r="106" spans="1:32" x14ac:dyDescent="0.2">
      <c r="A106" s="1">
        <v>38269</v>
      </c>
      <c r="B106" s="22">
        <v>4</v>
      </c>
      <c r="C106" s="16">
        <v>24</v>
      </c>
      <c r="D106" t="s">
        <v>103</v>
      </c>
      <c r="G106" t="s">
        <v>104</v>
      </c>
      <c r="H106" t="s">
        <v>105</v>
      </c>
      <c r="I106">
        <v>0</v>
      </c>
      <c r="J106">
        <v>1</v>
      </c>
      <c r="K106">
        <v>0</v>
      </c>
      <c r="L106">
        <v>5</v>
      </c>
      <c r="M106">
        <v>1</v>
      </c>
      <c r="N106">
        <v>2</v>
      </c>
      <c r="O106">
        <v>7</v>
      </c>
      <c r="P106" s="16">
        <f t="shared" si="16"/>
        <v>16</v>
      </c>
      <c r="Q106">
        <v>0</v>
      </c>
      <c r="W106" t="s">
        <v>106</v>
      </c>
      <c r="X106" s="12">
        <v>0.75</v>
      </c>
      <c r="Z106" s="4">
        <v>38269</v>
      </c>
      <c r="AA106" s="16">
        <v>24</v>
      </c>
      <c r="AB106" s="16">
        <f t="shared" si="17"/>
        <v>0.5625</v>
      </c>
      <c r="AC106" s="16">
        <f t="shared" si="20"/>
        <v>0.22222222222222221</v>
      </c>
      <c r="AD106" s="16"/>
      <c r="AE106" s="16">
        <f t="shared" si="18"/>
        <v>0</v>
      </c>
      <c r="AF106" s="16">
        <f t="shared" si="19"/>
        <v>0.375</v>
      </c>
    </row>
    <row r="107" spans="1:32" x14ac:dyDescent="0.2">
      <c r="A107" s="1">
        <v>38270</v>
      </c>
      <c r="B107" s="22">
        <v>4</v>
      </c>
      <c r="C107">
        <v>23</v>
      </c>
      <c r="D107" t="s">
        <v>103</v>
      </c>
      <c r="G107" t="s">
        <v>104</v>
      </c>
      <c r="H107" t="s">
        <v>105</v>
      </c>
      <c r="I107">
        <v>0</v>
      </c>
      <c r="J107">
        <v>1</v>
      </c>
      <c r="K107">
        <v>6</v>
      </c>
      <c r="L107">
        <v>11</v>
      </c>
      <c r="M107">
        <v>3</v>
      </c>
      <c r="N107">
        <v>3</v>
      </c>
      <c r="O107">
        <v>6</v>
      </c>
      <c r="P107" s="16">
        <f t="shared" si="16"/>
        <v>30</v>
      </c>
      <c r="Q107">
        <v>0</v>
      </c>
      <c r="W107" t="s">
        <v>106</v>
      </c>
      <c r="X107" s="16"/>
      <c r="Z107" s="4">
        <v>38270</v>
      </c>
      <c r="AA107" s="16">
        <v>23</v>
      </c>
      <c r="AB107" s="16">
        <f t="shared" si="17"/>
        <v>0.3</v>
      </c>
      <c r="AC107" s="16">
        <f t="shared" si="20"/>
        <v>0.33333333333333331</v>
      </c>
      <c r="AD107" s="16"/>
      <c r="AE107" s="16">
        <f t="shared" si="18"/>
        <v>0.8571428571428571</v>
      </c>
      <c r="AF107" s="16">
        <f t="shared" si="19"/>
        <v>0.46666666666666667</v>
      </c>
    </row>
    <row r="108" spans="1:32" x14ac:dyDescent="0.2">
      <c r="A108" s="1">
        <v>38270</v>
      </c>
      <c r="B108" s="22">
        <v>4</v>
      </c>
      <c r="C108">
        <v>24</v>
      </c>
      <c r="D108" t="s">
        <v>103</v>
      </c>
      <c r="G108" t="s">
        <v>104</v>
      </c>
      <c r="H108" t="s">
        <v>105</v>
      </c>
      <c r="I108">
        <v>0</v>
      </c>
      <c r="J108">
        <v>1</v>
      </c>
      <c r="K108">
        <v>3</v>
      </c>
      <c r="L108">
        <v>7</v>
      </c>
      <c r="M108">
        <v>1</v>
      </c>
      <c r="N108">
        <v>4</v>
      </c>
      <c r="O108">
        <v>2</v>
      </c>
      <c r="P108" s="16">
        <f t="shared" si="16"/>
        <v>18</v>
      </c>
      <c r="Q108">
        <v>0</v>
      </c>
      <c r="W108" t="s">
        <v>106</v>
      </c>
      <c r="Z108" s="4">
        <v>38270</v>
      </c>
      <c r="AA108" s="16">
        <v>24</v>
      </c>
      <c r="AB108" s="16">
        <f t="shared" si="17"/>
        <v>0.33333333333333331</v>
      </c>
      <c r="AC108" s="16">
        <f t="shared" si="20"/>
        <v>0.66666666666666663</v>
      </c>
      <c r="AD108" s="16"/>
      <c r="AE108" s="16">
        <f t="shared" si="18"/>
        <v>0.75</v>
      </c>
      <c r="AF108" s="16">
        <f t="shared" si="19"/>
        <v>0.44444444444444442</v>
      </c>
    </row>
    <row r="109" spans="1:32" s="16" customFormat="1" x14ac:dyDescent="0.2">
      <c r="A109" s="1">
        <v>38270</v>
      </c>
      <c r="B109" s="22">
        <v>4</v>
      </c>
      <c r="C109" s="16">
        <v>3852</v>
      </c>
      <c r="D109" s="16" t="s">
        <v>103</v>
      </c>
      <c r="G109" s="16" t="s">
        <v>104</v>
      </c>
      <c r="H109" s="16" t="s">
        <v>105</v>
      </c>
      <c r="I109" s="16">
        <v>0</v>
      </c>
      <c r="J109" s="16">
        <v>1</v>
      </c>
      <c r="K109" s="16">
        <v>3</v>
      </c>
      <c r="L109" s="16">
        <v>6</v>
      </c>
      <c r="M109" s="16">
        <v>3</v>
      </c>
      <c r="N109" s="16">
        <v>1</v>
      </c>
      <c r="O109" s="16">
        <v>3</v>
      </c>
      <c r="P109" s="16">
        <f t="shared" si="16"/>
        <v>17</v>
      </c>
      <c r="Q109" s="16">
        <v>0</v>
      </c>
      <c r="W109" s="16" t="s">
        <v>106</v>
      </c>
      <c r="Z109" s="4">
        <v>38270</v>
      </c>
      <c r="AA109" s="16">
        <v>3852</v>
      </c>
      <c r="AB109" s="16">
        <f t="shared" si="17"/>
        <v>0.23529411764705882</v>
      </c>
      <c r="AC109" s="16">
        <f t="shared" si="20"/>
        <v>0.25</v>
      </c>
      <c r="AE109" s="16">
        <f t="shared" si="18"/>
        <v>0.75</v>
      </c>
      <c r="AF109" s="16">
        <f t="shared" si="19"/>
        <v>0.52941176470588236</v>
      </c>
    </row>
    <row r="110" spans="1:32" x14ac:dyDescent="0.2">
      <c r="A110" s="1">
        <v>38271</v>
      </c>
      <c r="B110" s="22">
        <v>4</v>
      </c>
      <c r="C110" s="16">
        <v>23</v>
      </c>
      <c r="D110" t="s">
        <v>103</v>
      </c>
      <c r="G110" t="s">
        <v>104</v>
      </c>
      <c r="H110" t="s">
        <v>105</v>
      </c>
      <c r="I110">
        <v>0</v>
      </c>
      <c r="J110">
        <v>0</v>
      </c>
      <c r="K110">
        <v>5</v>
      </c>
      <c r="L110">
        <v>2</v>
      </c>
      <c r="M110">
        <v>1</v>
      </c>
      <c r="N110">
        <v>5</v>
      </c>
      <c r="O110">
        <v>1</v>
      </c>
      <c r="P110" s="16">
        <f t="shared" si="16"/>
        <v>14</v>
      </c>
      <c r="Q110">
        <v>0</v>
      </c>
      <c r="W110" t="s">
        <v>106</v>
      </c>
      <c r="Z110" s="4">
        <v>38271</v>
      </c>
      <c r="AA110" s="16">
        <v>23</v>
      </c>
      <c r="AB110" s="16">
        <f t="shared" si="17"/>
        <v>0.42857142857142855</v>
      </c>
      <c r="AC110" s="16">
        <f t="shared" si="20"/>
        <v>0.83333333333333337</v>
      </c>
      <c r="AD110" s="16"/>
      <c r="AE110" s="16">
        <f t="shared" si="18"/>
        <v>1</v>
      </c>
      <c r="AF110" s="16">
        <f t="shared" si="19"/>
        <v>0.21428571428571427</v>
      </c>
    </row>
    <row r="111" spans="1:32" x14ac:dyDescent="0.2">
      <c r="A111" s="1">
        <v>38271</v>
      </c>
      <c r="B111" s="22">
        <v>4</v>
      </c>
      <c r="C111" s="16">
        <v>24</v>
      </c>
      <c r="D111" t="s">
        <v>103</v>
      </c>
      <c r="G111" t="s">
        <v>104</v>
      </c>
      <c r="H111" t="s">
        <v>105</v>
      </c>
      <c r="I111">
        <v>0</v>
      </c>
      <c r="J111">
        <v>3</v>
      </c>
      <c r="K111">
        <v>1</v>
      </c>
      <c r="L111">
        <v>3</v>
      </c>
      <c r="M111">
        <v>1</v>
      </c>
      <c r="N111">
        <v>3</v>
      </c>
      <c r="O111">
        <v>2</v>
      </c>
      <c r="P111" s="16">
        <f t="shared" si="16"/>
        <v>13</v>
      </c>
      <c r="Q111">
        <v>0</v>
      </c>
      <c r="W111" t="s">
        <v>106</v>
      </c>
      <c r="Z111" s="4">
        <v>38271</v>
      </c>
      <c r="AA111" s="16">
        <v>24</v>
      </c>
      <c r="AB111" s="16">
        <f t="shared" si="17"/>
        <v>0.38461538461538464</v>
      </c>
      <c r="AC111" s="16">
        <f t="shared" si="20"/>
        <v>0.6</v>
      </c>
      <c r="AD111" s="16"/>
      <c r="AE111" s="16">
        <f t="shared" si="18"/>
        <v>0.25</v>
      </c>
      <c r="AF111" s="16">
        <f t="shared" si="19"/>
        <v>0.30769230769230771</v>
      </c>
    </row>
    <row r="112" spans="1:32" x14ac:dyDescent="0.2">
      <c r="A112" s="1">
        <v>38271</v>
      </c>
      <c r="B112" s="22">
        <v>4</v>
      </c>
      <c r="C112">
        <v>24</v>
      </c>
      <c r="D112" t="s">
        <v>103</v>
      </c>
      <c r="G112" t="s">
        <v>104</v>
      </c>
      <c r="H112" t="s">
        <v>107</v>
      </c>
      <c r="I112">
        <v>0</v>
      </c>
      <c r="J112">
        <v>3</v>
      </c>
      <c r="K112">
        <v>7</v>
      </c>
      <c r="L112">
        <v>1</v>
      </c>
      <c r="M112">
        <v>1</v>
      </c>
      <c r="N112">
        <v>3</v>
      </c>
      <c r="O112">
        <v>3</v>
      </c>
      <c r="P112" s="16">
        <f t="shared" si="16"/>
        <v>18</v>
      </c>
      <c r="Q112">
        <v>0</v>
      </c>
      <c r="W112" t="s">
        <v>106</v>
      </c>
      <c r="Z112" s="4">
        <v>38271</v>
      </c>
      <c r="AA112" s="16">
        <v>24</v>
      </c>
      <c r="AB112" s="16">
        <f t="shared" si="17"/>
        <v>0.33333333333333331</v>
      </c>
      <c r="AC112" s="16">
        <f t="shared" si="20"/>
        <v>0.5</v>
      </c>
      <c r="AD112" s="16"/>
      <c r="AE112" s="16">
        <f t="shared" si="18"/>
        <v>0.7</v>
      </c>
      <c r="AF112" s="16">
        <f t="shared" si="19"/>
        <v>0.1111111111111111</v>
      </c>
    </row>
    <row r="113" spans="1:32" s="16" customFormat="1" x14ac:dyDescent="0.2">
      <c r="A113" s="1">
        <v>38272</v>
      </c>
      <c r="B113" s="22">
        <v>4</v>
      </c>
      <c r="C113" s="16">
        <v>23</v>
      </c>
      <c r="D113" s="16" t="s">
        <v>103</v>
      </c>
      <c r="G113" s="16" t="s">
        <v>104</v>
      </c>
      <c r="H113" s="16" t="s">
        <v>105</v>
      </c>
      <c r="I113" s="16">
        <v>0</v>
      </c>
      <c r="J113" s="16">
        <v>4</v>
      </c>
      <c r="K113" s="16">
        <v>4</v>
      </c>
      <c r="L113" s="16">
        <v>3</v>
      </c>
      <c r="M113" s="16">
        <v>0</v>
      </c>
      <c r="N113" s="16">
        <v>6</v>
      </c>
      <c r="O113" s="16">
        <v>1</v>
      </c>
      <c r="P113" s="16">
        <f t="shared" si="16"/>
        <v>18</v>
      </c>
      <c r="Q113" s="16">
        <v>0</v>
      </c>
      <c r="W113" s="16" t="s">
        <v>106</v>
      </c>
      <c r="Z113" s="4">
        <v>38272</v>
      </c>
      <c r="AA113" s="16">
        <v>23</v>
      </c>
      <c r="AB113" s="16">
        <f t="shared" si="17"/>
        <v>0.3888888888888889</v>
      </c>
      <c r="AC113" s="16">
        <f t="shared" si="20"/>
        <v>0.8571428571428571</v>
      </c>
      <c r="AE113" s="16">
        <f t="shared" si="18"/>
        <v>0.5</v>
      </c>
      <c r="AF113" s="16">
        <f t="shared" si="19"/>
        <v>0.16666666666666666</v>
      </c>
    </row>
    <row r="114" spans="1:32" x14ac:dyDescent="0.2">
      <c r="A114" s="1">
        <v>38272</v>
      </c>
      <c r="B114" s="22">
        <v>4</v>
      </c>
      <c r="C114">
        <v>23</v>
      </c>
      <c r="D114" t="s">
        <v>103</v>
      </c>
      <c r="G114" t="s">
        <v>104</v>
      </c>
      <c r="H114" t="s">
        <v>107</v>
      </c>
      <c r="I114">
        <v>0</v>
      </c>
      <c r="J114">
        <v>0</v>
      </c>
      <c r="K114">
        <v>0</v>
      </c>
      <c r="L114">
        <v>0</v>
      </c>
      <c r="M114">
        <v>0</v>
      </c>
      <c r="N114">
        <v>3</v>
      </c>
      <c r="O114">
        <v>1</v>
      </c>
      <c r="P114" s="16">
        <f t="shared" si="16"/>
        <v>4</v>
      </c>
      <c r="Q114">
        <v>0</v>
      </c>
      <c r="W114" t="s">
        <v>106</v>
      </c>
      <c r="Z114" s="4">
        <v>38272</v>
      </c>
      <c r="AA114" s="16">
        <v>23</v>
      </c>
      <c r="AB114" s="16">
        <f t="shared" si="17"/>
        <v>1</v>
      </c>
      <c r="AC114" s="16">
        <f t="shared" si="20"/>
        <v>0.75</v>
      </c>
      <c r="AD114" s="16"/>
      <c r="AE114" s="16" t="e">
        <f t="shared" si="18"/>
        <v>#DIV/0!</v>
      </c>
      <c r="AF114" s="16">
        <f t="shared" si="19"/>
        <v>0</v>
      </c>
    </row>
    <row r="115" spans="1:32" x14ac:dyDescent="0.2">
      <c r="A115" s="1">
        <v>38272</v>
      </c>
      <c r="B115" s="22">
        <v>4</v>
      </c>
      <c r="C115" s="16">
        <v>3852</v>
      </c>
      <c r="D115" t="s">
        <v>103</v>
      </c>
      <c r="G115" t="s">
        <v>104</v>
      </c>
      <c r="H115" t="s">
        <v>105</v>
      </c>
      <c r="I115">
        <v>0</v>
      </c>
      <c r="J115">
        <v>2</v>
      </c>
      <c r="K115">
        <v>3</v>
      </c>
      <c r="L115">
        <v>3</v>
      </c>
      <c r="M115">
        <v>2</v>
      </c>
      <c r="N115">
        <v>4</v>
      </c>
      <c r="O115">
        <v>5</v>
      </c>
      <c r="P115" s="16">
        <f t="shared" si="16"/>
        <v>19</v>
      </c>
      <c r="Q115">
        <v>0</v>
      </c>
      <c r="W115" t="s">
        <v>106</v>
      </c>
      <c r="X115" s="16"/>
      <c r="Z115" s="4">
        <v>38272</v>
      </c>
      <c r="AA115" s="16">
        <v>3852</v>
      </c>
      <c r="AB115" s="16">
        <f t="shared" si="17"/>
        <v>0.47368421052631576</v>
      </c>
      <c r="AC115" s="16">
        <f t="shared" si="20"/>
        <v>0.44444444444444442</v>
      </c>
      <c r="AD115" s="16"/>
      <c r="AE115" s="16">
        <f t="shared" si="18"/>
        <v>0.6</v>
      </c>
      <c r="AF115" s="16">
        <f t="shared" si="19"/>
        <v>0.26315789473684209</v>
      </c>
    </row>
    <row r="116" spans="1:32" x14ac:dyDescent="0.2">
      <c r="A116" s="1">
        <v>38273</v>
      </c>
      <c r="B116" s="22">
        <v>4</v>
      </c>
      <c r="C116" s="16">
        <v>23</v>
      </c>
      <c r="D116" t="s">
        <v>103</v>
      </c>
      <c r="G116" t="s">
        <v>104</v>
      </c>
      <c r="H116" t="s">
        <v>105</v>
      </c>
      <c r="I116">
        <v>0</v>
      </c>
      <c r="J116">
        <v>3</v>
      </c>
      <c r="K116">
        <v>8</v>
      </c>
      <c r="L116">
        <v>6</v>
      </c>
      <c r="M116">
        <v>3</v>
      </c>
      <c r="N116">
        <v>5</v>
      </c>
      <c r="O116">
        <v>5</v>
      </c>
      <c r="P116" s="16">
        <f t="shared" si="16"/>
        <v>30</v>
      </c>
      <c r="Q116">
        <v>1</v>
      </c>
      <c r="W116" t="s">
        <v>106</v>
      </c>
      <c r="Z116" s="4">
        <v>38273</v>
      </c>
      <c r="AA116" s="16">
        <v>23</v>
      </c>
      <c r="AB116" s="16">
        <f t="shared" si="17"/>
        <v>0.33333333333333331</v>
      </c>
      <c r="AC116" s="16">
        <f t="shared" si="20"/>
        <v>0.5</v>
      </c>
      <c r="AD116" s="16"/>
      <c r="AE116" s="16">
        <f t="shared" si="18"/>
        <v>0.72727272727272729</v>
      </c>
      <c r="AF116" s="16">
        <f t="shared" si="19"/>
        <v>0.3</v>
      </c>
    </row>
    <row r="117" spans="1:32" s="16" customFormat="1" x14ac:dyDescent="0.2">
      <c r="A117" s="1">
        <v>38273</v>
      </c>
      <c r="B117" s="22">
        <v>4</v>
      </c>
      <c r="C117" s="16">
        <v>23</v>
      </c>
      <c r="D117" s="16" t="s">
        <v>103</v>
      </c>
      <c r="G117" s="16" t="s">
        <v>104</v>
      </c>
      <c r="H117" s="16" t="s">
        <v>105</v>
      </c>
      <c r="I117" s="16">
        <v>0</v>
      </c>
      <c r="J117" s="16">
        <v>1</v>
      </c>
      <c r="K117" s="16">
        <v>0</v>
      </c>
      <c r="L117" s="16">
        <v>9</v>
      </c>
      <c r="M117" s="16">
        <v>1</v>
      </c>
      <c r="N117" s="16">
        <v>1</v>
      </c>
      <c r="O117" s="16">
        <v>1</v>
      </c>
      <c r="P117" s="16">
        <f t="shared" si="16"/>
        <v>13</v>
      </c>
      <c r="Q117" s="16">
        <v>0</v>
      </c>
      <c r="W117" s="16" t="s">
        <v>106</v>
      </c>
      <c r="X117" s="12">
        <v>0.8125</v>
      </c>
      <c r="Z117" s="4">
        <v>38273</v>
      </c>
      <c r="AA117" s="16">
        <v>23</v>
      </c>
      <c r="AB117" s="16">
        <f t="shared" si="17"/>
        <v>0.15384615384615385</v>
      </c>
      <c r="AC117" s="16">
        <f t="shared" si="20"/>
        <v>0.5</v>
      </c>
      <c r="AE117" s="16">
        <f t="shared" si="18"/>
        <v>0</v>
      </c>
      <c r="AF117" s="16">
        <f t="shared" si="19"/>
        <v>0.76923076923076927</v>
      </c>
    </row>
    <row r="118" spans="1:32" x14ac:dyDescent="0.2">
      <c r="A118" s="1">
        <v>38274</v>
      </c>
      <c r="B118" s="22">
        <v>4</v>
      </c>
      <c r="C118">
        <v>23</v>
      </c>
      <c r="D118" t="s">
        <v>103</v>
      </c>
      <c r="G118" t="s">
        <v>104</v>
      </c>
      <c r="H118" t="s">
        <v>105</v>
      </c>
      <c r="I118">
        <v>0</v>
      </c>
      <c r="J118">
        <v>2</v>
      </c>
      <c r="K118">
        <v>6</v>
      </c>
      <c r="L118">
        <v>4</v>
      </c>
      <c r="M118">
        <v>0</v>
      </c>
      <c r="N118">
        <v>12</v>
      </c>
      <c r="O118">
        <v>8</v>
      </c>
      <c r="P118" s="16">
        <f t="shared" si="16"/>
        <v>32</v>
      </c>
      <c r="Q118">
        <v>0</v>
      </c>
      <c r="W118" t="s">
        <v>106</v>
      </c>
      <c r="Z118" s="4">
        <v>38274</v>
      </c>
      <c r="AA118" s="16">
        <v>23</v>
      </c>
      <c r="AB118" s="16">
        <f t="shared" si="17"/>
        <v>0.625</v>
      </c>
      <c r="AC118" s="16">
        <f t="shared" si="20"/>
        <v>0.6</v>
      </c>
      <c r="AD118" s="16"/>
      <c r="AE118" s="16">
        <f t="shared" si="18"/>
        <v>0.75</v>
      </c>
      <c r="AF118" s="16">
        <f t="shared" si="19"/>
        <v>0.125</v>
      </c>
    </row>
    <row r="119" spans="1:32" s="16" customFormat="1" x14ac:dyDescent="0.2">
      <c r="A119" s="1">
        <v>38255</v>
      </c>
      <c r="B119" s="22">
        <v>4</v>
      </c>
      <c r="C119" s="16">
        <v>3802</v>
      </c>
      <c r="D119" s="16" t="s">
        <v>386</v>
      </c>
      <c r="F119" s="16">
        <v>2</v>
      </c>
      <c r="G119" s="16" t="s">
        <v>104</v>
      </c>
      <c r="H119" s="16" t="s">
        <v>107</v>
      </c>
      <c r="I119" s="16">
        <v>0</v>
      </c>
      <c r="J119" s="16">
        <v>1</v>
      </c>
      <c r="K119" s="16">
        <v>8</v>
      </c>
      <c r="L119" s="16">
        <v>1</v>
      </c>
      <c r="M119" s="16">
        <v>0</v>
      </c>
      <c r="N119" s="16">
        <v>2</v>
      </c>
      <c r="O119" s="16">
        <v>1</v>
      </c>
      <c r="P119" s="16">
        <f t="shared" si="16"/>
        <v>13</v>
      </c>
      <c r="Q119" s="16">
        <v>0</v>
      </c>
      <c r="W119" s="16" t="s">
        <v>388</v>
      </c>
      <c r="Z119" s="11">
        <v>38255</v>
      </c>
      <c r="AA119" s="16">
        <v>3802</v>
      </c>
      <c r="AB119" s="16">
        <f t="shared" si="17"/>
        <v>0.23076923076923078</v>
      </c>
      <c r="AC119" s="16">
        <f t="shared" si="20"/>
        <v>0.66666666666666663</v>
      </c>
      <c r="AE119" s="16">
        <f t="shared" si="18"/>
        <v>0.88888888888888884</v>
      </c>
      <c r="AF119" s="16">
        <f t="shared" si="19"/>
        <v>7.6923076923076927E-2</v>
      </c>
    </row>
    <row r="120" spans="1:32" x14ac:dyDescent="0.2">
      <c r="A120" s="1">
        <v>38255</v>
      </c>
      <c r="B120" s="22">
        <v>4</v>
      </c>
      <c r="C120" s="16">
        <v>3852</v>
      </c>
      <c r="D120" t="s">
        <v>103</v>
      </c>
      <c r="F120">
        <v>2</v>
      </c>
      <c r="G120" t="s">
        <v>104</v>
      </c>
      <c r="H120" t="s">
        <v>50</v>
      </c>
      <c r="I120">
        <v>0</v>
      </c>
      <c r="J120">
        <v>1</v>
      </c>
      <c r="K120">
        <v>2</v>
      </c>
      <c r="L120">
        <v>1</v>
      </c>
      <c r="M120">
        <v>0</v>
      </c>
      <c r="N120">
        <v>10</v>
      </c>
      <c r="O120">
        <v>3</v>
      </c>
      <c r="P120" s="16">
        <f t="shared" si="16"/>
        <v>17</v>
      </c>
      <c r="Q120">
        <v>0</v>
      </c>
      <c r="W120" t="s">
        <v>388</v>
      </c>
      <c r="Z120" s="11">
        <v>38255</v>
      </c>
      <c r="AA120" s="16">
        <v>3852</v>
      </c>
      <c r="AB120" s="16">
        <f t="shared" si="17"/>
        <v>0.76470588235294112</v>
      </c>
      <c r="AC120" s="16">
        <f t="shared" si="20"/>
        <v>0.76923076923076927</v>
      </c>
      <c r="AD120" s="16"/>
      <c r="AE120" s="16">
        <f t="shared" si="18"/>
        <v>0.66666666666666663</v>
      </c>
      <c r="AF120" s="16">
        <f t="shared" si="19"/>
        <v>5.8823529411764705E-2</v>
      </c>
    </row>
    <row r="121" spans="1:32" x14ac:dyDescent="0.2">
      <c r="A121" s="1">
        <v>38256</v>
      </c>
      <c r="B121" s="22">
        <v>4</v>
      </c>
      <c r="C121" s="16">
        <v>222</v>
      </c>
      <c r="D121" t="s">
        <v>386</v>
      </c>
      <c r="F121">
        <v>3</v>
      </c>
      <c r="G121" t="s">
        <v>104</v>
      </c>
      <c r="H121" t="s">
        <v>105</v>
      </c>
      <c r="I121">
        <v>0</v>
      </c>
      <c r="J121">
        <v>0</v>
      </c>
      <c r="K121">
        <v>3</v>
      </c>
      <c r="L121">
        <v>3</v>
      </c>
      <c r="M121">
        <v>0</v>
      </c>
      <c r="N121">
        <v>15</v>
      </c>
      <c r="O121">
        <v>4</v>
      </c>
      <c r="P121" s="16">
        <f t="shared" si="16"/>
        <v>25</v>
      </c>
      <c r="Q121">
        <v>0</v>
      </c>
      <c r="W121" t="s">
        <v>388</v>
      </c>
      <c r="X121" s="16"/>
      <c r="Z121" s="11">
        <v>38256</v>
      </c>
      <c r="AA121" s="16">
        <v>222</v>
      </c>
      <c r="AB121" s="16">
        <f t="shared" si="17"/>
        <v>0.76</v>
      </c>
      <c r="AC121" s="16">
        <f t="shared" si="20"/>
        <v>0.78947368421052633</v>
      </c>
      <c r="AD121" s="16"/>
      <c r="AE121" s="16">
        <f t="shared" si="18"/>
        <v>1</v>
      </c>
      <c r="AF121" s="16">
        <f t="shared" si="19"/>
        <v>0.12</v>
      </c>
    </row>
    <row r="122" spans="1:32" x14ac:dyDescent="0.2">
      <c r="A122" s="1">
        <v>38257</v>
      </c>
      <c r="B122" s="22">
        <v>4</v>
      </c>
      <c r="C122" s="16">
        <v>222</v>
      </c>
      <c r="D122" t="s">
        <v>103</v>
      </c>
      <c r="F122">
        <v>1</v>
      </c>
      <c r="G122" t="s">
        <v>104</v>
      </c>
      <c r="H122" t="s">
        <v>105</v>
      </c>
      <c r="I122">
        <v>0</v>
      </c>
      <c r="J122">
        <v>1</v>
      </c>
      <c r="K122">
        <v>0</v>
      </c>
      <c r="L122">
        <v>2</v>
      </c>
      <c r="M122">
        <v>0</v>
      </c>
      <c r="N122">
        <v>12</v>
      </c>
      <c r="O122">
        <v>4</v>
      </c>
      <c r="P122" s="16">
        <f t="shared" si="16"/>
        <v>19</v>
      </c>
      <c r="Q122">
        <v>0</v>
      </c>
      <c r="W122" t="s">
        <v>388</v>
      </c>
      <c r="Z122" s="11">
        <v>38257</v>
      </c>
      <c r="AA122" s="16">
        <v>222</v>
      </c>
      <c r="AB122" s="16">
        <f t="shared" si="17"/>
        <v>0.84210526315789469</v>
      </c>
      <c r="AC122" s="16">
        <f t="shared" si="20"/>
        <v>0.75</v>
      </c>
      <c r="AD122" s="16"/>
      <c r="AE122" s="16">
        <f t="shared" si="18"/>
        <v>0</v>
      </c>
      <c r="AF122" s="16">
        <f t="shared" si="19"/>
        <v>0.10526315789473684</v>
      </c>
    </row>
    <row r="123" spans="1:32" x14ac:dyDescent="0.2">
      <c r="A123" s="1">
        <v>38257</v>
      </c>
      <c r="B123" s="22">
        <v>4</v>
      </c>
      <c r="C123" s="16">
        <v>222</v>
      </c>
      <c r="D123" t="s">
        <v>103</v>
      </c>
      <c r="F123">
        <v>2</v>
      </c>
      <c r="G123" t="s">
        <v>104</v>
      </c>
      <c r="H123" t="s">
        <v>105</v>
      </c>
      <c r="I123">
        <v>0</v>
      </c>
      <c r="J123">
        <v>10</v>
      </c>
      <c r="K123">
        <v>5</v>
      </c>
      <c r="L123">
        <v>1</v>
      </c>
      <c r="M123">
        <v>2</v>
      </c>
      <c r="N123">
        <v>10</v>
      </c>
      <c r="O123">
        <v>6</v>
      </c>
      <c r="P123" s="16">
        <f t="shared" si="16"/>
        <v>34</v>
      </c>
      <c r="Q123">
        <v>0</v>
      </c>
      <c r="W123" t="s">
        <v>388</v>
      </c>
      <c r="Z123" s="11">
        <v>38257</v>
      </c>
      <c r="AA123" s="16">
        <v>222</v>
      </c>
      <c r="AB123" s="16">
        <f t="shared" si="17"/>
        <v>0.47058823529411764</v>
      </c>
      <c r="AC123" s="16">
        <f t="shared" si="20"/>
        <v>0.625</v>
      </c>
      <c r="AD123" s="16"/>
      <c r="AE123" s="16">
        <f t="shared" si="18"/>
        <v>0.33333333333333331</v>
      </c>
      <c r="AF123" s="16">
        <f t="shared" si="19"/>
        <v>8.8235294117647065E-2</v>
      </c>
    </row>
    <row r="124" spans="1:32" x14ac:dyDescent="0.2">
      <c r="A124" s="1">
        <v>38257</v>
      </c>
      <c r="B124" s="22">
        <v>4</v>
      </c>
      <c r="C124">
        <v>3802</v>
      </c>
      <c r="D124" t="s">
        <v>386</v>
      </c>
      <c r="F124">
        <v>2</v>
      </c>
      <c r="G124" t="s">
        <v>104</v>
      </c>
      <c r="H124" t="s">
        <v>105</v>
      </c>
      <c r="I124">
        <v>0</v>
      </c>
      <c r="J124">
        <v>1</v>
      </c>
      <c r="K124">
        <v>18</v>
      </c>
      <c r="L124">
        <v>0</v>
      </c>
      <c r="M124">
        <v>0</v>
      </c>
      <c r="N124">
        <v>11</v>
      </c>
      <c r="O124">
        <v>5</v>
      </c>
      <c r="P124" s="16">
        <f t="shared" si="16"/>
        <v>35</v>
      </c>
      <c r="Q124">
        <v>0</v>
      </c>
      <c r="W124" t="s">
        <v>388</v>
      </c>
      <c r="X124" s="16"/>
      <c r="Z124" s="11">
        <v>38257</v>
      </c>
      <c r="AA124" s="16">
        <v>3802</v>
      </c>
      <c r="AB124" s="16">
        <f t="shared" si="17"/>
        <v>0.45714285714285713</v>
      </c>
      <c r="AC124" s="16">
        <f t="shared" si="20"/>
        <v>0.6875</v>
      </c>
      <c r="AD124" s="16"/>
      <c r="AE124" s="16">
        <f t="shared" si="18"/>
        <v>0.94736842105263153</v>
      </c>
      <c r="AF124" s="16">
        <f t="shared" si="19"/>
        <v>0</v>
      </c>
    </row>
    <row r="125" spans="1:32" x14ac:dyDescent="0.2">
      <c r="A125" s="1">
        <v>38257</v>
      </c>
      <c r="B125" s="22">
        <v>4</v>
      </c>
      <c r="C125" s="16">
        <v>3802</v>
      </c>
      <c r="D125" t="s">
        <v>103</v>
      </c>
      <c r="F125">
        <v>2</v>
      </c>
      <c r="G125" t="s">
        <v>104</v>
      </c>
      <c r="H125" t="s">
        <v>105</v>
      </c>
      <c r="I125">
        <v>0</v>
      </c>
      <c r="J125">
        <v>7</v>
      </c>
      <c r="K125">
        <v>8</v>
      </c>
      <c r="L125">
        <v>0</v>
      </c>
      <c r="M125">
        <v>0</v>
      </c>
      <c r="N125">
        <v>4</v>
      </c>
      <c r="O125">
        <v>4</v>
      </c>
      <c r="P125" s="16">
        <f t="shared" si="16"/>
        <v>23</v>
      </c>
      <c r="Q125">
        <v>0</v>
      </c>
      <c r="W125" t="s">
        <v>388</v>
      </c>
      <c r="X125" s="16"/>
      <c r="Z125" s="11">
        <v>38257</v>
      </c>
      <c r="AA125" s="16">
        <v>3802</v>
      </c>
      <c r="AB125" s="16">
        <f t="shared" si="17"/>
        <v>0.34782608695652173</v>
      </c>
      <c r="AC125" s="16">
        <f t="shared" si="20"/>
        <v>0.5</v>
      </c>
      <c r="AD125" s="16"/>
      <c r="AE125" s="16">
        <f t="shared" si="18"/>
        <v>0.53333333333333333</v>
      </c>
      <c r="AF125" s="16">
        <f t="shared" si="19"/>
        <v>0</v>
      </c>
    </row>
    <row r="126" spans="1:32" x14ac:dyDescent="0.2">
      <c r="A126" s="1">
        <v>38258</v>
      </c>
      <c r="B126" s="22">
        <v>4</v>
      </c>
      <c r="C126" s="16">
        <v>222</v>
      </c>
      <c r="D126" t="s">
        <v>386</v>
      </c>
      <c r="F126">
        <v>2</v>
      </c>
      <c r="G126" t="s">
        <v>104</v>
      </c>
      <c r="H126" t="s">
        <v>105</v>
      </c>
      <c r="I126">
        <v>0</v>
      </c>
      <c r="J126">
        <v>2</v>
      </c>
      <c r="K126">
        <v>5</v>
      </c>
      <c r="L126">
        <v>3</v>
      </c>
      <c r="M126">
        <v>2</v>
      </c>
      <c r="N126">
        <v>9</v>
      </c>
      <c r="O126">
        <v>5</v>
      </c>
      <c r="P126" s="16">
        <f t="shared" si="16"/>
        <v>26</v>
      </c>
      <c r="Q126">
        <v>0</v>
      </c>
      <c r="W126" t="s">
        <v>388</v>
      </c>
      <c r="Z126" s="11">
        <v>38258</v>
      </c>
      <c r="AA126" s="16">
        <v>222</v>
      </c>
      <c r="AB126" s="16">
        <f t="shared" si="17"/>
        <v>0.53846153846153844</v>
      </c>
      <c r="AC126" s="16">
        <f t="shared" si="20"/>
        <v>0.6428571428571429</v>
      </c>
      <c r="AD126" s="16"/>
      <c r="AE126" s="16">
        <f t="shared" si="18"/>
        <v>0.7142857142857143</v>
      </c>
      <c r="AF126" s="16">
        <f t="shared" si="19"/>
        <v>0.19230769230769232</v>
      </c>
    </row>
    <row r="127" spans="1:32" x14ac:dyDescent="0.2">
      <c r="A127" s="1">
        <v>38258</v>
      </c>
      <c r="B127" s="22">
        <v>4</v>
      </c>
      <c r="C127" s="16">
        <v>222</v>
      </c>
      <c r="D127" t="s">
        <v>103</v>
      </c>
      <c r="F127">
        <v>1</v>
      </c>
      <c r="G127" t="s">
        <v>104</v>
      </c>
      <c r="H127" t="s">
        <v>105</v>
      </c>
      <c r="I127">
        <v>0</v>
      </c>
      <c r="J127">
        <v>0</v>
      </c>
      <c r="K127">
        <v>3</v>
      </c>
      <c r="L127">
        <v>0</v>
      </c>
      <c r="M127">
        <v>0</v>
      </c>
      <c r="N127">
        <v>7</v>
      </c>
      <c r="O127">
        <v>4</v>
      </c>
      <c r="P127" s="16">
        <f t="shared" si="16"/>
        <v>14</v>
      </c>
      <c r="Q127">
        <v>0</v>
      </c>
      <c r="W127" t="s">
        <v>388</v>
      </c>
      <c r="Z127" s="11">
        <v>38258</v>
      </c>
      <c r="AA127" s="16">
        <v>222</v>
      </c>
      <c r="AB127" s="16">
        <f t="shared" si="17"/>
        <v>0.7857142857142857</v>
      </c>
      <c r="AC127" s="16">
        <f t="shared" si="20"/>
        <v>0.63636363636363635</v>
      </c>
      <c r="AD127" s="16"/>
      <c r="AE127" s="16">
        <f t="shared" si="18"/>
        <v>1</v>
      </c>
      <c r="AF127" s="16">
        <f t="shared" si="19"/>
        <v>0</v>
      </c>
    </row>
    <row r="128" spans="1:32" s="16" customFormat="1" x14ac:dyDescent="0.2">
      <c r="A128" s="1">
        <v>38258</v>
      </c>
      <c r="B128" s="22">
        <v>4</v>
      </c>
      <c r="C128" s="16">
        <v>222</v>
      </c>
      <c r="D128" s="16" t="s">
        <v>103</v>
      </c>
      <c r="F128" s="16">
        <v>2</v>
      </c>
      <c r="G128" s="16" t="s">
        <v>104</v>
      </c>
      <c r="H128" s="16" t="s">
        <v>105</v>
      </c>
      <c r="I128" s="16">
        <v>0</v>
      </c>
      <c r="J128" s="16">
        <v>1</v>
      </c>
      <c r="K128" s="16">
        <v>3</v>
      </c>
      <c r="L128" s="16">
        <v>1</v>
      </c>
      <c r="M128" s="16">
        <v>0</v>
      </c>
      <c r="N128" s="16">
        <v>1</v>
      </c>
      <c r="O128" s="16">
        <v>5</v>
      </c>
      <c r="P128" s="16">
        <f t="shared" si="16"/>
        <v>11</v>
      </c>
      <c r="Q128" s="16">
        <v>0</v>
      </c>
      <c r="W128" s="16" t="s">
        <v>388</v>
      </c>
      <c r="Z128" s="11">
        <v>38258</v>
      </c>
      <c r="AA128" s="16">
        <v>222</v>
      </c>
      <c r="AB128" s="16">
        <f t="shared" si="17"/>
        <v>0.54545454545454541</v>
      </c>
      <c r="AC128" s="16">
        <f t="shared" si="20"/>
        <v>0.16666666666666666</v>
      </c>
      <c r="AE128" s="16">
        <f t="shared" si="18"/>
        <v>0.75</v>
      </c>
      <c r="AF128" s="16">
        <f t="shared" si="19"/>
        <v>9.0909090909090912E-2</v>
      </c>
    </row>
    <row r="129" spans="1:32" x14ac:dyDescent="0.2">
      <c r="A129" s="1">
        <v>38260</v>
      </c>
      <c r="B129" s="22">
        <v>4</v>
      </c>
      <c r="C129" s="16">
        <v>222</v>
      </c>
      <c r="D129" t="s">
        <v>386</v>
      </c>
      <c r="F129">
        <v>2</v>
      </c>
      <c r="G129" t="s">
        <v>104</v>
      </c>
      <c r="H129" t="s">
        <v>105</v>
      </c>
      <c r="I129">
        <v>0</v>
      </c>
      <c r="J129">
        <v>0</v>
      </c>
      <c r="K129">
        <v>1</v>
      </c>
      <c r="L129">
        <v>2</v>
      </c>
      <c r="M129">
        <v>0</v>
      </c>
      <c r="N129">
        <v>1</v>
      </c>
      <c r="O129">
        <v>7</v>
      </c>
      <c r="P129" s="16">
        <f t="shared" si="16"/>
        <v>11</v>
      </c>
      <c r="Q129">
        <v>0</v>
      </c>
      <c r="W129" t="s">
        <v>388</v>
      </c>
      <c r="Z129" s="11">
        <v>38260</v>
      </c>
      <c r="AA129" s="16">
        <v>222</v>
      </c>
      <c r="AB129" s="16">
        <f t="shared" si="17"/>
        <v>0.72727272727272729</v>
      </c>
      <c r="AC129" s="16">
        <f t="shared" si="20"/>
        <v>0.125</v>
      </c>
      <c r="AD129" s="16"/>
      <c r="AE129" s="16">
        <f t="shared" si="18"/>
        <v>1</v>
      </c>
      <c r="AF129" s="16">
        <f t="shared" si="19"/>
        <v>0.18181818181818182</v>
      </c>
    </row>
    <row r="130" spans="1:32" s="16" customFormat="1" x14ac:dyDescent="0.2">
      <c r="A130" s="1">
        <v>38260</v>
      </c>
      <c r="B130" s="22">
        <v>4</v>
      </c>
      <c r="C130" s="16">
        <v>3802</v>
      </c>
      <c r="D130" s="16" t="s">
        <v>103</v>
      </c>
      <c r="F130" s="16">
        <v>1</v>
      </c>
      <c r="G130" s="16" t="s">
        <v>104</v>
      </c>
      <c r="H130" s="16" t="s">
        <v>105</v>
      </c>
      <c r="I130" s="16">
        <v>0</v>
      </c>
      <c r="J130" s="16">
        <v>3</v>
      </c>
      <c r="K130" s="16">
        <v>0</v>
      </c>
      <c r="L130" s="16">
        <v>0</v>
      </c>
      <c r="M130" s="16">
        <v>0</v>
      </c>
      <c r="N130" s="16">
        <v>14</v>
      </c>
      <c r="O130" s="16">
        <v>10</v>
      </c>
      <c r="P130" s="16">
        <f t="shared" ref="P130:P150" si="21">SUM(I130:O130)</f>
        <v>27</v>
      </c>
      <c r="Q130" s="16">
        <v>0</v>
      </c>
      <c r="W130" s="16" t="s">
        <v>388</v>
      </c>
      <c r="Z130" s="11">
        <v>38260</v>
      </c>
      <c r="AA130" s="16">
        <v>3802</v>
      </c>
      <c r="AB130" s="16">
        <f t="shared" ref="AB130:AB150" si="22">+(N130+O130)/+(I130+J130+K130+L130+M130+N130+O130)</f>
        <v>0.88888888888888884</v>
      </c>
      <c r="AC130" s="16">
        <f t="shared" si="20"/>
        <v>0.58333333333333337</v>
      </c>
      <c r="AE130" s="16">
        <f t="shared" ref="AE130:AE150" si="23">+K130/+(J130+K130)</f>
        <v>0</v>
      </c>
      <c r="AF130" s="16">
        <f t="shared" ref="AF130:AF150" si="24">+(L130+M130)/P130</f>
        <v>0</v>
      </c>
    </row>
    <row r="131" spans="1:32" x14ac:dyDescent="0.2">
      <c r="A131" s="1">
        <v>38260</v>
      </c>
      <c r="B131" s="22">
        <v>4</v>
      </c>
      <c r="C131" s="16">
        <v>3802</v>
      </c>
      <c r="D131" t="s">
        <v>103</v>
      </c>
      <c r="F131">
        <v>3</v>
      </c>
      <c r="G131" t="s">
        <v>104</v>
      </c>
      <c r="H131" t="s">
        <v>105</v>
      </c>
      <c r="I131">
        <v>0</v>
      </c>
      <c r="J131">
        <v>4</v>
      </c>
      <c r="K131">
        <v>0</v>
      </c>
      <c r="L131">
        <v>0</v>
      </c>
      <c r="M131">
        <v>0</v>
      </c>
      <c r="N131">
        <v>0</v>
      </c>
      <c r="O131">
        <v>7</v>
      </c>
      <c r="P131" s="16">
        <f t="shared" si="21"/>
        <v>11</v>
      </c>
      <c r="Q131">
        <v>0</v>
      </c>
      <c r="W131" t="s">
        <v>388</v>
      </c>
      <c r="X131" s="16"/>
      <c r="Z131" s="11">
        <v>38260</v>
      </c>
      <c r="AA131" s="16">
        <v>3802</v>
      </c>
      <c r="AB131" s="16">
        <f t="shared" si="22"/>
        <v>0.63636363636363635</v>
      </c>
      <c r="AC131" s="16">
        <f t="shared" si="20"/>
        <v>0</v>
      </c>
      <c r="AD131" s="16"/>
      <c r="AE131" s="16">
        <f t="shared" si="23"/>
        <v>0</v>
      </c>
      <c r="AF131" s="16">
        <f t="shared" si="24"/>
        <v>0</v>
      </c>
    </row>
    <row r="132" spans="1:32" x14ac:dyDescent="0.2">
      <c r="A132" s="1">
        <v>38261</v>
      </c>
      <c r="B132" s="22">
        <v>4</v>
      </c>
      <c r="C132" s="16">
        <v>23</v>
      </c>
      <c r="D132" t="s">
        <v>103</v>
      </c>
      <c r="G132" t="s">
        <v>104</v>
      </c>
      <c r="H132" t="s">
        <v>105</v>
      </c>
      <c r="I132">
        <v>0</v>
      </c>
      <c r="J132">
        <v>2</v>
      </c>
      <c r="K132">
        <v>9</v>
      </c>
      <c r="L132">
        <v>0</v>
      </c>
      <c r="M132">
        <v>0</v>
      </c>
      <c r="N132">
        <v>17</v>
      </c>
      <c r="O132">
        <v>15</v>
      </c>
      <c r="P132" s="16">
        <f t="shared" si="21"/>
        <v>43</v>
      </c>
      <c r="Q132">
        <v>0</v>
      </c>
      <c r="W132" t="s">
        <v>388</v>
      </c>
      <c r="Z132" s="11">
        <v>38261</v>
      </c>
      <c r="AA132" s="16">
        <v>23</v>
      </c>
      <c r="AB132" s="16">
        <f t="shared" si="22"/>
        <v>0.7441860465116279</v>
      </c>
      <c r="AC132" s="16">
        <f t="shared" si="20"/>
        <v>0.53125</v>
      </c>
      <c r="AD132" s="16"/>
      <c r="AE132" s="16">
        <f t="shared" si="23"/>
        <v>0.81818181818181823</v>
      </c>
      <c r="AF132" s="16">
        <f t="shared" si="24"/>
        <v>0</v>
      </c>
    </row>
    <row r="133" spans="1:32" s="16" customFormat="1" x14ac:dyDescent="0.2">
      <c r="A133" s="1">
        <v>38261</v>
      </c>
      <c r="B133" s="22">
        <v>4</v>
      </c>
      <c r="C133" s="16">
        <v>3802</v>
      </c>
      <c r="D133" s="16" t="s">
        <v>386</v>
      </c>
      <c r="F133" s="16">
        <v>1</v>
      </c>
      <c r="G133" s="16" t="s">
        <v>104</v>
      </c>
      <c r="H133" s="16" t="s">
        <v>107</v>
      </c>
      <c r="I133" s="16">
        <v>0</v>
      </c>
      <c r="J133" s="16">
        <v>1</v>
      </c>
      <c r="K133" s="16">
        <v>8</v>
      </c>
      <c r="L133" s="16">
        <v>0</v>
      </c>
      <c r="M133" s="16">
        <v>0</v>
      </c>
      <c r="N133" s="16">
        <v>4</v>
      </c>
      <c r="O133" s="16">
        <v>1</v>
      </c>
      <c r="P133" s="16">
        <f t="shared" si="21"/>
        <v>14</v>
      </c>
      <c r="Q133" s="16">
        <v>0</v>
      </c>
      <c r="W133" s="16" t="s">
        <v>388</v>
      </c>
      <c r="Z133" s="11">
        <v>38261</v>
      </c>
      <c r="AA133" s="16">
        <v>3802</v>
      </c>
      <c r="AB133" s="16">
        <f t="shared" si="22"/>
        <v>0.35714285714285715</v>
      </c>
      <c r="AC133" s="16">
        <f t="shared" si="20"/>
        <v>0.8</v>
      </c>
      <c r="AE133" s="16">
        <f t="shared" si="23"/>
        <v>0.88888888888888884</v>
      </c>
      <c r="AF133" s="16">
        <f t="shared" si="24"/>
        <v>0</v>
      </c>
    </row>
    <row r="134" spans="1:32" x14ac:dyDescent="0.2">
      <c r="A134" s="1">
        <v>38264</v>
      </c>
      <c r="B134" s="22">
        <v>4</v>
      </c>
      <c r="C134" s="16">
        <v>3802</v>
      </c>
      <c r="D134" t="s">
        <v>103</v>
      </c>
      <c r="F134">
        <v>2</v>
      </c>
      <c r="G134" t="s">
        <v>104</v>
      </c>
      <c r="H134" t="s">
        <v>105</v>
      </c>
      <c r="I134">
        <v>0</v>
      </c>
      <c r="J134">
        <v>1</v>
      </c>
      <c r="K134">
        <v>1</v>
      </c>
      <c r="L134">
        <v>3</v>
      </c>
      <c r="M134">
        <v>1</v>
      </c>
      <c r="N134">
        <v>3</v>
      </c>
      <c r="O134">
        <v>4</v>
      </c>
      <c r="P134" s="16">
        <f t="shared" si="21"/>
        <v>13</v>
      </c>
      <c r="Q134">
        <v>1</v>
      </c>
      <c r="W134" t="s">
        <v>388</v>
      </c>
      <c r="Z134" s="11">
        <v>38264</v>
      </c>
      <c r="AA134" s="16">
        <v>3802</v>
      </c>
      <c r="AB134" s="16">
        <f t="shared" si="22"/>
        <v>0.53846153846153844</v>
      </c>
      <c r="AC134" s="16">
        <f t="shared" si="20"/>
        <v>0.42857142857142855</v>
      </c>
      <c r="AD134" s="16"/>
      <c r="AE134" s="16">
        <f t="shared" si="23"/>
        <v>0.5</v>
      </c>
      <c r="AF134" s="16">
        <f t="shared" si="24"/>
        <v>0.30769230769230771</v>
      </c>
    </row>
    <row r="135" spans="1:32" x14ac:dyDescent="0.2">
      <c r="A135" s="1">
        <v>38267</v>
      </c>
      <c r="B135" s="22">
        <v>4</v>
      </c>
      <c r="C135">
        <v>3802</v>
      </c>
      <c r="D135" t="s">
        <v>103</v>
      </c>
      <c r="F135">
        <v>1</v>
      </c>
      <c r="G135" t="s">
        <v>104</v>
      </c>
      <c r="H135" t="s">
        <v>107</v>
      </c>
      <c r="I135">
        <v>0</v>
      </c>
      <c r="J135">
        <v>4</v>
      </c>
      <c r="K135">
        <v>5</v>
      </c>
      <c r="L135">
        <v>3</v>
      </c>
      <c r="M135">
        <v>1</v>
      </c>
      <c r="N135">
        <v>5</v>
      </c>
      <c r="O135">
        <v>6</v>
      </c>
      <c r="P135" s="16">
        <f t="shared" si="21"/>
        <v>24</v>
      </c>
      <c r="Q135">
        <v>0</v>
      </c>
      <c r="W135" t="s">
        <v>388</v>
      </c>
      <c r="Z135" s="11">
        <v>38267</v>
      </c>
      <c r="AA135" s="16">
        <v>3802</v>
      </c>
      <c r="AB135" s="16">
        <f t="shared" si="22"/>
        <v>0.45833333333333331</v>
      </c>
      <c r="AC135" s="16">
        <f t="shared" si="20"/>
        <v>0.45454545454545453</v>
      </c>
      <c r="AD135" s="16"/>
      <c r="AE135" s="16">
        <f t="shared" si="23"/>
        <v>0.55555555555555558</v>
      </c>
      <c r="AF135" s="16">
        <f t="shared" si="24"/>
        <v>0.16666666666666666</v>
      </c>
    </row>
    <row r="136" spans="1:32" x14ac:dyDescent="0.2">
      <c r="A136" s="1">
        <v>38267</v>
      </c>
      <c r="B136" s="22">
        <v>4</v>
      </c>
      <c r="C136" s="16">
        <v>3802</v>
      </c>
      <c r="D136" t="s">
        <v>103</v>
      </c>
      <c r="F136">
        <v>2</v>
      </c>
      <c r="G136" t="s">
        <v>104</v>
      </c>
      <c r="H136" t="s">
        <v>107</v>
      </c>
      <c r="I136">
        <v>0</v>
      </c>
      <c r="J136">
        <v>2</v>
      </c>
      <c r="K136">
        <v>1</v>
      </c>
      <c r="L136">
        <v>0</v>
      </c>
      <c r="M136">
        <v>0</v>
      </c>
      <c r="N136">
        <v>3</v>
      </c>
      <c r="O136">
        <v>7</v>
      </c>
      <c r="P136" s="16">
        <f t="shared" si="21"/>
        <v>13</v>
      </c>
      <c r="Q136">
        <v>0</v>
      </c>
      <c r="W136" t="s">
        <v>388</v>
      </c>
      <c r="Z136" s="11">
        <v>38267</v>
      </c>
      <c r="AA136" s="16">
        <v>3802</v>
      </c>
      <c r="AB136" s="16">
        <f t="shared" si="22"/>
        <v>0.76923076923076927</v>
      </c>
      <c r="AC136" s="16">
        <f t="shared" ref="AC136:AC150" si="25">+N136/(+N136+O136)</f>
        <v>0.3</v>
      </c>
      <c r="AD136" s="16"/>
      <c r="AE136" s="16">
        <f t="shared" si="23"/>
        <v>0.33333333333333331</v>
      </c>
      <c r="AF136" s="16">
        <f t="shared" si="24"/>
        <v>0</v>
      </c>
    </row>
    <row r="137" spans="1:32" s="16" customFormat="1" x14ac:dyDescent="0.2">
      <c r="A137" s="1">
        <v>38268</v>
      </c>
      <c r="B137" s="22">
        <v>4</v>
      </c>
      <c r="C137" s="16">
        <v>3802</v>
      </c>
      <c r="D137" s="16" t="s">
        <v>103</v>
      </c>
      <c r="F137" s="16">
        <v>3</v>
      </c>
      <c r="G137" s="16" t="s">
        <v>104</v>
      </c>
      <c r="H137" s="16" t="s">
        <v>105</v>
      </c>
      <c r="I137" s="16">
        <v>0</v>
      </c>
      <c r="J137" s="16">
        <v>5</v>
      </c>
      <c r="K137" s="16">
        <v>4</v>
      </c>
      <c r="L137" s="16">
        <v>0</v>
      </c>
      <c r="M137" s="16">
        <v>0</v>
      </c>
      <c r="N137" s="16">
        <v>6</v>
      </c>
      <c r="O137" s="16">
        <v>6</v>
      </c>
      <c r="P137" s="16">
        <f t="shared" si="21"/>
        <v>21</v>
      </c>
      <c r="Q137" s="16">
        <v>0</v>
      </c>
      <c r="W137" s="16" t="s">
        <v>388</v>
      </c>
      <c r="Z137" s="11">
        <v>38268</v>
      </c>
      <c r="AA137" s="16">
        <v>3802</v>
      </c>
      <c r="AB137" s="16">
        <f t="shared" si="22"/>
        <v>0.5714285714285714</v>
      </c>
      <c r="AC137" s="16">
        <f t="shared" si="25"/>
        <v>0.5</v>
      </c>
      <c r="AE137" s="16">
        <f t="shared" si="23"/>
        <v>0.44444444444444442</v>
      </c>
      <c r="AF137" s="16">
        <f t="shared" si="24"/>
        <v>0</v>
      </c>
    </row>
    <row r="138" spans="1:32" x14ac:dyDescent="0.2">
      <c r="A138" s="1">
        <v>38269</v>
      </c>
      <c r="B138" s="22">
        <v>4</v>
      </c>
      <c r="C138" s="16">
        <v>3802</v>
      </c>
      <c r="D138" t="s">
        <v>103</v>
      </c>
      <c r="F138">
        <v>1</v>
      </c>
      <c r="G138" t="s">
        <v>104</v>
      </c>
      <c r="H138" t="s">
        <v>105</v>
      </c>
      <c r="I138">
        <v>0</v>
      </c>
      <c r="J138">
        <v>4</v>
      </c>
      <c r="K138">
        <v>1</v>
      </c>
      <c r="L138">
        <v>0</v>
      </c>
      <c r="M138">
        <v>0</v>
      </c>
      <c r="N138">
        <v>2</v>
      </c>
      <c r="O138">
        <v>2</v>
      </c>
      <c r="P138" s="16">
        <f t="shared" si="21"/>
        <v>9</v>
      </c>
      <c r="Q138">
        <v>3</v>
      </c>
      <c r="W138" t="s">
        <v>388</v>
      </c>
      <c r="Z138" s="11">
        <v>38269</v>
      </c>
      <c r="AA138" s="16">
        <v>3802</v>
      </c>
      <c r="AB138" s="16">
        <f t="shared" si="22"/>
        <v>0.44444444444444442</v>
      </c>
      <c r="AC138" s="16">
        <f t="shared" si="25"/>
        <v>0.5</v>
      </c>
      <c r="AD138" s="16"/>
      <c r="AE138" s="16">
        <f t="shared" si="23"/>
        <v>0.2</v>
      </c>
      <c r="AF138" s="16">
        <f t="shared" si="24"/>
        <v>0</v>
      </c>
    </row>
    <row r="139" spans="1:32" x14ac:dyDescent="0.2">
      <c r="A139" s="1">
        <v>38269</v>
      </c>
      <c r="B139" s="22">
        <v>4</v>
      </c>
      <c r="C139" s="16">
        <v>3802</v>
      </c>
      <c r="D139" t="s">
        <v>103</v>
      </c>
      <c r="F139">
        <v>2</v>
      </c>
      <c r="G139" t="s">
        <v>104</v>
      </c>
      <c r="H139" t="s">
        <v>105</v>
      </c>
      <c r="I139">
        <v>0</v>
      </c>
      <c r="J139">
        <v>3</v>
      </c>
      <c r="K139">
        <v>1</v>
      </c>
      <c r="L139">
        <v>2</v>
      </c>
      <c r="M139">
        <v>1</v>
      </c>
      <c r="N139">
        <v>6</v>
      </c>
      <c r="O139">
        <v>9</v>
      </c>
      <c r="P139" s="16">
        <f t="shared" si="21"/>
        <v>22</v>
      </c>
      <c r="Q139">
        <v>0</v>
      </c>
      <c r="W139" t="s">
        <v>388</v>
      </c>
      <c r="Z139" s="11">
        <v>38269</v>
      </c>
      <c r="AA139" s="16">
        <v>3802</v>
      </c>
      <c r="AB139" s="16">
        <f t="shared" si="22"/>
        <v>0.68181818181818177</v>
      </c>
      <c r="AC139" s="16">
        <f t="shared" si="25"/>
        <v>0.4</v>
      </c>
      <c r="AD139" s="16"/>
      <c r="AE139" s="16">
        <f t="shared" si="23"/>
        <v>0.25</v>
      </c>
      <c r="AF139" s="16">
        <f t="shared" si="24"/>
        <v>0.13636363636363635</v>
      </c>
    </row>
    <row r="140" spans="1:32" x14ac:dyDescent="0.2">
      <c r="A140" s="1">
        <v>38271</v>
      </c>
      <c r="B140" s="22">
        <v>4</v>
      </c>
      <c r="C140" s="16">
        <v>3802</v>
      </c>
      <c r="D140" t="s">
        <v>103</v>
      </c>
      <c r="F140">
        <v>1</v>
      </c>
      <c r="G140" t="s">
        <v>104</v>
      </c>
      <c r="H140" t="s">
        <v>105</v>
      </c>
      <c r="I140">
        <v>0</v>
      </c>
      <c r="J140">
        <v>5</v>
      </c>
      <c r="K140">
        <v>2</v>
      </c>
      <c r="L140">
        <v>2</v>
      </c>
      <c r="M140">
        <v>0</v>
      </c>
      <c r="N140">
        <v>3</v>
      </c>
      <c r="O140">
        <v>3</v>
      </c>
      <c r="P140" s="16">
        <f t="shared" si="21"/>
        <v>15</v>
      </c>
      <c r="Q140">
        <v>0</v>
      </c>
      <c r="W140" t="s">
        <v>388</v>
      </c>
      <c r="Z140" s="11">
        <v>38271</v>
      </c>
      <c r="AA140" s="16">
        <v>3802</v>
      </c>
      <c r="AB140" s="16">
        <f t="shared" si="22"/>
        <v>0.4</v>
      </c>
      <c r="AC140" s="16">
        <f t="shared" si="25"/>
        <v>0.5</v>
      </c>
      <c r="AD140" s="16"/>
      <c r="AE140" s="16">
        <f t="shared" si="23"/>
        <v>0.2857142857142857</v>
      </c>
      <c r="AF140" s="16">
        <f t="shared" si="24"/>
        <v>0.13333333333333333</v>
      </c>
    </row>
    <row r="141" spans="1:32" x14ac:dyDescent="0.2">
      <c r="A141" s="1">
        <v>38271</v>
      </c>
      <c r="B141" s="22">
        <v>4</v>
      </c>
      <c r="C141" s="16">
        <v>3852</v>
      </c>
      <c r="D141" t="s">
        <v>103</v>
      </c>
      <c r="G141" t="s">
        <v>104</v>
      </c>
      <c r="H141" t="s">
        <v>105</v>
      </c>
      <c r="I141">
        <v>0</v>
      </c>
      <c r="J141">
        <v>1</v>
      </c>
      <c r="K141">
        <v>5</v>
      </c>
      <c r="L141">
        <v>3</v>
      </c>
      <c r="M141">
        <v>0</v>
      </c>
      <c r="N141">
        <v>2</v>
      </c>
      <c r="O141">
        <v>4</v>
      </c>
      <c r="P141" s="16">
        <f t="shared" si="21"/>
        <v>15</v>
      </c>
      <c r="Q141">
        <v>0</v>
      </c>
      <c r="W141" t="s">
        <v>388</v>
      </c>
      <c r="Z141" s="11">
        <v>38271</v>
      </c>
      <c r="AA141" s="16">
        <v>3852</v>
      </c>
      <c r="AB141" s="16">
        <f t="shared" si="22"/>
        <v>0.4</v>
      </c>
      <c r="AC141" s="16">
        <f t="shared" si="25"/>
        <v>0.33333333333333331</v>
      </c>
      <c r="AD141" s="16"/>
      <c r="AE141" s="16">
        <f t="shared" si="23"/>
        <v>0.83333333333333337</v>
      </c>
      <c r="AF141" s="16">
        <f t="shared" si="24"/>
        <v>0.2</v>
      </c>
    </row>
    <row r="142" spans="1:32" x14ac:dyDescent="0.2">
      <c r="A142" s="1">
        <v>38272</v>
      </c>
      <c r="B142" s="22">
        <v>4</v>
      </c>
      <c r="C142" s="16">
        <v>23</v>
      </c>
      <c r="D142" t="s">
        <v>103</v>
      </c>
      <c r="G142" t="s">
        <v>104</v>
      </c>
      <c r="H142" t="s">
        <v>105</v>
      </c>
      <c r="I142">
        <v>0</v>
      </c>
      <c r="J142">
        <v>1</v>
      </c>
      <c r="K142">
        <v>4</v>
      </c>
      <c r="L142">
        <v>1</v>
      </c>
      <c r="M142">
        <v>0</v>
      </c>
      <c r="N142">
        <v>3</v>
      </c>
      <c r="O142">
        <v>4</v>
      </c>
      <c r="P142" s="16">
        <f t="shared" si="21"/>
        <v>13</v>
      </c>
      <c r="Q142">
        <v>0</v>
      </c>
      <c r="W142" t="s">
        <v>388</v>
      </c>
      <c r="X142" t="s">
        <v>37</v>
      </c>
      <c r="Z142" s="11">
        <v>38272</v>
      </c>
      <c r="AA142" s="16">
        <v>23</v>
      </c>
      <c r="AB142" s="16">
        <f t="shared" si="22"/>
        <v>0.53846153846153844</v>
      </c>
      <c r="AC142" s="16">
        <f t="shared" si="25"/>
        <v>0.42857142857142855</v>
      </c>
      <c r="AD142" s="16"/>
      <c r="AE142" s="16">
        <f t="shared" si="23"/>
        <v>0.8</v>
      </c>
      <c r="AF142" s="16">
        <f t="shared" si="24"/>
        <v>7.6923076923076927E-2</v>
      </c>
    </row>
    <row r="143" spans="1:32" x14ac:dyDescent="0.2">
      <c r="A143" s="1">
        <v>38272</v>
      </c>
      <c r="B143" s="22">
        <v>4</v>
      </c>
      <c r="C143" s="16">
        <v>3802</v>
      </c>
      <c r="D143" t="s">
        <v>103</v>
      </c>
      <c r="F143">
        <v>3</v>
      </c>
      <c r="G143" t="s">
        <v>104</v>
      </c>
      <c r="H143" t="s">
        <v>105</v>
      </c>
      <c r="I143">
        <v>0</v>
      </c>
      <c r="J143">
        <v>2</v>
      </c>
      <c r="K143">
        <v>2</v>
      </c>
      <c r="L143">
        <v>0</v>
      </c>
      <c r="M143">
        <v>1</v>
      </c>
      <c r="N143">
        <v>4</v>
      </c>
      <c r="O143">
        <v>0</v>
      </c>
      <c r="P143" s="16">
        <f t="shared" si="21"/>
        <v>9</v>
      </c>
      <c r="Q143">
        <v>0</v>
      </c>
      <c r="W143" t="s">
        <v>388</v>
      </c>
      <c r="Z143" s="11">
        <v>38272</v>
      </c>
      <c r="AA143" s="16">
        <v>3802</v>
      </c>
      <c r="AB143" s="16">
        <f t="shared" si="22"/>
        <v>0.44444444444444442</v>
      </c>
      <c r="AC143" s="16">
        <f t="shared" si="25"/>
        <v>1</v>
      </c>
      <c r="AD143" s="16"/>
      <c r="AE143" s="16">
        <f t="shared" si="23"/>
        <v>0.5</v>
      </c>
      <c r="AF143" s="16">
        <f t="shared" si="24"/>
        <v>0.1111111111111111</v>
      </c>
    </row>
    <row r="144" spans="1:32" x14ac:dyDescent="0.2">
      <c r="A144" s="1">
        <v>38272</v>
      </c>
      <c r="B144" s="22">
        <v>4</v>
      </c>
      <c r="C144" s="16">
        <v>3802</v>
      </c>
      <c r="D144" t="s">
        <v>103</v>
      </c>
      <c r="F144">
        <v>3</v>
      </c>
      <c r="G144" t="s">
        <v>104</v>
      </c>
      <c r="H144" t="s">
        <v>107</v>
      </c>
      <c r="I144">
        <v>0</v>
      </c>
      <c r="J144">
        <v>2</v>
      </c>
      <c r="K144">
        <v>3</v>
      </c>
      <c r="L144">
        <v>2</v>
      </c>
      <c r="M144">
        <v>1</v>
      </c>
      <c r="N144">
        <v>5</v>
      </c>
      <c r="O144">
        <v>2</v>
      </c>
      <c r="P144" s="16">
        <f t="shared" si="21"/>
        <v>15</v>
      </c>
      <c r="Q144">
        <v>0</v>
      </c>
      <c r="W144" t="s">
        <v>388</v>
      </c>
      <c r="Z144" s="11">
        <v>38272</v>
      </c>
      <c r="AA144" s="16">
        <v>3802</v>
      </c>
      <c r="AB144" s="16">
        <f t="shared" si="22"/>
        <v>0.46666666666666667</v>
      </c>
      <c r="AC144" s="16">
        <f t="shared" si="25"/>
        <v>0.7142857142857143</v>
      </c>
      <c r="AD144" s="16"/>
      <c r="AE144" s="16">
        <f t="shared" si="23"/>
        <v>0.6</v>
      </c>
      <c r="AF144" s="16">
        <f t="shared" si="24"/>
        <v>0.2</v>
      </c>
    </row>
    <row r="145" spans="1:32" x14ac:dyDescent="0.2">
      <c r="A145" s="1">
        <v>38272</v>
      </c>
      <c r="B145" s="22">
        <v>4</v>
      </c>
      <c r="C145" s="16">
        <v>3802</v>
      </c>
      <c r="D145" t="s">
        <v>386</v>
      </c>
      <c r="F145">
        <v>3</v>
      </c>
      <c r="G145" t="s">
        <v>104</v>
      </c>
      <c r="H145" t="s">
        <v>107</v>
      </c>
      <c r="I145">
        <v>0</v>
      </c>
      <c r="J145">
        <v>0</v>
      </c>
      <c r="K145">
        <v>0</v>
      </c>
      <c r="L145">
        <v>3</v>
      </c>
      <c r="M145">
        <v>1</v>
      </c>
      <c r="N145">
        <v>1</v>
      </c>
      <c r="O145">
        <v>2</v>
      </c>
      <c r="P145" s="16">
        <f t="shared" si="21"/>
        <v>7</v>
      </c>
      <c r="Q145">
        <v>0</v>
      </c>
      <c r="W145" t="s">
        <v>388</v>
      </c>
      <c r="Z145" s="11">
        <v>38272</v>
      </c>
      <c r="AA145" s="16">
        <v>3802</v>
      </c>
      <c r="AB145" s="16">
        <f t="shared" si="22"/>
        <v>0.42857142857142855</v>
      </c>
      <c r="AC145" s="16">
        <f t="shared" si="25"/>
        <v>0.33333333333333331</v>
      </c>
      <c r="AD145" s="16"/>
      <c r="AE145" s="16" t="e">
        <f t="shared" si="23"/>
        <v>#DIV/0!</v>
      </c>
      <c r="AF145" s="16">
        <f t="shared" si="24"/>
        <v>0.5714285714285714</v>
      </c>
    </row>
    <row r="146" spans="1:32" x14ac:dyDescent="0.2">
      <c r="A146" s="1">
        <v>38272</v>
      </c>
      <c r="B146" s="22">
        <v>4</v>
      </c>
      <c r="C146" s="16">
        <v>3852</v>
      </c>
      <c r="D146" t="s">
        <v>103</v>
      </c>
      <c r="G146" t="s">
        <v>104</v>
      </c>
      <c r="H146" t="s">
        <v>107</v>
      </c>
      <c r="I146">
        <v>0</v>
      </c>
      <c r="J146">
        <v>2</v>
      </c>
      <c r="K146">
        <v>2</v>
      </c>
      <c r="L146">
        <v>0</v>
      </c>
      <c r="M146">
        <v>0</v>
      </c>
      <c r="N146">
        <v>11</v>
      </c>
      <c r="O146">
        <v>2</v>
      </c>
      <c r="P146" s="16">
        <f t="shared" si="21"/>
        <v>17</v>
      </c>
      <c r="Q146">
        <v>0</v>
      </c>
      <c r="W146" t="s">
        <v>388</v>
      </c>
      <c r="X146" t="s">
        <v>51</v>
      </c>
      <c r="Z146" s="11">
        <v>38272</v>
      </c>
      <c r="AA146" s="16">
        <v>3852</v>
      </c>
      <c r="AB146" s="16">
        <f t="shared" si="22"/>
        <v>0.76470588235294112</v>
      </c>
      <c r="AC146" s="16">
        <f t="shared" si="25"/>
        <v>0.84615384615384615</v>
      </c>
      <c r="AD146" s="16"/>
      <c r="AE146" s="16">
        <f t="shared" si="23"/>
        <v>0.5</v>
      </c>
      <c r="AF146" s="16">
        <f t="shared" si="24"/>
        <v>0</v>
      </c>
    </row>
    <row r="147" spans="1:32" x14ac:dyDescent="0.2">
      <c r="A147" s="1">
        <v>38272</v>
      </c>
      <c r="B147" s="22">
        <v>4</v>
      </c>
      <c r="C147" s="16">
        <v>3852</v>
      </c>
      <c r="D147" t="s">
        <v>103</v>
      </c>
      <c r="G147" t="s">
        <v>104</v>
      </c>
      <c r="H147" t="s">
        <v>105</v>
      </c>
      <c r="I147">
        <v>0</v>
      </c>
      <c r="J147">
        <v>1</v>
      </c>
      <c r="K147">
        <v>6</v>
      </c>
      <c r="L147">
        <v>2</v>
      </c>
      <c r="M147">
        <v>0</v>
      </c>
      <c r="N147">
        <v>6</v>
      </c>
      <c r="O147">
        <v>3</v>
      </c>
      <c r="P147" s="16">
        <f t="shared" si="21"/>
        <v>18</v>
      </c>
      <c r="Q147">
        <v>0</v>
      </c>
      <c r="W147" t="s">
        <v>388</v>
      </c>
      <c r="X147" t="s">
        <v>37</v>
      </c>
      <c r="Z147" s="11">
        <v>38272</v>
      </c>
      <c r="AA147" s="16">
        <v>3852</v>
      </c>
      <c r="AB147" s="16">
        <f t="shared" si="22"/>
        <v>0.5</v>
      </c>
      <c r="AC147" s="16">
        <f t="shared" si="25"/>
        <v>0.66666666666666663</v>
      </c>
      <c r="AD147" s="16"/>
      <c r="AE147" s="16">
        <f t="shared" si="23"/>
        <v>0.8571428571428571</v>
      </c>
      <c r="AF147" s="16">
        <f t="shared" si="24"/>
        <v>0.1111111111111111</v>
      </c>
    </row>
    <row r="148" spans="1:32" x14ac:dyDescent="0.2">
      <c r="A148" s="1">
        <v>38273</v>
      </c>
      <c r="B148" s="22">
        <v>4</v>
      </c>
      <c r="C148" s="16">
        <v>23</v>
      </c>
      <c r="D148" t="s">
        <v>103</v>
      </c>
      <c r="G148" t="s">
        <v>104</v>
      </c>
      <c r="H148" t="s">
        <v>105</v>
      </c>
      <c r="I148">
        <v>0</v>
      </c>
      <c r="J148">
        <v>4</v>
      </c>
      <c r="K148">
        <v>10</v>
      </c>
      <c r="L148">
        <v>2</v>
      </c>
      <c r="M148">
        <v>0</v>
      </c>
      <c r="N148">
        <v>9</v>
      </c>
      <c r="O148">
        <v>6</v>
      </c>
      <c r="P148" s="16">
        <f t="shared" si="21"/>
        <v>31</v>
      </c>
      <c r="Q148">
        <v>0</v>
      </c>
      <c r="W148" t="s">
        <v>388</v>
      </c>
      <c r="X148" t="s">
        <v>37</v>
      </c>
      <c r="Z148" s="11">
        <v>38273</v>
      </c>
      <c r="AA148" s="16">
        <v>23</v>
      </c>
      <c r="AB148" s="16">
        <f t="shared" si="22"/>
        <v>0.4838709677419355</v>
      </c>
      <c r="AC148" s="16">
        <f t="shared" si="25"/>
        <v>0.6</v>
      </c>
      <c r="AD148" s="16"/>
      <c r="AE148" s="16">
        <f t="shared" si="23"/>
        <v>0.7142857142857143</v>
      </c>
      <c r="AF148" s="16">
        <f t="shared" si="24"/>
        <v>6.4516129032258063E-2</v>
      </c>
    </row>
    <row r="149" spans="1:32" x14ac:dyDescent="0.2">
      <c r="A149" s="1">
        <v>38273</v>
      </c>
      <c r="B149" s="22">
        <v>4</v>
      </c>
      <c r="C149">
        <v>3802</v>
      </c>
      <c r="D149" t="s">
        <v>103</v>
      </c>
      <c r="F149">
        <v>3</v>
      </c>
      <c r="G149" t="s">
        <v>104</v>
      </c>
      <c r="H149" t="s">
        <v>105</v>
      </c>
      <c r="I149">
        <v>0</v>
      </c>
      <c r="J149">
        <v>5</v>
      </c>
      <c r="K149">
        <v>3</v>
      </c>
      <c r="L149">
        <v>5</v>
      </c>
      <c r="M149">
        <v>0</v>
      </c>
      <c r="N149">
        <v>5</v>
      </c>
      <c r="O149">
        <v>3</v>
      </c>
      <c r="P149" s="16">
        <f t="shared" si="21"/>
        <v>21</v>
      </c>
      <c r="Q149">
        <v>0</v>
      </c>
      <c r="W149" t="s">
        <v>388</v>
      </c>
      <c r="Z149" s="11">
        <v>38273</v>
      </c>
      <c r="AA149" s="16">
        <v>3802</v>
      </c>
      <c r="AB149" s="16">
        <f t="shared" si="22"/>
        <v>0.38095238095238093</v>
      </c>
      <c r="AC149" s="16">
        <f t="shared" si="25"/>
        <v>0.625</v>
      </c>
      <c r="AD149" s="16"/>
      <c r="AE149" s="16">
        <f t="shared" si="23"/>
        <v>0.375</v>
      </c>
      <c r="AF149" s="16">
        <f t="shared" si="24"/>
        <v>0.23809523809523808</v>
      </c>
    </row>
    <row r="150" spans="1:32" s="16" customFormat="1" x14ac:dyDescent="0.2">
      <c r="A150" s="1">
        <v>38273</v>
      </c>
      <c r="B150" s="22">
        <v>4</v>
      </c>
      <c r="C150" s="16">
        <v>3802</v>
      </c>
      <c r="D150" s="16" t="s">
        <v>103</v>
      </c>
      <c r="F150" s="16">
        <v>2</v>
      </c>
      <c r="G150" s="16" t="s">
        <v>104</v>
      </c>
      <c r="H150" s="16" t="s">
        <v>105</v>
      </c>
      <c r="I150" s="16">
        <v>0</v>
      </c>
      <c r="J150" s="16">
        <v>8</v>
      </c>
      <c r="K150" s="16">
        <v>1</v>
      </c>
      <c r="L150" s="16">
        <v>0</v>
      </c>
      <c r="M150" s="16">
        <v>1</v>
      </c>
      <c r="N150" s="16">
        <v>3</v>
      </c>
      <c r="O150" s="16">
        <v>3</v>
      </c>
      <c r="P150" s="16">
        <f t="shared" si="21"/>
        <v>16</v>
      </c>
      <c r="Q150" s="16">
        <v>0</v>
      </c>
      <c r="W150" s="16" t="s">
        <v>388</v>
      </c>
      <c r="Z150" s="11">
        <v>38273</v>
      </c>
      <c r="AA150" s="16">
        <v>3802</v>
      </c>
      <c r="AB150" s="16">
        <f t="shared" si="22"/>
        <v>0.375</v>
      </c>
      <c r="AC150" s="16">
        <f t="shared" si="25"/>
        <v>0.5</v>
      </c>
      <c r="AE150" s="16">
        <f t="shared" si="23"/>
        <v>0.1111111111111111</v>
      </c>
      <c r="AF150" s="16">
        <f t="shared" si="24"/>
        <v>6.25E-2</v>
      </c>
    </row>
    <row r="151" spans="1:32" x14ac:dyDescent="0.2">
      <c r="A151" s="1">
        <v>38007</v>
      </c>
      <c r="B151" s="22">
        <v>3</v>
      </c>
      <c r="C151">
        <v>23</v>
      </c>
      <c r="D151" t="s">
        <v>103</v>
      </c>
      <c r="G151" t="s">
        <v>104</v>
      </c>
      <c r="H151" t="s">
        <v>105</v>
      </c>
      <c r="I151">
        <v>0</v>
      </c>
      <c r="J151">
        <v>10</v>
      </c>
      <c r="K151">
        <v>3</v>
      </c>
      <c r="L151">
        <v>0</v>
      </c>
      <c r="M151">
        <v>2</v>
      </c>
      <c r="N151">
        <v>13</v>
      </c>
      <c r="O151">
        <v>5</v>
      </c>
      <c r="P151" s="16">
        <f t="shared" ref="P151:P188" si="26">SUM(I151:O151)</f>
        <v>33</v>
      </c>
      <c r="Q151">
        <v>1</v>
      </c>
      <c r="S151">
        <v>0</v>
      </c>
      <c r="T151">
        <v>0</v>
      </c>
      <c r="U151">
        <v>13</v>
      </c>
      <c r="W151" t="s">
        <v>106</v>
      </c>
      <c r="Z151" s="31">
        <v>38007</v>
      </c>
      <c r="AA151" s="16">
        <v>23</v>
      </c>
      <c r="AB151" s="16">
        <f t="shared" ref="AB151:AB188" si="27">+(N151+O151)/+(I151+J151+K151+L151+M151+N151+O151)</f>
        <v>0.54545454545454541</v>
      </c>
      <c r="AC151" s="16">
        <f t="shared" ref="AC151:AC171" si="28">+N151/(+N151+O151)</f>
        <v>0.72222222222222221</v>
      </c>
      <c r="AD151" s="16"/>
      <c r="AE151" s="16">
        <f t="shared" ref="AE151:AE162" si="29">+K151/+(J151+K151)</f>
        <v>0.23076923076923078</v>
      </c>
      <c r="AF151" s="16">
        <f t="shared" ref="AF151:AF188" si="30">+(L151+M151)/P151</f>
        <v>6.0606060606060608E-2</v>
      </c>
    </row>
    <row r="152" spans="1:32" x14ac:dyDescent="0.2">
      <c r="A152" s="1">
        <v>38007</v>
      </c>
      <c r="B152" s="22">
        <v>3</v>
      </c>
      <c r="C152">
        <v>222</v>
      </c>
      <c r="D152" t="s">
        <v>103</v>
      </c>
      <c r="G152" t="s">
        <v>104</v>
      </c>
      <c r="H152" t="s">
        <v>105</v>
      </c>
      <c r="I152">
        <v>1</v>
      </c>
      <c r="J152">
        <v>2</v>
      </c>
      <c r="K152">
        <v>13</v>
      </c>
      <c r="L152">
        <v>0</v>
      </c>
      <c r="M152">
        <v>1</v>
      </c>
      <c r="N152">
        <v>11</v>
      </c>
      <c r="O152">
        <v>5</v>
      </c>
      <c r="P152" s="16">
        <f t="shared" si="26"/>
        <v>33</v>
      </c>
      <c r="Q152">
        <v>0</v>
      </c>
      <c r="S152">
        <v>0</v>
      </c>
      <c r="T152">
        <v>0</v>
      </c>
      <c r="U152">
        <v>12</v>
      </c>
      <c r="W152" t="s">
        <v>106</v>
      </c>
      <c r="Z152" s="31">
        <v>38007</v>
      </c>
      <c r="AA152" s="16">
        <v>222</v>
      </c>
      <c r="AB152" s="16">
        <f t="shared" si="27"/>
        <v>0.48484848484848486</v>
      </c>
      <c r="AC152" s="16">
        <f t="shared" si="28"/>
        <v>0.6875</v>
      </c>
      <c r="AD152" s="16"/>
      <c r="AE152" s="16">
        <f t="shared" si="29"/>
        <v>0.8666666666666667</v>
      </c>
      <c r="AF152" s="16">
        <f t="shared" si="30"/>
        <v>3.0303030303030304E-2</v>
      </c>
    </row>
    <row r="153" spans="1:32" s="16" customFormat="1" x14ac:dyDescent="0.2">
      <c r="A153" s="1">
        <v>38007</v>
      </c>
      <c r="B153" s="22">
        <v>3</v>
      </c>
      <c r="C153" s="16">
        <v>1630</v>
      </c>
      <c r="D153" s="16" t="s">
        <v>103</v>
      </c>
      <c r="G153" s="16" t="s">
        <v>104</v>
      </c>
      <c r="H153" s="16" t="s">
        <v>105</v>
      </c>
      <c r="I153" s="16">
        <v>1</v>
      </c>
      <c r="J153" s="16">
        <v>4</v>
      </c>
      <c r="K153" s="16">
        <v>8</v>
      </c>
      <c r="L153" s="16">
        <v>1</v>
      </c>
      <c r="M153" s="16">
        <v>7</v>
      </c>
      <c r="N153" s="16">
        <v>10</v>
      </c>
      <c r="O153" s="16">
        <v>3</v>
      </c>
      <c r="P153" s="16">
        <f t="shared" si="26"/>
        <v>34</v>
      </c>
      <c r="Q153" s="16">
        <v>0</v>
      </c>
      <c r="S153" s="16">
        <v>0</v>
      </c>
      <c r="T153" s="16">
        <v>0</v>
      </c>
      <c r="U153" s="16">
        <v>10</v>
      </c>
      <c r="W153" s="16" t="s">
        <v>106</v>
      </c>
      <c r="Z153" s="31">
        <v>38007</v>
      </c>
      <c r="AA153" s="16">
        <v>1630</v>
      </c>
      <c r="AB153" s="16">
        <f t="shared" si="27"/>
        <v>0.38235294117647056</v>
      </c>
      <c r="AC153" s="16">
        <f t="shared" si="28"/>
        <v>0.76923076923076927</v>
      </c>
      <c r="AE153" s="16">
        <f t="shared" si="29"/>
        <v>0.66666666666666663</v>
      </c>
      <c r="AF153" s="16">
        <f t="shared" si="30"/>
        <v>0.23529411764705882</v>
      </c>
    </row>
    <row r="154" spans="1:32" x14ac:dyDescent="0.2">
      <c r="A154" s="1">
        <v>38008</v>
      </c>
      <c r="B154" s="22">
        <v>3</v>
      </c>
      <c r="C154" s="16">
        <v>23</v>
      </c>
      <c r="D154" t="s">
        <v>103</v>
      </c>
      <c r="G154" t="s">
        <v>104</v>
      </c>
      <c r="H154" t="s">
        <v>105</v>
      </c>
      <c r="I154">
        <v>0</v>
      </c>
      <c r="J154">
        <v>0</v>
      </c>
      <c r="K154">
        <v>8</v>
      </c>
      <c r="L154">
        <v>1</v>
      </c>
      <c r="M154">
        <v>0</v>
      </c>
      <c r="N154">
        <v>1</v>
      </c>
      <c r="O154">
        <v>8</v>
      </c>
      <c r="P154" s="16">
        <f t="shared" si="26"/>
        <v>18</v>
      </c>
      <c r="Q154">
        <v>0</v>
      </c>
      <c r="S154">
        <v>0</v>
      </c>
      <c r="T154">
        <v>0</v>
      </c>
      <c r="U154">
        <v>6</v>
      </c>
      <c r="W154" t="s">
        <v>106</v>
      </c>
      <c r="Z154" s="31">
        <v>38008</v>
      </c>
      <c r="AA154" s="16">
        <v>23</v>
      </c>
      <c r="AB154" s="16">
        <f t="shared" si="27"/>
        <v>0.5</v>
      </c>
      <c r="AC154" s="16">
        <f t="shared" si="28"/>
        <v>0.1111111111111111</v>
      </c>
      <c r="AD154" s="16"/>
      <c r="AE154" s="16">
        <f t="shared" si="29"/>
        <v>1</v>
      </c>
      <c r="AF154" s="16">
        <f t="shared" si="30"/>
        <v>5.5555555555555552E-2</v>
      </c>
    </row>
    <row r="155" spans="1:32" x14ac:dyDescent="0.2">
      <c r="A155" s="1">
        <v>38009</v>
      </c>
      <c r="B155" s="22">
        <v>3</v>
      </c>
      <c r="C155" s="8">
        <v>24</v>
      </c>
      <c r="D155" t="s">
        <v>103</v>
      </c>
      <c r="G155" t="s">
        <v>104</v>
      </c>
      <c r="H155" t="s">
        <v>105</v>
      </c>
      <c r="I155">
        <v>0</v>
      </c>
      <c r="J155">
        <v>1</v>
      </c>
      <c r="K155">
        <v>5</v>
      </c>
      <c r="L155">
        <v>2</v>
      </c>
      <c r="M155">
        <v>2</v>
      </c>
      <c r="N155">
        <v>9</v>
      </c>
      <c r="O155">
        <v>6</v>
      </c>
      <c r="P155" s="16">
        <f t="shared" si="26"/>
        <v>25</v>
      </c>
      <c r="Q155">
        <v>1</v>
      </c>
      <c r="S155">
        <v>0</v>
      </c>
      <c r="T155">
        <v>0</v>
      </c>
      <c r="U155">
        <v>10</v>
      </c>
      <c r="W155" t="s">
        <v>106</v>
      </c>
      <c r="X155" s="16"/>
      <c r="Z155" s="31">
        <v>38009</v>
      </c>
      <c r="AA155" s="8">
        <v>24</v>
      </c>
      <c r="AB155" s="16">
        <f t="shared" si="27"/>
        <v>0.6</v>
      </c>
      <c r="AC155" s="16">
        <f t="shared" si="28"/>
        <v>0.6</v>
      </c>
      <c r="AD155" s="16"/>
      <c r="AE155" s="16">
        <f t="shared" si="29"/>
        <v>0.83333333333333337</v>
      </c>
      <c r="AF155" s="16">
        <f t="shared" si="30"/>
        <v>0.16</v>
      </c>
    </row>
    <row r="156" spans="1:32" x14ac:dyDescent="0.2">
      <c r="A156" s="1">
        <v>38009</v>
      </c>
      <c r="B156" s="22">
        <v>3</v>
      </c>
      <c r="C156">
        <v>222</v>
      </c>
      <c r="D156" t="s">
        <v>103</v>
      </c>
      <c r="G156" t="s">
        <v>104</v>
      </c>
      <c r="H156" t="s">
        <v>105</v>
      </c>
      <c r="I156">
        <v>0</v>
      </c>
      <c r="J156">
        <v>0</v>
      </c>
      <c r="K156">
        <v>5</v>
      </c>
      <c r="L156">
        <v>4</v>
      </c>
      <c r="M156">
        <v>1</v>
      </c>
      <c r="N156">
        <v>8</v>
      </c>
      <c r="O156">
        <v>3</v>
      </c>
      <c r="P156" s="16">
        <f t="shared" si="26"/>
        <v>21</v>
      </c>
      <c r="Q156">
        <v>0</v>
      </c>
      <c r="S156">
        <v>0</v>
      </c>
      <c r="T156">
        <v>0</v>
      </c>
      <c r="U156">
        <v>10</v>
      </c>
      <c r="W156" t="s">
        <v>106</v>
      </c>
      <c r="X156" s="16"/>
      <c r="Z156" s="31">
        <v>38009</v>
      </c>
      <c r="AA156" s="16">
        <v>222</v>
      </c>
      <c r="AB156" s="16">
        <f t="shared" si="27"/>
        <v>0.52380952380952384</v>
      </c>
      <c r="AC156" s="16">
        <f t="shared" si="28"/>
        <v>0.72727272727272729</v>
      </c>
      <c r="AD156" s="16"/>
      <c r="AE156" s="16">
        <f t="shared" si="29"/>
        <v>1</v>
      </c>
      <c r="AF156" s="16">
        <f t="shared" si="30"/>
        <v>0.23809523809523808</v>
      </c>
    </row>
    <row r="157" spans="1:32" x14ac:dyDescent="0.2">
      <c r="A157" s="1">
        <v>38009</v>
      </c>
      <c r="B157" s="22">
        <v>3</v>
      </c>
      <c r="C157">
        <v>1630</v>
      </c>
      <c r="D157" t="s">
        <v>103</v>
      </c>
      <c r="G157" t="s">
        <v>104</v>
      </c>
      <c r="H157" t="s">
        <v>107</v>
      </c>
      <c r="I157">
        <v>0</v>
      </c>
      <c r="J157">
        <v>1</v>
      </c>
      <c r="K157">
        <v>3</v>
      </c>
      <c r="L157">
        <v>1</v>
      </c>
      <c r="M157">
        <v>1</v>
      </c>
      <c r="N157">
        <v>8</v>
      </c>
      <c r="O157">
        <v>6</v>
      </c>
      <c r="P157" s="16">
        <f t="shared" si="26"/>
        <v>20</v>
      </c>
      <c r="Q157">
        <v>0</v>
      </c>
      <c r="S157">
        <v>0</v>
      </c>
      <c r="T157">
        <v>0</v>
      </c>
      <c r="U157">
        <v>10</v>
      </c>
      <c r="W157" t="s">
        <v>106</v>
      </c>
      <c r="Z157" s="31">
        <v>38009</v>
      </c>
      <c r="AA157" s="16">
        <v>1630</v>
      </c>
      <c r="AB157" s="16">
        <f t="shared" si="27"/>
        <v>0.7</v>
      </c>
      <c r="AC157" s="16">
        <f t="shared" si="28"/>
        <v>0.5714285714285714</v>
      </c>
      <c r="AD157" s="16"/>
      <c r="AE157" s="16">
        <f t="shared" si="29"/>
        <v>0.75</v>
      </c>
      <c r="AF157" s="16">
        <f t="shared" si="30"/>
        <v>0.1</v>
      </c>
    </row>
    <row r="158" spans="1:32" x14ac:dyDescent="0.2">
      <c r="A158" s="1">
        <v>38009</v>
      </c>
      <c r="B158" s="22">
        <v>3</v>
      </c>
      <c r="C158" s="8">
        <v>1630</v>
      </c>
      <c r="D158" t="s">
        <v>103</v>
      </c>
      <c r="G158" t="s">
        <v>104</v>
      </c>
      <c r="H158" t="s">
        <v>105</v>
      </c>
      <c r="I158">
        <v>0</v>
      </c>
      <c r="J158">
        <v>1</v>
      </c>
      <c r="K158">
        <v>2</v>
      </c>
      <c r="L158">
        <v>3</v>
      </c>
      <c r="M158">
        <v>3</v>
      </c>
      <c r="N158">
        <v>3</v>
      </c>
      <c r="O158">
        <v>9</v>
      </c>
      <c r="P158" s="16">
        <f t="shared" si="26"/>
        <v>21</v>
      </c>
      <c r="Q158">
        <v>0</v>
      </c>
      <c r="S158">
        <v>0</v>
      </c>
      <c r="T158">
        <v>0</v>
      </c>
      <c r="U158">
        <v>8</v>
      </c>
      <c r="W158" t="s">
        <v>106</v>
      </c>
      <c r="X158" t="s">
        <v>383</v>
      </c>
      <c r="Z158" s="31">
        <v>38009</v>
      </c>
      <c r="AA158" s="8">
        <v>1630</v>
      </c>
      <c r="AB158" s="16">
        <f t="shared" si="27"/>
        <v>0.5714285714285714</v>
      </c>
      <c r="AC158" s="16">
        <f t="shared" si="28"/>
        <v>0.25</v>
      </c>
      <c r="AD158" s="16"/>
      <c r="AE158" s="16">
        <f t="shared" si="29"/>
        <v>0.66666666666666663</v>
      </c>
      <c r="AF158" s="16">
        <f t="shared" si="30"/>
        <v>0.2857142857142857</v>
      </c>
    </row>
    <row r="159" spans="1:32" s="16" customFormat="1" x14ac:dyDescent="0.2">
      <c r="A159" s="1">
        <v>38009</v>
      </c>
      <c r="B159" s="22">
        <v>3</v>
      </c>
      <c r="C159" s="16">
        <v>3852</v>
      </c>
      <c r="D159" s="16" t="s">
        <v>103</v>
      </c>
      <c r="G159" s="16" t="s">
        <v>104</v>
      </c>
      <c r="H159" s="16" t="s">
        <v>105</v>
      </c>
      <c r="I159" s="16">
        <v>1</v>
      </c>
      <c r="J159" s="16">
        <v>0</v>
      </c>
      <c r="K159" s="16">
        <v>7</v>
      </c>
      <c r="L159" s="16">
        <v>7</v>
      </c>
      <c r="M159" s="16">
        <v>7</v>
      </c>
      <c r="N159" s="16">
        <v>12</v>
      </c>
      <c r="O159" s="16">
        <v>6</v>
      </c>
      <c r="P159" s="16">
        <f t="shared" si="26"/>
        <v>40</v>
      </c>
      <c r="Q159" s="16">
        <v>0</v>
      </c>
      <c r="S159" s="16">
        <v>0</v>
      </c>
      <c r="T159" s="16">
        <v>0</v>
      </c>
      <c r="U159" s="16">
        <v>14</v>
      </c>
      <c r="W159" s="16" t="s">
        <v>106</v>
      </c>
      <c r="Z159" s="31">
        <v>38009</v>
      </c>
      <c r="AA159" s="16">
        <v>3852</v>
      </c>
      <c r="AB159" s="16">
        <f t="shared" si="27"/>
        <v>0.45</v>
      </c>
      <c r="AC159" s="16">
        <f t="shared" si="28"/>
        <v>0.66666666666666663</v>
      </c>
      <c r="AE159" s="16">
        <f t="shared" si="29"/>
        <v>1</v>
      </c>
      <c r="AF159" s="16">
        <f t="shared" si="30"/>
        <v>0.35</v>
      </c>
    </row>
    <row r="160" spans="1:32" s="16" customFormat="1" x14ac:dyDescent="0.2">
      <c r="A160" s="1">
        <v>38010</v>
      </c>
      <c r="B160" s="22">
        <v>3</v>
      </c>
      <c r="C160" s="8">
        <v>23</v>
      </c>
      <c r="D160" s="16" t="s">
        <v>103</v>
      </c>
      <c r="G160" s="16" t="s">
        <v>104</v>
      </c>
      <c r="H160" s="16" t="s">
        <v>105</v>
      </c>
      <c r="I160" s="16">
        <v>0</v>
      </c>
      <c r="J160" s="16">
        <v>1</v>
      </c>
      <c r="K160" s="16">
        <v>7</v>
      </c>
      <c r="L160" s="16">
        <v>4</v>
      </c>
      <c r="M160" s="16">
        <v>4</v>
      </c>
      <c r="N160" s="16">
        <v>13</v>
      </c>
      <c r="O160" s="16">
        <v>4</v>
      </c>
      <c r="P160" s="16">
        <f t="shared" si="26"/>
        <v>33</v>
      </c>
      <c r="Q160" s="16">
        <v>0</v>
      </c>
      <c r="S160" s="16">
        <v>0</v>
      </c>
      <c r="T160" s="16">
        <v>0</v>
      </c>
      <c r="U160" s="16">
        <v>13</v>
      </c>
      <c r="W160" s="16" t="s">
        <v>106</v>
      </c>
      <c r="Z160" s="31">
        <v>38010</v>
      </c>
      <c r="AA160" s="8">
        <v>23</v>
      </c>
      <c r="AB160" s="16">
        <f t="shared" si="27"/>
        <v>0.51515151515151514</v>
      </c>
      <c r="AC160" s="16">
        <f t="shared" si="28"/>
        <v>0.76470588235294112</v>
      </c>
      <c r="AE160" s="16">
        <f t="shared" si="29"/>
        <v>0.875</v>
      </c>
      <c r="AF160" s="16">
        <f t="shared" si="30"/>
        <v>0.24242424242424243</v>
      </c>
    </row>
    <row r="161" spans="1:32" x14ac:dyDescent="0.2">
      <c r="A161" s="1">
        <v>38010</v>
      </c>
      <c r="B161" s="22">
        <v>3</v>
      </c>
      <c r="C161" s="8">
        <v>222</v>
      </c>
      <c r="D161" t="s">
        <v>103</v>
      </c>
      <c r="G161" t="s">
        <v>104</v>
      </c>
      <c r="H161" t="s">
        <v>105</v>
      </c>
      <c r="I161">
        <v>0</v>
      </c>
      <c r="J161">
        <v>0</v>
      </c>
      <c r="K161">
        <v>6</v>
      </c>
      <c r="L161">
        <v>1</v>
      </c>
      <c r="M161">
        <v>4</v>
      </c>
      <c r="N161">
        <v>16</v>
      </c>
      <c r="O161">
        <v>4</v>
      </c>
      <c r="P161" s="16">
        <f t="shared" si="26"/>
        <v>31</v>
      </c>
      <c r="Q161">
        <v>0</v>
      </c>
      <c r="S161">
        <v>0</v>
      </c>
      <c r="T161">
        <v>0</v>
      </c>
      <c r="U161">
        <v>16</v>
      </c>
      <c r="W161" t="s">
        <v>106</v>
      </c>
      <c r="Z161" s="31">
        <v>38010</v>
      </c>
      <c r="AA161" s="8">
        <v>222</v>
      </c>
      <c r="AB161" s="16">
        <f t="shared" si="27"/>
        <v>0.64516129032258063</v>
      </c>
      <c r="AC161" s="16">
        <f t="shared" si="28"/>
        <v>0.8</v>
      </c>
      <c r="AD161" s="16"/>
      <c r="AE161" s="16">
        <f t="shared" si="29"/>
        <v>1</v>
      </c>
      <c r="AF161" s="16">
        <f t="shared" si="30"/>
        <v>0.16129032258064516</v>
      </c>
    </row>
    <row r="162" spans="1:32" s="16" customFormat="1" x14ac:dyDescent="0.2">
      <c r="A162" s="1">
        <v>38010</v>
      </c>
      <c r="B162" s="22">
        <v>3</v>
      </c>
      <c r="C162" s="8">
        <v>1630</v>
      </c>
      <c r="D162" s="16" t="s">
        <v>103</v>
      </c>
      <c r="G162" s="16" t="s">
        <v>104</v>
      </c>
      <c r="H162" s="16" t="s">
        <v>105</v>
      </c>
      <c r="I162" s="16">
        <v>0</v>
      </c>
      <c r="J162" s="16">
        <v>2</v>
      </c>
      <c r="K162" s="16">
        <v>0</v>
      </c>
      <c r="L162" s="16">
        <v>0</v>
      </c>
      <c r="M162" s="16">
        <v>1</v>
      </c>
      <c r="N162" s="16">
        <v>12</v>
      </c>
      <c r="O162" s="16">
        <v>9</v>
      </c>
      <c r="P162" s="16">
        <f t="shared" si="26"/>
        <v>24</v>
      </c>
      <c r="Q162" s="16">
        <v>1</v>
      </c>
      <c r="S162" s="16">
        <v>0</v>
      </c>
      <c r="T162" s="16">
        <v>0</v>
      </c>
      <c r="U162" s="16">
        <v>12</v>
      </c>
      <c r="W162" s="16" t="s">
        <v>106</v>
      </c>
      <c r="Z162" s="31">
        <v>38010</v>
      </c>
      <c r="AA162" s="8">
        <v>1630</v>
      </c>
      <c r="AB162" s="16">
        <f t="shared" si="27"/>
        <v>0.875</v>
      </c>
      <c r="AC162" s="16">
        <f t="shared" si="28"/>
        <v>0.5714285714285714</v>
      </c>
      <c r="AE162" s="16">
        <f t="shared" si="29"/>
        <v>0</v>
      </c>
      <c r="AF162" s="16">
        <f t="shared" si="30"/>
        <v>4.1666666666666664E-2</v>
      </c>
    </row>
    <row r="163" spans="1:32" x14ac:dyDescent="0.2">
      <c r="A163" s="1">
        <v>38010</v>
      </c>
      <c r="B163" s="22">
        <v>3</v>
      </c>
      <c r="C163" s="16">
        <v>3852</v>
      </c>
      <c r="D163" t="s">
        <v>103</v>
      </c>
      <c r="G163" t="s">
        <v>104</v>
      </c>
      <c r="H163" t="s">
        <v>105</v>
      </c>
      <c r="I163">
        <v>0</v>
      </c>
      <c r="J163">
        <v>0</v>
      </c>
      <c r="K163">
        <v>0</v>
      </c>
      <c r="L163">
        <v>0</v>
      </c>
      <c r="M163">
        <v>4</v>
      </c>
      <c r="N163">
        <v>6</v>
      </c>
      <c r="O163">
        <v>1</v>
      </c>
      <c r="P163" s="16">
        <f t="shared" si="26"/>
        <v>11</v>
      </c>
      <c r="Q163">
        <v>0</v>
      </c>
      <c r="S163">
        <v>0</v>
      </c>
      <c r="T163">
        <v>0</v>
      </c>
      <c r="U163">
        <v>4</v>
      </c>
      <c r="W163" t="s">
        <v>106</v>
      </c>
      <c r="Z163" s="31">
        <v>38010</v>
      </c>
      <c r="AA163" s="16">
        <v>3852</v>
      </c>
      <c r="AB163" s="16">
        <f t="shared" si="27"/>
        <v>0.63636363636363635</v>
      </c>
      <c r="AC163" s="16">
        <f t="shared" si="28"/>
        <v>0.8571428571428571</v>
      </c>
      <c r="AD163" s="16"/>
      <c r="AE163" s="16"/>
      <c r="AF163" s="16">
        <f t="shared" si="30"/>
        <v>0.36363636363636365</v>
      </c>
    </row>
    <row r="164" spans="1:32" s="16" customFormat="1" x14ac:dyDescent="0.2">
      <c r="A164" s="1">
        <v>38012</v>
      </c>
      <c r="B164" s="22">
        <v>3</v>
      </c>
      <c r="C164" s="16">
        <v>222</v>
      </c>
      <c r="D164" s="16" t="s">
        <v>103</v>
      </c>
      <c r="G164" s="16" t="s">
        <v>104</v>
      </c>
      <c r="H164" s="16" t="s">
        <v>105</v>
      </c>
      <c r="I164" s="16">
        <v>0</v>
      </c>
      <c r="J164" s="16">
        <v>1</v>
      </c>
      <c r="K164" s="16">
        <v>3</v>
      </c>
      <c r="L164" s="16">
        <v>1</v>
      </c>
      <c r="M164" s="16">
        <v>0</v>
      </c>
      <c r="N164" s="16">
        <v>10</v>
      </c>
      <c r="O164" s="16">
        <v>10</v>
      </c>
      <c r="P164" s="16">
        <f t="shared" si="26"/>
        <v>25</v>
      </c>
      <c r="Q164" s="16">
        <v>0</v>
      </c>
      <c r="S164" s="16">
        <v>0</v>
      </c>
      <c r="T164" s="16">
        <v>0</v>
      </c>
      <c r="U164" s="16">
        <v>18</v>
      </c>
      <c r="W164" s="16" t="s">
        <v>106</v>
      </c>
      <c r="Z164" s="3">
        <v>38012</v>
      </c>
      <c r="AA164" s="16">
        <v>222</v>
      </c>
      <c r="AB164" s="16">
        <f t="shared" si="27"/>
        <v>0.8</v>
      </c>
      <c r="AC164" s="16">
        <f t="shared" si="28"/>
        <v>0.5</v>
      </c>
      <c r="AE164" s="16">
        <f t="shared" ref="AE164:AE188" si="31">+K164/+(J164+K164)</f>
        <v>0.75</v>
      </c>
      <c r="AF164" s="16">
        <f t="shared" si="30"/>
        <v>0.04</v>
      </c>
    </row>
    <row r="165" spans="1:32" x14ac:dyDescent="0.2">
      <c r="A165" s="1">
        <v>38013</v>
      </c>
      <c r="B165" s="22">
        <v>3</v>
      </c>
      <c r="C165">
        <v>23</v>
      </c>
      <c r="D165" t="s">
        <v>103</v>
      </c>
      <c r="G165" t="s">
        <v>104</v>
      </c>
      <c r="H165" t="s">
        <v>105</v>
      </c>
      <c r="I165">
        <v>1</v>
      </c>
      <c r="J165">
        <v>1</v>
      </c>
      <c r="K165">
        <v>9</v>
      </c>
      <c r="L165">
        <v>2</v>
      </c>
      <c r="M165">
        <v>2</v>
      </c>
      <c r="N165">
        <v>10</v>
      </c>
      <c r="O165">
        <v>2</v>
      </c>
      <c r="P165" s="16">
        <f t="shared" si="26"/>
        <v>27</v>
      </c>
      <c r="Q165">
        <v>0</v>
      </c>
      <c r="S165">
        <v>0</v>
      </c>
      <c r="T165">
        <v>0</v>
      </c>
      <c r="U165">
        <v>5</v>
      </c>
      <c r="W165" t="s">
        <v>106</v>
      </c>
      <c r="Z165" s="3">
        <v>38013</v>
      </c>
      <c r="AA165" s="16">
        <v>23</v>
      </c>
      <c r="AB165" s="16">
        <f t="shared" si="27"/>
        <v>0.44444444444444442</v>
      </c>
      <c r="AC165" s="16">
        <f t="shared" si="28"/>
        <v>0.83333333333333337</v>
      </c>
      <c r="AD165" s="16"/>
      <c r="AE165" s="16">
        <f t="shared" si="31"/>
        <v>0.9</v>
      </c>
      <c r="AF165" s="16">
        <f t="shared" si="30"/>
        <v>0.14814814814814814</v>
      </c>
    </row>
    <row r="166" spans="1:32" s="16" customFormat="1" x14ac:dyDescent="0.2">
      <c r="A166" s="1">
        <v>38014</v>
      </c>
      <c r="B166" s="22">
        <v>3</v>
      </c>
      <c r="C166" s="16">
        <v>23</v>
      </c>
      <c r="D166" s="16" t="s">
        <v>103</v>
      </c>
      <c r="G166" s="16" t="s">
        <v>104</v>
      </c>
      <c r="H166" s="16" t="s">
        <v>105</v>
      </c>
      <c r="I166" s="16">
        <v>0</v>
      </c>
      <c r="J166" s="16">
        <v>7</v>
      </c>
      <c r="K166" s="16">
        <v>16</v>
      </c>
      <c r="L166" s="16">
        <v>3</v>
      </c>
      <c r="M166" s="16">
        <v>1</v>
      </c>
      <c r="N166" s="16">
        <v>10</v>
      </c>
      <c r="O166" s="16">
        <v>5</v>
      </c>
      <c r="P166" s="16">
        <f t="shared" si="26"/>
        <v>42</v>
      </c>
      <c r="Q166" s="16">
        <v>0</v>
      </c>
      <c r="S166" s="16">
        <v>0</v>
      </c>
      <c r="T166" s="16">
        <v>0</v>
      </c>
      <c r="U166" s="16">
        <v>10</v>
      </c>
      <c r="W166" s="16" t="s">
        <v>106</v>
      </c>
      <c r="Z166" s="3">
        <v>38014</v>
      </c>
      <c r="AA166" s="16">
        <v>23</v>
      </c>
      <c r="AB166" s="16">
        <f t="shared" si="27"/>
        <v>0.35714285714285715</v>
      </c>
      <c r="AC166" s="16">
        <f t="shared" si="28"/>
        <v>0.66666666666666663</v>
      </c>
      <c r="AE166" s="16">
        <f t="shared" si="31"/>
        <v>0.69565217391304346</v>
      </c>
      <c r="AF166" s="16">
        <f t="shared" si="30"/>
        <v>9.5238095238095233E-2</v>
      </c>
    </row>
    <row r="167" spans="1:32" x14ac:dyDescent="0.2">
      <c r="A167" s="1">
        <v>38014</v>
      </c>
      <c r="B167" s="22">
        <v>3</v>
      </c>
      <c r="C167" s="16">
        <v>222</v>
      </c>
      <c r="D167" t="s">
        <v>103</v>
      </c>
      <c r="G167" t="s">
        <v>104</v>
      </c>
      <c r="H167" t="s">
        <v>105</v>
      </c>
      <c r="I167">
        <v>0</v>
      </c>
      <c r="J167">
        <v>1</v>
      </c>
      <c r="K167">
        <v>4</v>
      </c>
      <c r="L167">
        <v>3</v>
      </c>
      <c r="M167">
        <v>0</v>
      </c>
      <c r="N167">
        <v>8</v>
      </c>
      <c r="O167">
        <v>2</v>
      </c>
      <c r="P167" s="16">
        <f t="shared" si="26"/>
        <v>18</v>
      </c>
      <c r="Q167">
        <v>0</v>
      </c>
      <c r="S167">
        <v>0</v>
      </c>
      <c r="T167">
        <v>0</v>
      </c>
      <c r="U167">
        <v>10</v>
      </c>
      <c r="W167" t="s">
        <v>106</v>
      </c>
      <c r="Z167" s="3">
        <v>38014</v>
      </c>
      <c r="AA167" s="16">
        <v>222</v>
      </c>
      <c r="AB167" s="16">
        <f t="shared" si="27"/>
        <v>0.55555555555555558</v>
      </c>
      <c r="AC167" s="16">
        <f t="shared" si="28"/>
        <v>0.8</v>
      </c>
      <c r="AD167" s="16"/>
      <c r="AE167" s="16">
        <f t="shared" si="31"/>
        <v>0.8</v>
      </c>
      <c r="AF167" s="16">
        <f t="shared" si="30"/>
        <v>0.16666666666666666</v>
      </c>
    </row>
    <row r="168" spans="1:32" s="16" customFormat="1" x14ac:dyDescent="0.2">
      <c r="A168" s="1">
        <v>38014</v>
      </c>
      <c r="B168" s="22">
        <v>3</v>
      </c>
      <c r="C168" s="16">
        <v>1630</v>
      </c>
      <c r="D168" s="16" t="s">
        <v>103</v>
      </c>
      <c r="G168" s="16" t="s">
        <v>104</v>
      </c>
      <c r="H168" s="16" t="s">
        <v>105</v>
      </c>
      <c r="I168" s="16">
        <v>0</v>
      </c>
      <c r="J168" s="16">
        <v>2</v>
      </c>
      <c r="K168" s="16">
        <v>5</v>
      </c>
      <c r="L168" s="16">
        <v>0</v>
      </c>
      <c r="M168" s="16">
        <v>1</v>
      </c>
      <c r="N168" s="16">
        <v>5</v>
      </c>
      <c r="O168" s="16">
        <v>4</v>
      </c>
      <c r="P168" s="16">
        <f t="shared" si="26"/>
        <v>17</v>
      </c>
      <c r="Q168" s="16">
        <v>0</v>
      </c>
      <c r="S168" s="16">
        <v>0</v>
      </c>
      <c r="T168" s="16">
        <v>0</v>
      </c>
      <c r="U168" s="16">
        <v>5</v>
      </c>
      <c r="W168" s="16" t="s">
        <v>106</v>
      </c>
      <c r="Z168" s="3">
        <v>38014</v>
      </c>
      <c r="AA168" s="16">
        <v>1630</v>
      </c>
      <c r="AB168" s="16">
        <f t="shared" si="27"/>
        <v>0.52941176470588236</v>
      </c>
      <c r="AC168" s="16">
        <f t="shared" si="28"/>
        <v>0.55555555555555558</v>
      </c>
      <c r="AE168" s="16">
        <f t="shared" si="31"/>
        <v>0.7142857142857143</v>
      </c>
      <c r="AF168" s="16">
        <f t="shared" si="30"/>
        <v>5.8823529411764705E-2</v>
      </c>
    </row>
    <row r="169" spans="1:32" x14ac:dyDescent="0.2">
      <c r="A169" s="1">
        <v>38025</v>
      </c>
      <c r="B169" s="22">
        <v>3</v>
      </c>
      <c r="C169" s="16">
        <v>23</v>
      </c>
      <c r="D169" t="s">
        <v>103</v>
      </c>
      <c r="G169" t="s">
        <v>104</v>
      </c>
      <c r="H169" t="s">
        <v>105</v>
      </c>
      <c r="I169">
        <v>0</v>
      </c>
      <c r="J169">
        <v>2</v>
      </c>
      <c r="K169">
        <v>10</v>
      </c>
      <c r="L169">
        <v>4</v>
      </c>
      <c r="M169">
        <v>4</v>
      </c>
      <c r="N169">
        <v>14</v>
      </c>
      <c r="O169">
        <v>4</v>
      </c>
      <c r="P169" s="16">
        <f t="shared" si="26"/>
        <v>38</v>
      </c>
      <c r="Q169">
        <v>0</v>
      </c>
      <c r="S169">
        <v>0</v>
      </c>
      <c r="T169">
        <v>0</v>
      </c>
      <c r="U169">
        <v>6</v>
      </c>
      <c r="W169" t="s">
        <v>106</v>
      </c>
      <c r="Z169" s="3">
        <v>38025</v>
      </c>
      <c r="AA169" s="16">
        <v>23</v>
      </c>
      <c r="AB169" s="16">
        <f t="shared" si="27"/>
        <v>0.47368421052631576</v>
      </c>
      <c r="AC169" s="16">
        <f t="shared" si="28"/>
        <v>0.77777777777777779</v>
      </c>
      <c r="AD169" s="16"/>
      <c r="AE169" s="16">
        <f t="shared" si="31"/>
        <v>0.83333333333333337</v>
      </c>
      <c r="AF169" s="16">
        <f t="shared" si="30"/>
        <v>0.21052631578947367</v>
      </c>
    </row>
    <row r="170" spans="1:32" x14ac:dyDescent="0.2">
      <c r="A170" s="1">
        <v>38026</v>
      </c>
      <c r="B170" s="22">
        <v>3</v>
      </c>
      <c r="C170" s="16">
        <v>23</v>
      </c>
      <c r="D170" t="s">
        <v>103</v>
      </c>
      <c r="G170" t="s">
        <v>104</v>
      </c>
      <c r="H170" t="s">
        <v>105</v>
      </c>
      <c r="I170">
        <v>0</v>
      </c>
      <c r="J170">
        <v>1</v>
      </c>
      <c r="K170">
        <v>3</v>
      </c>
      <c r="L170">
        <v>2</v>
      </c>
      <c r="M170">
        <v>2</v>
      </c>
      <c r="N170">
        <v>8</v>
      </c>
      <c r="O170">
        <v>3</v>
      </c>
      <c r="P170" s="16">
        <f t="shared" si="26"/>
        <v>19</v>
      </c>
      <c r="Q170">
        <v>0</v>
      </c>
      <c r="S170">
        <v>0</v>
      </c>
      <c r="T170">
        <v>0</v>
      </c>
      <c r="U170">
        <v>6</v>
      </c>
      <c r="W170" t="s">
        <v>106</v>
      </c>
      <c r="Z170" s="3">
        <v>38026</v>
      </c>
      <c r="AA170" s="16">
        <v>23</v>
      </c>
      <c r="AB170" s="16">
        <f t="shared" si="27"/>
        <v>0.57894736842105265</v>
      </c>
      <c r="AC170" s="16">
        <f t="shared" si="28"/>
        <v>0.72727272727272729</v>
      </c>
      <c r="AD170" s="16"/>
      <c r="AE170" s="16">
        <f t="shared" si="31"/>
        <v>0.75</v>
      </c>
      <c r="AF170" s="16">
        <f t="shared" si="30"/>
        <v>0.21052631578947367</v>
      </c>
    </row>
    <row r="171" spans="1:32" x14ac:dyDescent="0.2">
      <c r="A171" s="1">
        <v>38027</v>
      </c>
      <c r="B171" s="22">
        <v>3</v>
      </c>
      <c r="C171">
        <v>23</v>
      </c>
      <c r="D171" t="s">
        <v>103</v>
      </c>
      <c r="G171" t="s">
        <v>104</v>
      </c>
      <c r="H171" t="s">
        <v>105</v>
      </c>
      <c r="I171">
        <v>0</v>
      </c>
      <c r="J171">
        <v>2</v>
      </c>
      <c r="K171">
        <v>4</v>
      </c>
      <c r="L171">
        <v>0</v>
      </c>
      <c r="M171">
        <v>4</v>
      </c>
      <c r="N171">
        <v>5</v>
      </c>
      <c r="O171">
        <v>2</v>
      </c>
      <c r="P171" s="16">
        <f t="shared" si="26"/>
        <v>17</v>
      </c>
      <c r="Q171">
        <v>0</v>
      </c>
      <c r="S171">
        <v>0</v>
      </c>
      <c r="T171">
        <v>0</v>
      </c>
      <c r="U171">
        <v>7</v>
      </c>
      <c r="W171" t="s">
        <v>106</v>
      </c>
      <c r="Z171" s="3">
        <v>38027</v>
      </c>
      <c r="AA171" s="16">
        <v>23</v>
      </c>
      <c r="AB171" s="16">
        <f t="shared" si="27"/>
        <v>0.41176470588235292</v>
      </c>
      <c r="AC171" s="16">
        <f t="shared" si="28"/>
        <v>0.7142857142857143</v>
      </c>
      <c r="AD171" s="16"/>
      <c r="AE171" s="16">
        <f t="shared" si="31"/>
        <v>0.66666666666666663</v>
      </c>
      <c r="AF171" s="16">
        <f t="shared" si="30"/>
        <v>0.23529411764705882</v>
      </c>
    </row>
    <row r="172" spans="1:32" s="16" customFormat="1" x14ac:dyDescent="0.2">
      <c r="A172" s="1">
        <v>38028</v>
      </c>
      <c r="B172" s="22">
        <v>3</v>
      </c>
      <c r="C172" s="16">
        <v>222</v>
      </c>
      <c r="D172" s="16" t="s">
        <v>103</v>
      </c>
      <c r="G172" s="16" t="s">
        <v>104</v>
      </c>
      <c r="H172" s="16" t="s">
        <v>105</v>
      </c>
      <c r="I172" s="16">
        <v>0</v>
      </c>
      <c r="J172" s="16">
        <v>0</v>
      </c>
      <c r="K172" s="16">
        <v>2</v>
      </c>
      <c r="L172" s="16">
        <v>0</v>
      </c>
      <c r="M172" s="16">
        <v>0</v>
      </c>
      <c r="N172" s="16">
        <v>0</v>
      </c>
      <c r="O172" s="16">
        <v>1</v>
      </c>
      <c r="P172" s="16">
        <f t="shared" si="26"/>
        <v>3</v>
      </c>
      <c r="Q172" s="16">
        <v>0</v>
      </c>
      <c r="S172" s="16">
        <v>0</v>
      </c>
      <c r="T172" s="16">
        <v>0</v>
      </c>
      <c r="U172" s="16">
        <v>1</v>
      </c>
      <c r="W172" s="16" t="s">
        <v>106</v>
      </c>
      <c r="Z172" s="3">
        <v>38028</v>
      </c>
      <c r="AA172" s="16">
        <v>222</v>
      </c>
      <c r="AB172" s="16">
        <f t="shared" si="27"/>
        <v>0.33333333333333331</v>
      </c>
      <c r="AE172" s="16">
        <f t="shared" si="31"/>
        <v>1</v>
      </c>
      <c r="AF172" s="16">
        <f t="shared" si="30"/>
        <v>0</v>
      </c>
    </row>
    <row r="173" spans="1:32" x14ac:dyDescent="0.2">
      <c r="A173" s="1">
        <v>38029</v>
      </c>
      <c r="B173" s="22">
        <v>3</v>
      </c>
      <c r="C173" s="16">
        <v>23</v>
      </c>
      <c r="D173" t="s">
        <v>103</v>
      </c>
      <c r="G173" t="s">
        <v>104</v>
      </c>
      <c r="H173" t="s">
        <v>105</v>
      </c>
      <c r="I173">
        <v>0</v>
      </c>
      <c r="J173">
        <v>3</v>
      </c>
      <c r="K173">
        <v>12</v>
      </c>
      <c r="L173">
        <v>1</v>
      </c>
      <c r="M173">
        <v>3</v>
      </c>
      <c r="N173">
        <v>13</v>
      </c>
      <c r="O173">
        <v>14</v>
      </c>
      <c r="P173" s="16">
        <f t="shared" si="26"/>
        <v>46</v>
      </c>
      <c r="Q173">
        <v>0</v>
      </c>
      <c r="S173">
        <v>0</v>
      </c>
      <c r="T173">
        <v>0</v>
      </c>
      <c r="U173">
        <v>20</v>
      </c>
      <c r="W173" t="s">
        <v>106</v>
      </c>
      <c r="Z173" s="3">
        <v>38029</v>
      </c>
      <c r="AA173" s="16">
        <v>23</v>
      </c>
      <c r="AB173" s="16">
        <f t="shared" si="27"/>
        <v>0.58695652173913049</v>
      </c>
      <c r="AC173" s="16">
        <f t="shared" ref="AC173:AC188" si="32">+N173/(+N173+O173)</f>
        <v>0.48148148148148145</v>
      </c>
      <c r="AD173" s="16"/>
      <c r="AE173" s="16">
        <f t="shared" si="31"/>
        <v>0.8</v>
      </c>
      <c r="AF173" s="16">
        <f t="shared" si="30"/>
        <v>8.6956521739130432E-2</v>
      </c>
    </row>
    <row r="174" spans="1:32" s="16" customFormat="1" x14ac:dyDescent="0.2">
      <c r="A174" s="1">
        <v>38030</v>
      </c>
      <c r="B174" s="22">
        <v>3</v>
      </c>
      <c r="C174" s="16">
        <v>222</v>
      </c>
      <c r="D174" s="16" t="s">
        <v>103</v>
      </c>
      <c r="G174" s="16" t="s">
        <v>104</v>
      </c>
      <c r="H174" s="16" t="s">
        <v>105</v>
      </c>
      <c r="I174" s="16">
        <v>0</v>
      </c>
      <c r="J174" s="16">
        <v>2</v>
      </c>
      <c r="K174" s="16">
        <v>0</v>
      </c>
      <c r="L174" s="16">
        <v>1</v>
      </c>
      <c r="M174" s="16">
        <v>0</v>
      </c>
      <c r="N174" s="16">
        <v>3</v>
      </c>
      <c r="O174" s="16">
        <v>2</v>
      </c>
      <c r="P174" s="16">
        <f t="shared" si="26"/>
        <v>8</v>
      </c>
      <c r="Q174" s="16">
        <v>0</v>
      </c>
      <c r="S174" s="16">
        <v>0</v>
      </c>
      <c r="T174" s="16">
        <v>0</v>
      </c>
      <c r="U174" s="16">
        <v>5</v>
      </c>
      <c r="W174" s="16" t="s">
        <v>106</v>
      </c>
      <c r="Z174" s="3">
        <v>38030</v>
      </c>
      <c r="AA174" s="16">
        <v>222</v>
      </c>
      <c r="AB174" s="16">
        <f t="shared" si="27"/>
        <v>0.625</v>
      </c>
      <c r="AC174" s="16">
        <f t="shared" si="32"/>
        <v>0.6</v>
      </c>
      <c r="AE174" s="16">
        <f t="shared" si="31"/>
        <v>0</v>
      </c>
      <c r="AF174" s="16">
        <f t="shared" si="30"/>
        <v>0.125</v>
      </c>
    </row>
    <row r="175" spans="1:32" x14ac:dyDescent="0.2">
      <c r="A175" s="1">
        <v>38031</v>
      </c>
      <c r="B175" s="22">
        <v>3</v>
      </c>
      <c r="C175">
        <v>23</v>
      </c>
      <c r="D175" t="s">
        <v>103</v>
      </c>
      <c r="G175" t="s">
        <v>104</v>
      </c>
      <c r="H175" t="s">
        <v>105</v>
      </c>
      <c r="I175">
        <v>0</v>
      </c>
      <c r="J175">
        <v>4</v>
      </c>
      <c r="K175">
        <v>11</v>
      </c>
      <c r="L175">
        <v>7</v>
      </c>
      <c r="M175">
        <v>4</v>
      </c>
      <c r="N175">
        <v>11</v>
      </c>
      <c r="O175">
        <v>6</v>
      </c>
      <c r="P175" s="16">
        <f t="shared" si="26"/>
        <v>43</v>
      </c>
      <c r="Q175">
        <v>0</v>
      </c>
      <c r="S175">
        <v>0</v>
      </c>
      <c r="T175">
        <v>0</v>
      </c>
      <c r="U175">
        <v>6</v>
      </c>
      <c r="W175" t="s">
        <v>106</v>
      </c>
      <c r="Z175" s="3">
        <v>38031</v>
      </c>
      <c r="AA175" s="16">
        <v>23</v>
      </c>
      <c r="AB175" s="16">
        <f t="shared" si="27"/>
        <v>0.39534883720930231</v>
      </c>
      <c r="AC175" s="16">
        <f t="shared" si="32"/>
        <v>0.6470588235294118</v>
      </c>
      <c r="AD175" s="16"/>
      <c r="AE175" s="16">
        <f t="shared" si="31"/>
        <v>0.73333333333333328</v>
      </c>
      <c r="AF175" s="16">
        <f t="shared" si="30"/>
        <v>0.2558139534883721</v>
      </c>
    </row>
    <row r="176" spans="1:32" x14ac:dyDescent="0.2">
      <c r="A176" s="1">
        <v>38008</v>
      </c>
      <c r="B176" s="22">
        <v>3</v>
      </c>
      <c r="C176" s="16">
        <v>24</v>
      </c>
      <c r="D176" t="s">
        <v>103</v>
      </c>
      <c r="G176" t="s">
        <v>104</v>
      </c>
      <c r="H176" t="s">
        <v>105</v>
      </c>
      <c r="I176">
        <v>0</v>
      </c>
      <c r="J176">
        <v>1</v>
      </c>
      <c r="K176">
        <v>9</v>
      </c>
      <c r="L176">
        <v>2</v>
      </c>
      <c r="M176">
        <v>4</v>
      </c>
      <c r="N176">
        <v>6</v>
      </c>
      <c r="O176">
        <v>3</v>
      </c>
      <c r="P176" s="16">
        <f t="shared" si="26"/>
        <v>25</v>
      </c>
      <c r="Q176">
        <v>0</v>
      </c>
      <c r="S176">
        <v>0</v>
      </c>
      <c r="T176">
        <v>1</v>
      </c>
      <c r="U176">
        <v>8</v>
      </c>
      <c r="W176" t="s">
        <v>106</v>
      </c>
      <c r="Z176" s="31">
        <v>38008</v>
      </c>
      <c r="AA176" s="16">
        <v>24</v>
      </c>
      <c r="AB176" s="16">
        <f t="shared" si="27"/>
        <v>0.36</v>
      </c>
      <c r="AC176" s="16">
        <f t="shared" si="32"/>
        <v>0.66666666666666663</v>
      </c>
      <c r="AD176" s="16">
        <f t="shared" ref="AD176:AD188" si="33">+(R176+S176+T176)/U176</f>
        <v>0.125</v>
      </c>
      <c r="AE176" s="16">
        <f t="shared" si="31"/>
        <v>0.9</v>
      </c>
      <c r="AF176" s="16">
        <f t="shared" si="30"/>
        <v>0.24</v>
      </c>
    </row>
    <row r="177" spans="1:41" x14ac:dyDescent="0.2">
      <c r="A177" s="1">
        <v>38009</v>
      </c>
      <c r="B177" s="22">
        <v>3</v>
      </c>
      <c r="C177" s="8">
        <v>23</v>
      </c>
      <c r="D177" t="s">
        <v>103</v>
      </c>
      <c r="G177" t="s">
        <v>104</v>
      </c>
      <c r="H177" t="s">
        <v>105</v>
      </c>
      <c r="I177">
        <v>0</v>
      </c>
      <c r="J177">
        <v>0</v>
      </c>
      <c r="K177">
        <v>3</v>
      </c>
      <c r="L177">
        <v>2</v>
      </c>
      <c r="M177">
        <v>1</v>
      </c>
      <c r="N177">
        <v>9</v>
      </c>
      <c r="O177">
        <v>12</v>
      </c>
      <c r="P177" s="16">
        <f t="shared" si="26"/>
        <v>27</v>
      </c>
      <c r="Q177">
        <v>0</v>
      </c>
      <c r="S177">
        <v>0</v>
      </c>
      <c r="T177">
        <v>1</v>
      </c>
      <c r="U177">
        <v>7</v>
      </c>
      <c r="V177">
        <v>1</v>
      </c>
      <c r="W177" t="s">
        <v>106</v>
      </c>
      <c r="X177" t="s">
        <v>383</v>
      </c>
      <c r="Z177" s="31">
        <v>38009</v>
      </c>
      <c r="AA177" s="8">
        <v>23</v>
      </c>
      <c r="AB177" s="16">
        <f t="shared" si="27"/>
        <v>0.77777777777777779</v>
      </c>
      <c r="AC177" s="16">
        <f t="shared" si="32"/>
        <v>0.42857142857142855</v>
      </c>
      <c r="AD177" s="16">
        <f t="shared" si="33"/>
        <v>0.14285714285714285</v>
      </c>
      <c r="AE177" s="16">
        <f t="shared" si="31"/>
        <v>1</v>
      </c>
      <c r="AF177" s="16">
        <f t="shared" si="30"/>
        <v>0.1111111111111111</v>
      </c>
    </row>
    <row r="178" spans="1:41" x14ac:dyDescent="0.2">
      <c r="A178" s="1">
        <v>38009</v>
      </c>
      <c r="B178" s="22">
        <v>3</v>
      </c>
      <c r="C178" s="8">
        <v>24</v>
      </c>
      <c r="D178" t="s">
        <v>103</v>
      </c>
      <c r="G178" t="s">
        <v>104</v>
      </c>
      <c r="H178" t="s">
        <v>105</v>
      </c>
      <c r="I178">
        <v>0</v>
      </c>
      <c r="J178">
        <v>2</v>
      </c>
      <c r="K178">
        <v>7</v>
      </c>
      <c r="L178">
        <v>4</v>
      </c>
      <c r="M178">
        <v>1</v>
      </c>
      <c r="N178">
        <v>9</v>
      </c>
      <c r="O178">
        <v>8</v>
      </c>
      <c r="P178" s="16">
        <f t="shared" si="26"/>
        <v>31</v>
      </c>
      <c r="Q178">
        <v>0</v>
      </c>
      <c r="S178">
        <v>0</v>
      </c>
      <c r="T178">
        <v>1</v>
      </c>
      <c r="U178">
        <v>10</v>
      </c>
      <c r="V178">
        <v>6</v>
      </c>
      <c r="W178" t="s">
        <v>106</v>
      </c>
      <c r="X178" s="16" t="s">
        <v>383</v>
      </c>
      <c r="Z178" s="31">
        <v>38009</v>
      </c>
      <c r="AA178" s="8">
        <v>24</v>
      </c>
      <c r="AB178" s="16">
        <f t="shared" si="27"/>
        <v>0.54838709677419351</v>
      </c>
      <c r="AC178" s="16">
        <f t="shared" si="32"/>
        <v>0.52941176470588236</v>
      </c>
      <c r="AD178" s="16">
        <f t="shared" si="33"/>
        <v>0.1</v>
      </c>
      <c r="AE178" s="16">
        <f t="shared" si="31"/>
        <v>0.77777777777777779</v>
      </c>
      <c r="AF178" s="16">
        <f t="shared" si="30"/>
        <v>0.16129032258064516</v>
      </c>
    </row>
    <row r="179" spans="1:41" x14ac:dyDescent="0.2">
      <c r="A179" s="1">
        <v>38030</v>
      </c>
      <c r="B179" s="22">
        <v>3</v>
      </c>
      <c r="C179" s="16">
        <v>23</v>
      </c>
      <c r="D179" t="s">
        <v>103</v>
      </c>
      <c r="G179" t="s">
        <v>104</v>
      </c>
      <c r="H179" t="s">
        <v>105</v>
      </c>
      <c r="I179">
        <v>0</v>
      </c>
      <c r="J179">
        <v>2</v>
      </c>
      <c r="K179">
        <v>13</v>
      </c>
      <c r="L179">
        <v>1</v>
      </c>
      <c r="M179">
        <v>2</v>
      </c>
      <c r="N179">
        <v>20</v>
      </c>
      <c r="O179">
        <v>6</v>
      </c>
      <c r="P179" s="16">
        <f t="shared" si="26"/>
        <v>44</v>
      </c>
      <c r="Q179">
        <v>0</v>
      </c>
      <c r="S179">
        <v>0</v>
      </c>
      <c r="T179">
        <v>1</v>
      </c>
      <c r="U179">
        <v>2</v>
      </c>
      <c r="V179">
        <v>1</v>
      </c>
      <c r="W179" t="s">
        <v>106</v>
      </c>
      <c r="Z179" s="3">
        <v>38030</v>
      </c>
      <c r="AA179" s="16">
        <v>23</v>
      </c>
      <c r="AB179" s="16">
        <f t="shared" si="27"/>
        <v>0.59090909090909094</v>
      </c>
      <c r="AC179" s="16">
        <f t="shared" si="32"/>
        <v>0.76923076923076927</v>
      </c>
      <c r="AD179" s="16">
        <f t="shared" si="33"/>
        <v>0.5</v>
      </c>
      <c r="AE179" s="16">
        <f t="shared" si="31"/>
        <v>0.8666666666666667</v>
      </c>
      <c r="AF179" s="16">
        <f t="shared" si="30"/>
        <v>6.8181818181818177E-2</v>
      </c>
    </row>
    <row r="180" spans="1:41" x14ac:dyDescent="0.2">
      <c r="A180" s="1">
        <v>38008</v>
      </c>
      <c r="B180" s="22">
        <v>3</v>
      </c>
      <c r="C180" s="16">
        <v>1630</v>
      </c>
      <c r="D180" t="s">
        <v>103</v>
      </c>
      <c r="G180" t="s">
        <v>104</v>
      </c>
      <c r="H180" t="s">
        <v>105</v>
      </c>
      <c r="I180">
        <v>0</v>
      </c>
      <c r="J180">
        <v>0</v>
      </c>
      <c r="K180">
        <v>15</v>
      </c>
      <c r="L180">
        <v>1</v>
      </c>
      <c r="M180">
        <v>1</v>
      </c>
      <c r="N180">
        <v>20</v>
      </c>
      <c r="O180">
        <v>1</v>
      </c>
      <c r="P180" s="16">
        <f t="shared" si="26"/>
        <v>38</v>
      </c>
      <c r="Q180">
        <v>0</v>
      </c>
      <c r="S180">
        <v>1</v>
      </c>
      <c r="T180">
        <v>0</v>
      </c>
      <c r="U180">
        <v>20</v>
      </c>
      <c r="V180">
        <v>1</v>
      </c>
      <c r="W180" t="s">
        <v>106</v>
      </c>
      <c r="Z180" s="31">
        <v>38008</v>
      </c>
      <c r="AA180" s="16">
        <v>1630</v>
      </c>
      <c r="AB180" s="16">
        <f t="shared" si="27"/>
        <v>0.55263157894736847</v>
      </c>
      <c r="AC180" s="16">
        <f t="shared" si="32"/>
        <v>0.95238095238095233</v>
      </c>
      <c r="AD180" s="16">
        <f t="shared" si="33"/>
        <v>0.05</v>
      </c>
      <c r="AE180" s="16">
        <f t="shared" si="31"/>
        <v>1</v>
      </c>
      <c r="AF180" s="16">
        <f t="shared" si="30"/>
        <v>5.2631578947368418E-2</v>
      </c>
    </row>
    <row r="181" spans="1:41" x14ac:dyDescent="0.2">
      <c r="A181" s="1">
        <v>38024</v>
      </c>
      <c r="B181" s="22">
        <v>3</v>
      </c>
      <c r="C181" s="16">
        <v>23</v>
      </c>
      <c r="D181" t="s">
        <v>103</v>
      </c>
      <c r="G181" t="s">
        <v>104</v>
      </c>
      <c r="H181" t="s">
        <v>105</v>
      </c>
      <c r="I181">
        <v>0</v>
      </c>
      <c r="J181">
        <v>3</v>
      </c>
      <c r="K181">
        <v>12</v>
      </c>
      <c r="L181">
        <v>2</v>
      </c>
      <c r="M181">
        <v>6</v>
      </c>
      <c r="N181">
        <v>17</v>
      </c>
      <c r="O181">
        <v>6</v>
      </c>
      <c r="P181" s="16">
        <f t="shared" si="26"/>
        <v>46</v>
      </c>
      <c r="Q181">
        <v>0</v>
      </c>
      <c r="S181">
        <v>1</v>
      </c>
      <c r="T181">
        <v>0</v>
      </c>
      <c r="U181">
        <v>13</v>
      </c>
      <c r="V181">
        <v>1</v>
      </c>
      <c r="W181" t="s">
        <v>106</v>
      </c>
      <c r="Z181" s="3">
        <v>38024</v>
      </c>
      <c r="AA181" s="16">
        <v>23</v>
      </c>
      <c r="AB181" s="16">
        <f t="shared" si="27"/>
        <v>0.5</v>
      </c>
      <c r="AC181" s="16">
        <f t="shared" si="32"/>
        <v>0.73913043478260865</v>
      </c>
      <c r="AD181" s="16">
        <f t="shared" si="33"/>
        <v>7.6923076923076927E-2</v>
      </c>
      <c r="AE181" s="16">
        <f t="shared" si="31"/>
        <v>0.8</v>
      </c>
      <c r="AF181" s="16">
        <f t="shared" si="30"/>
        <v>0.17391304347826086</v>
      </c>
    </row>
    <row r="182" spans="1:41" x14ac:dyDescent="0.2">
      <c r="A182" s="1">
        <v>38024</v>
      </c>
      <c r="B182" s="22">
        <v>3</v>
      </c>
      <c r="C182">
        <v>222</v>
      </c>
      <c r="D182" t="s">
        <v>103</v>
      </c>
      <c r="G182" t="s">
        <v>104</v>
      </c>
      <c r="H182" t="s">
        <v>105</v>
      </c>
      <c r="I182">
        <v>0</v>
      </c>
      <c r="J182">
        <v>0</v>
      </c>
      <c r="K182">
        <v>0</v>
      </c>
      <c r="L182">
        <v>1</v>
      </c>
      <c r="M182">
        <v>0</v>
      </c>
      <c r="N182">
        <v>7</v>
      </c>
      <c r="O182">
        <v>0</v>
      </c>
      <c r="P182" s="16">
        <f t="shared" si="26"/>
        <v>8</v>
      </c>
      <c r="Q182">
        <v>0</v>
      </c>
      <c r="S182">
        <v>1</v>
      </c>
      <c r="T182">
        <v>0</v>
      </c>
      <c r="U182">
        <v>5</v>
      </c>
      <c r="V182">
        <v>1</v>
      </c>
      <c r="W182" t="s">
        <v>106</v>
      </c>
      <c r="X182" s="16"/>
      <c r="Z182" s="3">
        <v>38024</v>
      </c>
      <c r="AA182" s="16">
        <v>222</v>
      </c>
      <c r="AB182" s="16">
        <f t="shared" si="27"/>
        <v>0.875</v>
      </c>
      <c r="AC182" s="16">
        <f t="shared" si="32"/>
        <v>1</v>
      </c>
      <c r="AD182" s="16">
        <f t="shared" si="33"/>
        <v>0.2</v>
      </c>
      <c r="AE182" s="16" t="e">
        <f t="shared" si="31"/>
        <v>#DIV/0!</v>
      </c>
      <c r="AF182" s="16">
        <f t="shared" si="30"/>
        <v>0.125</v>
      </c>
    </row>
    <row r="183" spans="1:41" x14ac:dyDescent="0.2">
      <c r="A183" s="1">
        <v>38028</v>
      </c>
      <c r="B183" s="22">
        <v>3</v>
      </c>
      <c r="C183" s="16">
        <v>23</v>
      </c>
      <c r="D183" t="s">
        <v>103</v>
      </c>
      <c r="G183" t="s">
        <v>104</v>
      </c>
      <c r="H183" t="s">
        <v>105</v>
      </c>
      <c r="I183">
        <v>0</v>
      </c>
      <c r="J183">
        <v>4</v>
      </c>
      <c r="K183">
        <v>10</v>
      </c>
      <c r="L183">
        <v>3</v>
      </c>
      <c r="M183">
        <v>2</v>
      </c>
      <c r="N183">
        <v>12</v>
      </c>
      <c r="O183">
        <v>8</v>
      </c>
      <c r="P183" s="16">
        <f t="shared" si="26"/>
        <v>39</v>
      </c>
      <c r="Q183">
        <v>0</v>
      </c>
      <c r="S183">
        <v>1</v>
      </c>
      <c r="T183">
        <v>0</v>
      </c>
      <c r="U183">
        <v>17</v>
      </c>
      <c r="V183">
        <v>7</v>
      </c>
      <c r="W183" t="s">
        <v>106</v>
      </c>
      <c r="Z183" s="3">
        <v>38028</v>
      </c>
      <c r="AA183" s="16">
        <v>23</v>
      </c>
      <c r="AB183" s="16">
        <f t="shared" si="27"/>
        <v>0.51282051282051277</v>
      </c>
      <c r="AC183" s="16">
        <f t="shared" si="32"/>
        <v>0.6</v>
      </c>
      <c r="AD183" s="16">
        <f t="shared" si="33"/>
        <v>5.8823529411764705E-2</v>
      </c>
      <c r="AE183" s="16">
        <f t="shared" si="31"/>
        <v>0.7142857142857143</v>
      </c>
      <c r="AF183" s="16">
        <f t="shared" si="30"/>
        <v>0.12820512820512819</v>
      </c>
    </row>
    <row r="184" spans="1:41" x14ac:dyDescent="0.2">
      <c r="A184" s="1">
        <v>38029</v>
      </c>
      <c r="B184" s="22">
        <v>3</v>
      </c>
      <c r="C184">
        <v>24</v>
      </c>
      <c r="D184" t="s">
        <v>103</v>
      </c>
      <c r="G184" t="s">
        <v>104</v>
      </c>
      <c r="H184" t="s">
        <v>105</v>
      </c>
      <c r="I184">
        <v>0</v>
      </c>
      <c r="J184">
        <v>3</v>
      </c>
      <c r="K184">
        <v>6</v>
      </c>
      <c r="L184">
        <v>0</v>
      </c>
      <c r="M184">
        <v>0</v>
      </c>
      <c r="N184">
        <v>9</v>
      </c>
      <c r="O184">
        <v>7</v>
      </c>
      <c r="P184" s="16">
        <f t="shared" si="26"/>
        <v>25</v>
      </c>
      <c r="Q184">
        <v>0</v>
      </c>
      <c r="S184">
        <v>1</v>
      </c>
      <c r="T184">
        <v>0</v>
      </c>
      <c r="U184">
        <v>13</v>
      </c>
      <c r="V184">
        <v>1</v>
      </c>
      <c r="W184" t="s">
        <v>106</v>
      </c>
      <c r="Z184" s="3">
        <v>38029</v>
      </c>
      <c r="AA184" s="16">
        <v>24</v>
      </c>
      <c r="AB184" s="16">
        <f t="shared" si="27"/>
        <v>0.64</v>
      </c>
      <c r="AC184" s="16">
        <f t="shared" si="32"/>
        <v>0.5625</v>
      </c>
      <c r="AD184" s="16">
        <f t="shared" si="33"/>
        <v>7.6923076923076927E-2</v>
      </c>
      <c r="AE184" s="16">
        <f t="shared" si="31"/>
        <v>0.66666666666666663</v>
      </c>
      <c r="AF184" s="16">
        <f t="shared" si="30"/>
        <v>0</v>
      </c>
    </row>
    <row r="185" spans="1:41" x14ac:dyDescent="0.2">
      <c r="A185" s="1">
        <v>38008</v>
      </c>
      <c r="B185" s="22">
        <v>3</v>
      </c>
      <c r="C185">
        <v>222</v>
      </c>
      <c r="D185" t="s">
        <v>103</v>
      </c>
      <c r="G185" t="s">
        <v>104</v>
      </c>
      <c r="H185" t="s">
        <v>105</v>
      </c>
      <c r="I185">
        <v>0</v>
      </c>
      <c r="J185">
        <v>0</v>
      </c>
      <c r="K185">
        <v>3</v>
      </c>
      <c r="L185">
        <v>0</v>
      </c>
      <c r="M185">
        <v>1</v>
      </c>
      <c r="N185">
        <v>8</v>
      </c>
      <c r="O185">
        <v>8</v>
      </c>
      <c r="P185" s="16">
        <f t="shared" si="26"/>
        <v>20</v>
      </c>
      <c r="Q185">
        <v>8</v>
      </c>
      <c r="S185">
        <v>1</v>
      </c>
      <c r="T185">
        <v>1</v>
      </c>
      <c r="U185">
        <v>15</v>
      </c>
      <c r="V185" t="s">
        <v>46</v>
      </c>
      <c r="W185" t="s">
        <v>106</v>
      </c>
      <c r="Z185" s="31">
        <v>38008</v>
      </c>
      <c r="AA185" s="16">
        <v>222</v>
      </c>
      <c r="AB185" s="16">
        <f t="shared" si="27"/>
        <v>0.8</v>
      </c>
      <c r="AC185" s="16">
        <f t="shared" si="32"/>
        <v>0.5</v>
      </c>
      <c r="AD185" s="16">
        <f t="shared" si="33"/>
        <v>0.13333333333333333</v>
      </c>
      <c r="AE185" s="16">
        <f t="shared" si="31"/>
        <v>1</v>
      </c>
      <c r="AF185" s="16">
        <f t="shared" si="30"/>
        <v>0.05</v>
      </c>
    </row>
    <row r="186" spans="1:41" s="16" customFormat="1" x14ac:dyDescent="0.2">
      <c r="A186" s="1">
        <v>38013</v>
      </c>
      <c r="B186" s="22">
        <v>3</v>
      </c>
      <c r="C186" s="16">
        <v>222</v>
      </c>
      <c r="D186" s="16" t="s">
        <v>103</v>
      </c>
      <c r="G186" s="16" t="s">
        <v>104</v>
      </c>
      <c r="H186" s="16" t="s">
        <v>105</v>
      </c>
      <c r="I186" s="16">
        <v>0</v>
      </c>
      <c r="J186" s="16">
        <v>2</v>
      </c>
      <c r="K186" s="16">
        <v>3</v>
      </c>
      <c r="L186" s="16">
        <v>0</v>
      </c>
      <c r="M186" s="16">
        <v>0</v>
      </c>
      <c r="N186" s="16">
        <v>15</v>
      </c>
      <c r="O186" s="16">
        <v>5</v>
      </c>
      <c r="P186" s="16">
        <f t="shared" si="26"/>
        <v>25</v>
      </c>
      <c r="Q186" s="16">
        <v>0</v>
      </c>
      <c r="S186" s="16">
        <v>1</v>
      </c>
      <c r="T186" s="16">
        <v>1</v>
      </c>
      <c r="U186" s="16">
        <v>18</v>
      </c>
      <c r="V186" s="16" t="s">
        <v>47</v>
      </c>
      <c r="W186" s="16" t="s">
        <v>106</v>
      </c>
      <c r="Z186" s="3">
        <v>38013</v>
      </c>
      <c r="AA186" s="16">
        <v>222</v>
      </c>
      <c r="AB186" s="16">
        <f t="shared" si="27"/>
        <v>0.8</v>
      </c>
      <c r="AC186" s="16">
        <f t="shared" si="32"/>
        <v>0.75</v>
      </c>
      <c r="AD186" s="16">
        <f t="shared" si="33"/>
        <v>0.1111111111111111</v>
      </c>
      <c r="AE186" s="16">
        <f t="shared" si="31"/>
        <v>0.6</v>
      </c>
      <c r="AF186" s="16">
        <f t="shared" si="30"/>
        <v>0</v>
      </c>
    </row>
    <row r="187" spans="1:41" x14ac:dyDescent="0.2">
      <c r="A187" s="1">
        <v>38034</v>
      </c>
      <c r="B187" s="22">
        <v>3</v>
      </c>
      <c r="C187">
        <v>24</v>
      </c>
      <c r="D187" t="s">
        <v>103</v>
      </c>
      <c r="G187" t="s">
        <v>104</v>
      </c>
      <c r="H187" t="s">
        <v>105</v>
      </c>
      <c r="I187">
        <v>0</v>
      </c>
      <c r="J187">
        <v>2</v>
      </c>
      <c r="K187">
        <v>6</v>
      </c>
      <c r="L187">
        <v>3</v>
      </c>
      <c r="M187">
        <v>1</v>
      </c>
      <c r="N187">
        <v>12</v>
      </c>
      <c r="O187">
        <v>10</v>
      </c>
      <c r="P187" s="16">
        <f t="shared" si="26"/>
        <v>34</v>
      </c>
      <c r="Q187">
        <v>0</v>
      </c>
      <c r="S187">
        <v>1</v>
      </c>
      <c r="T187">
        <v>1</v>
      </c>
      <c r="U187">
        <v>16</v>
      </c>
      <c r="V187" t="s">
        <v>38</v>
      </c>
      <c r="W187" t="s">
        <v>106</v>
      </c>
      <c r="Z187" s="3">
        <v>38034</v>
      </c>
      <c r="AA187" s="16">
        <v>24</v>
      </c>
      <c r="AB187" s="16">
        <f t="shared" si="27"/>
        <v>0.6470588235294118</v>
      </c>
      <c r="AC187" s="16">
        <f t="shared" si="32"/>
        <v>0.54545454545454541</v>
      </c>
      <c r="AD187" s="16">
        <f t="shared" si="33"/>
        <v>0.125</v>
      </c>
      <c r="AE187" s="16">
        <f t="shared" si="31"/>
        <v>0.75</v>
      </c>
      <c r="AF187" s="16">
        <f t="shared" si="30"/>
        <v>0.11764705882352941</v>
      </c>
    </row>
    <row r="188" spans="1:41" x14ac:dyDescent="0.2">
      <c r="A188" s="1">
        <v>38034</v>
      </c>
      <c r="B188" s="22">
        <v>3</v>
      </c>
      <c r="C188">
        <v>23</v>
      </c>
      <c r="D188" t="s">
        <v>103</v>
      </c>
      <c r="G188" t="s">
        <v>104</v>
      </c>
      <c r="H188" t="s">
        <v>105</v>
      </c>
      <c r="I188">
        <v>2</v>
      </c>
      <c r="J188">
        <v>5</v>
      </c>
      <c r="K188">
        <v>7</v>
      </c>
      <c r="L188">
        <v>4</v>
      </c>
      <c r="M188">
        <v>2</v>
      </c>
      <c r="N188">
        <v>13</v>
      </c>
      <c r="O188">
        <v>21</v>
      </c>
      <c r="P188" s="16">
        <f t="shared" si="26"/>
        <v>54</v>
      </c>
      <c r="Q188">
        <v>0</v>
      </c>
      <c r="S188">
        <v>2</v>
      </c>
      <c r="T188">
        <v>2</v>
      </c>
      <c r="U188">
        <v>25</v>
      </c>
      <c r="V188" t="s">
        <v>384</v>
      </c>
      <c r="W188" t="s">
        <v>106</v>
      </c>
      <c r="Z188" s="3">
        <v>38034</v>
      </c>
      <c r="AA188" s="16">
        <v>23</v>
      </c>
      <c r="AB188" s="16">
        <f t="shared" si="27"/>
        <v>0.62962962962962965</v>
      </c>
      <c r="AC188" s="16">
        <f t="shared" si="32"/>
        <v>0.38235294117647056</v>
      </c>
      <c r="AD188" s="16">
        <f t="shared" si="33"/>
        <v>0.16</v>
      </c>
      <c r="AE188" s="16">
        <f t="shared" si="31"/>
        <v>0.58333333333333337</v>
      </c>
      <c r="AF188" s="16">
        <f t="shared" si="30"/>
        <v>0.1111111111111111</v>
      </c>
    </row>
    <row r="189" spans="1:41" x14ac:dyDescent="0.2">
      <c r="A189" s="1">
        <v>37922</v>
      </c>
      <c r="B189" s="22">
        <v>2</v>
      </c>
      <c r="C189" s="16">
        <v>23</v>
      </c>
      <c r="D189" t="s">
        <v>103</v>
      </c>
      <c r="E189" s="38">
        <v>70</v>
      </c>
      <c r="G189" t="s">
        <v>104</v>
      </c>
      <c r="H189" t="s">
        <v>105</v>
      </c>
      <c r="I189">
        <v>0</v>
      </c>
      <c r="J189">
        <v>1</v>
      </c>
      <c r="K189">
        <v>6</v>
      </c>
      <c r="L189">
        <v>0</v>
      </c>
      <c r="M189">
        <v>10</v>
      </c>
      <c r="N189">
        <v>9</v>
      </c>
      <c r="O189">
        <v>8</v>
      </c>
      <c r="P189" s="16">
        <f t="shared" ref="P189:P220" si="34">SUM(I189:O189)</f>
        <v>34</v>
      </c>
      <c r="Q189">
        <v>0</v>
      </c>
      <c r="R189">
        <v>0</v>
      </c>
      <c r="S189">
        <v>0</v>
      </c>
      <c r="T189">
        <v>0</v>
      </c>
      <c r="U189">
        <v>10</v>
      </c>
      <c r="W189" t="s">
        <v>106</v>
      </c>
      <c r="Z189" s="3">
        <v>37922</v>
      </c>
      <c r="AA189" s="16">
        <v>23</v>
      </c>
      <c r="AB189" s="16">
        <f t="shared" ref="AB189:AB220" si="35">+(N189+O189)/+(I189+J189+K189+L189+M189+N189+O189)</f>
        <v>0.5</v>
      </c>
      <c r="AC189" s="16">
        <f t="shared" ref="AC189:AC213" si="36">+N189/(+N189+O189)</f>
        <v>0.52941176470588236</v>
      </c>
      <c r="AD189" s="16"/>
      <c r="AE189" s="16">
        <f t="shared" ref="AE189:AE228" si="37">+K189/+(J189+K189)</f>
        <v>0.8571428571428571</v>
      </c>
      <c r="AF189" s="16">
        <f t="shared" ref="AF189:AF220" si="38">+(L189+M189)/P189</f>
        <v>0.29411764705882354</v>
      </c>
    </row>
    <row r="190" spans="1:41" x14ac:dyDescent="0.2">
      <c r="A190" s="1">
        <v>37922</v>
      </c>
      <c r="B190" s="22">
        <v>2</v>
      </c>
      <c r="C190" s="16">
        <v>222</v>
      </c>
      <c r="D190" t="s">
        <v>103</v>
      </c>
      <c r="G190" t="s">
        <v>104</v>
      </c>
      <c r="H190" t="s">
        <v>107</v>
      </c>
      <c r="I190">
        <v>0</v>
      </c>
      <c r="J190">
        <v>0</v>
      </c>
      <c r="K190">
        <v>3</v>
      </c>
      <c r="L190">
        <v>0</v>
      </c>
      <c r="M190">
        <v>3</v>
      </c>
      <c r="N190">
        <v>8</v>
      </c>
      <c r="O190">
        <v>2</v>
      </c>
      <c r="P190" s="16">
        <f t="shared" si="34"/>
        <v>16</v>
      </c>
      <c r="Q190">
        <v>0</v>
      </c>
      <c r="S190">
        <v>0</v>
      </c>
      <c r="T190">
        <v>0</v>
      </c>
      <c r="U190">
        <v>5</v>
      </c>
      <c r="W190" t="s">
        <v>106</v>
      </c>
      <c r="Z190" s="3">
        <v>37922</v>
      </c>
      <c r="AA190" s="16">
        <v>222</v>
      </c>
      <c r="AB190" s="16">
        <f t="shared" si="35"/>
        <v>0.625</v>
      </c>
      <c r="AC190" s="16">
        <f t="shared" si="36"/>
        <v>0.8</v>
      </c>
      <c r="AD190" s="16"/>
      <c r="AE190" s="16">
        <f t="shared" si="37"/>
        <v>1</v>
      </c>
      <c r="AF190" s="16">
        <f t="shared" si="38"/>
        <v>0.1875</v>
      </c>
      <c r="AO190">
        <v>1</v>
      </c>
    </row>
    <row r="191" spans="1:41" x14ac:dyDescent="0.2">
      <c r="A191" s="1">
        <v>37923</v>
      </c>
      <c r="B191" s="22">
        <v>2</v>
      </c>
      <c r="C191">
        <v>222</v>
      </c>
      <c r="D191" t="s">
        <v>103</v>
      </c>
      <c r="G191" t="s">
        <v>104</v>
      </c>
      <c r="H191" t="s">
        <v>105</v>
      </c>
      <c r="I191">
        <v>0</v>
      </c>
      <c r="J191">
        <v>4</v>
      </c>
      <c r="K191">
        <v>15</v>
      </c>
      <c r="L191">
        <v>0</v>
      </c>
      <c r="M191">
        <v>2</v>
      </c>
      <c r="N191">
        <v>15</v>
      </c>
      <c r="O191">
        <v>7</v>
      </c>
      <c r="P191" s="16">
        <f t="shared" si="34"/>
        <v>43</v>
      </c>
      <c r="Q191">
        <v>0</v>
      </c>
      <c r="R191">
        <v>0</v>
      </c>
      <c r="S191">
        <v>0</v>
      </c>
      <c r="T191">
        <v>0</v>
      </c>
      <c r="U191">
        <v>20</v>
      </c>
      <c r="W191" t="s">
        <v>106</v>
      </c>
      <c r="Z191" s="3">
        <v>37923</v>
      </c>
      <c r="AA191" s="16">
        <v>222</v>
      </c>
      <c r="AB191" s="16">
        <f t="shared" si="35"/>
        <v>0.51162790697674421</v>
      </c>
      <c r="AC191" s="16">
        <f t="shared" si="36"/>
        <v>0.68181818181818177</v>
      </c>
      <c r="AD191" s="16"/>
      <c r="AE191" s="16">
        <f t="shared" si="37"/>
        <v>0.78947368421052633</v>
      </c>
      <c r="AF191" s="16">
        <f t="shared" si="38"/>
        <v>4.6511627906976744E-2</v>
      </c>
    </row>
    <row r="192" spans="1:41" x14ac:dyDescent="0.2">
      <c r="A192" s="1">
        <v>37924</v>
      </c>
      <c r="B192" s="22">
        <v>2</v>
      </c>
      <c r="C192" s="16">
        <v>23</v>
      </c>
      <c r="D192" t="s">
        <v>103</v>
      </c>
      <c r="E192" s="38">
        <v>116</v>
      </c>
      <c r="G192" t="s">
        <v>104</v>
      </c>
      <c r="H192" t="s">
        <v>105</v>
      </c>
      <c r="I192">
        <v>0</v>
      </c>
      <c r="J192">
        <v>3</v>
      </c>
      <c r="K192">
        <v>10</v>
      </c>
      <c r="L192">
        <v>0</v>
      </c>
      <c r="M192">
        <v>1</v>
      </c>
      <c r="N192">
        <v>13</v>
      </c>
      <c r="O192">
        <v>4</v>
      </c>
      <c r="P192" s="16">
        <f t="shared" si="34"/>
        <v>31</v>
      </c>
      <c r="Q192">
        <v>0</v>
      </c>
      <c r="S192">
        <v>0</v>
      </c>
      <c r="T192">
        <v>1</v>
      </c>
      <c r="U192">
        <v>10</v>
      </c>
      <c r="W192" t="s">
        <v>106</v>
      </c>
      <c r="Z192" s="3">
        <v>37924</v>
      </c>
      <c r="AA192" s="16">
        <v>23</v>
      </c>
      <c r="AB192" s="16">
        <f t="shared" si="35"/>
        <v>0.54838709677419351</v>
      </c>
      <c r="AC192" s="16">
        <f t="shared" si="36"/>
        <v>0.76470588235294112</v>
      </c>
      <c r="AD192" s="16">
        <f t="shared" ref="AD192:AD199" si="39">+(R192+S192+T192)/U192</f>
        <v>0.1</v>
      </c>
      <c r="AE192" s="16">
        <f t="shared" si="37"/>
        <v>0.76923076923076927</v>
      </c>
      <c r="AF192" s="16">
        <f t="shared" si="38"/>
        <v>3.2258064516129031E-2</v>
      </c>
    </row>
    <row r="193" spans="1:32" x14ac:dyDescent="0.2">
      <c r="A193" s="1">
        <v>37922</v>
      </c>
      <c r="B193" s="22">
        <v>2</v>
      </c>
      <c r="C193" s="16">
        <v>222</v>
      </c>
      <c r="D193" t="s">
        <v>103</v>
      </c>
      <c r="G193" t="s">
        <v>104</v>
      </c>
      <c r="H193" t="s">
        <v>105</v>
      </c>
      <c r="I193">
        <v>0</v>
      </c>
      <c r="J193">
        <v>0</v>
      </c>
      <c r="K193">
        <v>3</v>
      </c>
      <c r="L193">
        <v>0</v>
      </c>
      <c r="M193">
        <v>1</v>
      </c>
      <c r="N193">
        <v>12</v>
      </c>
      <c r="O193">
        <v>5</v>
      </c>
      <c r="P193" s="16">
        <f t="shared" si="34"/>
        <v>21</v>
      </c>
      <c r="Q193">
        <v>0</v>
      </c>
      <c r="S193">
        <v>1</v>
      </c>
      <c r="T193">
        <v>0</v>
      </c>
      <c r="U193">
        <v>13</v>
      </c>
      <c r="V193">
        <v>5</v>
      </c>
      <c r="W193" t="s">
        <v>106</v>
      </c>
      <c r="Z193" s="3">
        <v>37922</v>
      </c>
      <c r="AA193" s="16">
        <v>222</v>
      </c>
      <c r="AB193" s="16">
        <f t="shared" si="35"/>
        <v>0.80952380952380953</v>
      </c>
      <c r="AC193" s="16">
        <f t="shared" si="36"/>
        <v>0.70588235294117652</v>
      </c>
      <c r="AD193" s="16">
        <f t="shared" si="39"/>
        <v>7.6923076923076927E-2</v>
      </c>
      <c r="AE193" s="16">
        <f t="shared" si="37"/>
        <v>1</v>
      </c>
      <c r="AF193" s="16">
        <f t="shared" si="38"/>
        <v>4.7619047619047616E-2</v>
      </c>
    </row>
    <row r="194" spans="1:32" s="16" customFormat="1" x14ac:dyDescent="0.2">
      <c r="A194" s="1">
        <v>37923</v>
      </c>
      <c r="B194" s="22">
        <v>2</v>
      </c>
      <c r="C194" s="16">
        <v>222</v>
      </c>
      <c r="D194" s="16" t="s">
        <v>103</v>
      </c>
      <c r="G194" s="16" t="s">
        <v>104</v>
      </c>
      <c r="H194" s="16" t="s">
        <v>105</v>
      </c>
      <c r="I194" s="16">
        <v>0</v>
      </c>
      <c r="J194" s="16">
        <v>0</v>
      </c>
      <c r="K194" s="16">
        <v>3</v>
      </c>
      <c r="L194" s="16">
        <v>0</v>
      </c>
      <c r="M194" s="16">
        <v>1</v>
      </c>
      <c r="N194" s="16">
        <v>12</v>
      </c>
      <c r="O194" s="16">
        <v>5</v>
      </c>
      <c r="P194" s="16">
        <f t="shared" si="34"/>
        <v>21</v>
      </c>
      <c r="Q194" s="16">
        <v>0</v>
      </c>
      <c r="S194" s="16">
        <v>1</v>
      </c>
      <c r="T194" s="16">
        <v>0</v>
      </c>
      <c r="U194" s="16">
        <v>13</v>
      </c>
      <c r="V194" s="16">
        <v>5</v>
      </c>
      <c r="W194" s="16" t="s">
        <v>106</v>
      </c>
      <c r="Z194" s="6">
        <v>37923</v>
      </c>
      <c r="AA194" s="16">
        <v>222</v>
      </c>
      <c r="AB194" s="16">
        <f t="shared" si="35"/>
        <v>0.80952380952380953</v>
      </c>
      <c r="AC194" s="16">
        <f t="shared" si="36"/>
        <v>0.70588235294117652</v>
      </c>
      <c r="AD194" s="16">
        <f t="shared" si="39"/>
        <v>7.6923076923076927E-2</v>
      </c>
      <c r="AE194" s="16">
        <f t="shared" si="37"/>
        <v>1</v>
      </c>
      <c r="AF194" s="16">
        <f t="shared" si="38"/>
        <v>4.7619047619047616E-2</v>
      </c>
    </row>
    <row r="195" spans="1:32" x14ac:dyDescent="0.2">
      <c r="A195" s="1">
        <v>37933</v>
      </c>
      <c r="B195" s="22">
        <v>2</v>
      </c>
      <c r="C195">
        <v>222</v>
      </c>
      <c r="D195" t="s">
        <v>103</v>
      </c>
      <c r="G195" t="s">
        <v>104</v>
      </c>
      <c r="H195" t="s">
        <v>105</v>
      </c>
      <c r="I195">
        <v>1</v>
      </c>
      <c r="J195">
        <v>3</v>
      </c>
      <c r="K195">
        <v>7</v>
      </c>
      <c r="L195">
        <v>3</v>
      </c>
      <c r="M195">
        <v>3</v>
      </c>
      <c r="N195">
        <v>8</v>
      </c>
      <c r="O195">
        <v>4</v>
      </c>
      <c r="P195" s="16">
        <f t="shared" si="34"/>
        <v>29</v>
      </c>
      <c r="Q195">
        <v>4</v>
      </c>
      <c r="S195">
        <v>1</v>
      </c>
      <c r="T195">
        <v>0</v>
      </c>
      <c r="U195">
        <v>8</v>
      </c>
      <c r="V195">
        <v>1</v>
      </c>
      <c r="W195" t="s">
        <v>106</v>
      </c>
      <c r="X195" t="s">
        <v>41</v>
      </c>
      <c r="Z195" s="31">
        <v>37933</v>
      </c>
      <c r="AA195" s="16">
        <v>222</v>
      </c>
      <c r="AB195" s="16">
        <f t="shared" si="35"/>
        <v>0.41379310344827586</v>
      </c>
      <c r="AC195" s="16">
        <f t="shared" si="36"/>
        <v>0.66666666666666663</v>
      </c>
      <c r="AD195" s="16">
        <f t="shared" si="39"/>
        <v>0.125</v>
      </c>
      <c r="AE195" s="16">
        <f t="shared" si="37"/>
        <v>0.7</v>
      </c>
      <c r="AF195" s="16">
        <f t="shared" si="38"/>
        <v>0.20689655172413793</v>
      </c>
    </row>
    <row r="196" spans="1:32" x14ac:dyDescent="0.2">
      <c r="A196" s="1">
        <v>37940</v>
      </c>
      <c r="B196" s="22">
        <v>2</v>
      </c>
      <c r="C196" s="16">
        <v>1630</v>
      </c>
      <c r="D196" t="s">
        <v>103</v>
      </c>
      <c r="G196" t="s">
        <v>104</v>
      </c>
      <c r="H196" t="s">
        <v>105</v>
      </c>
      <c r="I196">
        <v>0</v>
      </c>
      <c r="J196">
        <v>2</v>
      </c>
      <c r="K196">
        <v>7</v>
      </c>
      <c r="L196">
        <v>3</v>
      </c>
      <c r="M196">
        <v>5</v>
      </c>
      <c r="N196">
        <v>13</v>
      </c>
      <c r="O196">
        <v>5</v>
      </c>
      <c r="P196" s="16">
        <f t="shared" si="34"/>
        <v>35</v>
      </c>
      <c r="Q196">
        <v>1</v>
      </c>
      <c r="S196">
        <v>1</v>
      </c>
      <c r="T196">
        <v>0</v>
      </c>
      <c r="U196">
        <v>12</v>
      </c>
      <c r="V196">
        <v>1</v>
      </c>
      <c r="W196" t="s">
        <v>106</v>
      </c>
      <c r="X196" t="s">
        <v>41</v>
      </c>
      <c r="Z196" s="31">
        <v>37940</v>
      </c>
      <c r="AA196" s="16">
        <v>1630</v>
      </c>
      <c r="AB196" s="16">
        <f t="shared" si="35"/>
        <v>0.51428571428571423</v>
      </c>
      <c r="AC196" s="16">
        <f t="shared" si="36"/>
        <v>0.72222222222222221</v>
      </c>
      <c r="AD196" s="16">
        <f t="shared" si="39"/>
        <v>8.3333333333333329E-2</v>
      </c>
      <c r="AE196" s="16">
        <f t="shared" si="37"/>
        <v>0.77777777777777779</v>
      </c>
      <c r="AF196" s="16">
        <f t="shared" si="38"/>
        <v>0.22857142857142856</v>
      </c>
    </row>
    <row r="197" spans="1:32" x14ac:dyDescent="0.2">
      <c r="A197" s="1">
        <v>37943</v>
      </c>
      <c r="B197" s="22">
        <v>2</v>
      </c>
      <c r="C197" s="16">
        <v>222</v>
      </c>
      <c r="D197" t="s">
        <v>103</v>
      </c>
      <c r="G197" t="s">
        <v>104</v>
      </c>
      <c r="H197" t="s">
        <v>105</v>
      </c>
      <c r="I197">
        <v>0</v>
      </c>
      <c r="J197">
        <v>0</v>
      </c>
      <c r="K197">
        <v>6</v>
      </c>
      <c r="L197">
        <v>3</v>
      </c>
      <c r="M197">
        <v>1</v>
      </c>
      <c r="N197">
        <v>11</v>
      </c>
      <c r="O197">
        <v>7</v>
      </c>
      <c r="P197" s="16">
        <f t="shared" si="34"/>
        <v>28</v>
      </c>
      <c r="Q197">
        <v>1</v>
      </c>
      <c r="S197">
        <v>1</v>
      </c>
      <c r="T197">
        <v>1</v>
      </c>
      <c r="U197">
        <v>13</v>
      </c>
      <c r="V197" t="s">
        <v>42</v>
      </c>
      <c r="W197" t="s">
        <v>106</v>
      </c>
      <c r="X197" t="s">
        <v>43</v>
      </c>
      <c r="Z197" s="7">
        <v>37943</v>
      </c>
      <c r="AA197" s="16">
        <v>222</v>
      </c>
      <c r="AB197" s="16">
        <f t="shared" si="35"/>
        <v>0.6428571428571429</v>
      </c>
      <c r="AC197" s="16">
        <f t="shared" si="36"/>
        <v>0.61111111111111116</v>
      </c>
      <c r="AD197" s="16">
        <f t="shared" si="39"/>
        <v>0.15384615384615385</v>
      </c>
      <c r="AE197" s="16">
        <f t="shared" si="37"/>
        <v>1</v>
      </c>
      <c r="AF197" s="16">
        <f t="shared" si="38"/>
        <v>0.14285714285714285</v>
      </c>
    </row>
    <row r="198" spans="1:32" x14ac:dyDescent="0.2">
      <c r="A198" s="1">
        <v>37941</v>
      </c>
      <c r="B198" s="22">
        <v>2</v>
      </c>
      <c r="C198" s="16">
        <v>3852</v>
      </c>
      <c r="D198" t="s">
        <v>103</v>
      </c>
      <c r="G198" t="s">
        <v>104</v>
      </c>
      <c r="H198" t="s">
        <v>105</v>
      </c>
      <c r="I198">
        <v>0</v>
      </c>
      <c r="J198">
        <v>1</v>
      </c>
      <c r="K198">
        <v>11</v>
      </c>
      <c r="L198">
        <v>3</v>
      </c>
      <c r="M198">
        <v>4</v>
      </c>
      <c r="N198">
        <v>8</v>
      </c>
      <c r="O198">
        <v>9</v>
      </c>
      <c r="P198" s="16">
        <f t="shared" si="34"/>
        <v>36</v>
      </c>
      <c r="Q198">
        <v>0</v>
      </c>
      <c r="S198">
        <v>2</v>
      </c>
      <c r="T198">
        <v>0</v>
      </c>
      <c r="U198">
        <v>14</v>
      </c>
      <c r="V198">
        <v>3</v>
      </c>
      <c r="W198" t="s">
        <v>106</v>
      </c>
      <c r="X198" t="s">
        <v>41</v>
      </c>
      <c r="Z198" s="7">
        <v>37941</v>
      </c>
      <c r="AA198" s="16">
        <v>3852</v>
      </c>
      <c r="AB198" s="16">
        <f t="shared" si="35"/>
        <v>0.47222222222222221</v>
      </c>
      <c r="AC198" s="16">
        <f t="shared" si="36"/>
        <v>0.47058823529411764</v>
      </c>
      <c r="AD198" s="16">
        <f t="shared" si="39"/>
        <v>0.14285714285714285</v>
      </c>
      <c r="AE198" s="16">
        <f t="shared" si="37"/>
        <v>0.91666666666666663</v>
      </c>
      <c r="AF198" s="16">
        <f t="shared" si="38"/>
        <v>0.19444444444444445</v>
      </c>
    </row>
    <row r="199" spans="1:32" s="16" customFormat="1" x14ac:dyDescent="0.2">
      <c r="A199" s="1">
        <v>37943</v>
      </c>
      <c r="B199" s="22">
        <v>2</v>
      </c>
      <c r="C199" s="16">
        <v>1630</v>
      </c>
      <c r="D199" s="16" t="s">
        <v>103</v>
      </c>
      <c r="G199" s="16" t="s">
        <v>104</v>
      </c>
      <c r="H199" s="16" t="s">
        <v>105</v>
      </c>
      <c r="I199" s="16">
        <v>0</v>
      </c>
      <c r="J199" s="16">
        <v>0</v>
      </c>
      <c r="K199" s="16">
        <v>3</v>
      </c>
      <c r="L199" s="16">
        <v>0</v>
      </c>
      <c r="M199" s="16">
        <v>3</v>
      </c>
      <c r="N199" s="16">
        <v>12</v>
      </c>
      <c r="O199" s="16">
        <v>15</v>
      </c>
      <c r="P199" s="16">
        <f t="shared" si="34"/>
        <v>33</v>
      </c>
      <c r="Q199" s="16">
        <v>0</v>
      </c>
      <c r="S199" s="16">
        <v>2</v>
      </c>
      <c r="T199" s="16">
        <v>1</v>
      </c>
      <c r="U199" s="16">
        <v>20</v>
      </c>
      <c r="V199" s="16" t="s">
        <v>48</v>
      </c>
      <c r="W199" s="16" t="s">
        <v>106</v>
      </c>
      <c r="Z199" s="6">
        <v>37943</v>
      </c>
      <c r="AA199" s="16">
        <v>1630</v>
      </c>
      <c r="AB199" s="16">
        <f t="shared" si="35"/>
        <v>0.81818181818181823</v>
      </c>
      <c r="AC199" s="16">
        <f t="shared" si="36"/>
        <v>0.44444444444444442</v>
      </c>
      <c r="AD199" s="16">
        <f t="shared" si="39"/>
        <v>0.15</v>
      </c>
      <c r="AE199" s="16">
        <f t="shared" si="37"/>
        <v>1</v>
      </c>
      <c r="AF199" s="16">
        <f t="shared" si="38"/>
        <v>9.0909090909090912E-2</v>
      </c>
    </row>
    <row r="200" spans="1:32" x14ac:dyDescent="0.2">
      <c r="A200" s="1">
        <v>37903</v>
      </c>
      <c r="B200" s="22">
        <v>2</v>
      </c>
      <c r="C200" s="16">
        <v>10</v>
      </c>
      <c r="D200" t="s">
        <v>103</v>
      </c>
      <c r="G200" t="s">
        <v>104</v>
      </c>
      <c r="H200" t="s">
        <v>105</v>
      </c>
      <c r="I200">
        <v>0</v>
      </c>
      <c r="J200">
        <v>6</v>
      </c>
      <c r="K200">
        <v>3</v>
      </c>
      <c r="L200">
        <v>0</v>
      </c>
      <c r="M200">
        <v>6</v>
      </c>
      <c r="N200">
        <v>5</v>
      </c>
      <c r="O200">
        <v>8</v>
      </c>
      <c r="P200" s="16">
        <f t="shared" si="34"/>
        <v>28</v>
      </c>
      <c r="Q200">
        <v>0</v>
      </c>
      <c r="T200">
        <v>0</v>
      </c>
      <c r="U200">
        <v>11</v>
      </c>
      <c r="W200" t="s">
        <v>106</v>
      </c>
      <c r="Z200" s="4">
        <v>37903</v>
      </c>
      <c r="AA200" s="16">
        <v>10</v>
      </c>
      <c r="AB200" s="16">
        <f t="shared" si="35"/>
        <v>0.4642857142857143</v>
      </c>
      <c r="AC200" s="16">
        <f t="shared" si="36"/>
        <v>0.38461538461538464</v>
      </c>
      <c r="AD200" s="16"/>
      <c r="AE200" s="16">
        <f t="shared" si="37"/>
        <v>0.33333333333333331</v>
      </c>
      <c r="AF200" s="16">
        <f t="shared" si="38"/>
        <v>0.21428571428571427</v>
      </c>
    </row>
    <row r="201" spans="1:32" x14ac:dyDescent="0.2">
      <c r="A201" s="1">
        <v>37903</v>
      </c>
      <c r="B201" s="22">
        <v>2</v>
      </c>
      <c r="C201">
        <v>24</v>
      </c>
      <c r="D201" t="s">
        <v>103</v>
      </c>
      <c r="G201" t="s">
        <v>104</v>
      </c>
      <c r="H201" t="s">
        <v>105</v>
      </c>
      <c r="I201">
        <v>0</v>
      </c>
      <c r="J201">
        <v>5</v>
      </c>
      <c r="K201">
        <v>7</v>
      </c>
      <c r="L201">
        <v>0</v>
      </c>
      <c r="M201">
        <v>5</v>
      </c>
      <c r="N201">
        <v>10</v>
      </c>
      <c r="O201">
        <v>5</v>
      </c>
      <c r="P201" s="16">
        <f t="shared" si="34"/>
        <v>32</v>
      </c>
      <c r="Q201">
        <v>0</v>
      </c>
      <c r="T201">
        <v>0</v>
      </c>
      <c r="U201">
        <v>12</v>
      </c>
      <c r="W201" t="s">
        <v>106</v>
      </c>
      <c r="Z201" s="31">
        <v>37903</v>
      </c>
      <c r="AA201" s="16">
        <v>24</v>
      </c>
      <c r="AB201" s="16">
        <f t="shared" si="35"/>
        <v>0.46875</v>
      </c>
      <c r="AC201" s="16">
        <f t="shared" si="36"/>
        <v>0.66666666666666663</v>
      </c>
      <c r="AD201" s="16"/>
      <c r="AE201" s="16">
        <f t="shared" si="37"/>
        <v>0.58333333333333337</v>
      </c>
      <c r="AF201" s="16">
        <f t="shared" si="38"/>
        <v>0.15625</v>
      </c>
    </row>
    <row r="202" spans="1:32" x14ac:dyDescent="0.2">
      <c r="A202" s="1">
        <v>37903</v>
      </c>
      <c r="B202" s="22">
        <v>2</v>
      </c>
      <c r="C202">
        <v>3804</v>
      </c>
      <c r="D202" t="s">
        <v>103</v>
      </c>
      <c r="G202" t="s">
        <v>104</v>
      </c>
      <c r="H202" t="s">
        <v>105</v>
      </c>
      <c r="I202">
        <v>0</v>
      </c>
      <c r="J202">
        <v>5</v>
      </c>
      <c r="K202">
        <v>4</v>
      </c>
      <c r="L202">
        <v>0</v>
      </c>
      <c r="M202">
        <v>4</v>
      </c>
      <c r="N202">
        <v>4</v>
      </c>
      <c r="O202">
        <v>8</v>
      </c>
      <c r="P202" s="16">
        <f t="shared" si="34"/>
        <v>25</v>
      </c>
      <c r="Q202">
        <v>0</v>
      </c>
      <c r="T202">
        <v>0</v>
      </c>
      <c r="U202">
        <v>8</v>
      </c>
      <c r="W202" t="s">
        <v>106</v>
      </c>
      <c r="Z202" s="31">
        <v>37903</v>
      </c>
      <c r="AA202" s="16">
        <v>3804</v>
      </c>
      <c r="AB202" s="16">
        <f t="shared" si="35"/>
        <v>0.48</v>
      </c>
      <c r="AC202" s="16">
        <f t="shared" si="36"/>
        <v>0.33333333333333331</v>
      </c>
      <c r="AD202" s="16"/>
      <c r="AE202" s="16">
        <f t="shared" si="37"/>
        <v>0.44444444444444442</v>
      </c>
      <c r="AF202" s="16">
        <f t="shared" si="38"/>
        <v>0.16</v>
      </c>
    </row>
    <row r="203" spans="1:32" x14ac:dyDescent="0.2">
      <c r="A203" s="1">
        <v>37906</v>
      </c>
      <c r="B203" s="22">
        <v>2</v>
      </c>
      <c r="C203">
        <v>222</v>
      </c>
      <c r="D203" t="s">
        <v>103</v>
      </c>
      <c r="G203" t="s">
        <v>104</v>
      </c>
      <c r="H203" t="s">
        <v>105</v>
      </c>
      <c r="I203">
        <v>0</v>
      </c>
      <c r="J203">
        <v>3</v>
      </c>
      <c r="K203">
        <v>3</v>
      </c>
      <c r="L203">
        <v>0</v>
      </c>
      <c r="M203">
        <v>5</v>
      </c>
      <c r="N203">
        <v>11</v>
      </c>
      <c r="O203">
        <v>5</v>
      </c>
      <c r="P203" s="16">
        <f t="shared" si="34"/>
        <v>27</v>
      </c>
      <c r="Q203">
        <v>0</v>
      </c>
      <c r="T203">
        <v>0</v>
      </c>
      <c r="U203">
        <v>12</v>
      </c>
      <c r="W203" t="s">
        <v>106</v>
      </c>
      <c r="Z203" s="7">
        <v>37906</v>
      </c>
      <c r="AA203" s="16">
        <v>222</v>
      </c>
      <c r="AB203" s="16">
        <f t="shared" si="35"/>
        <v>0.59259259259259256</v>
      </c>
      <c r="AC203" s="16">
        <f t="shared" si="36"/>
        <v>0.6875</v>
      </c>
      <c r="AD203" s="16"/>
      <c r="AE203" s="16">
        <f t="shared" si="37"/>
        <v>0.5</v>
      </c>
      <c r="AF203" s="16">
        <f t="shared" si="38"/>
        <v>0.18518518518518517</v>
      </c>
    </row>
    <row r="204" spans="1:32" x14ac:dyDescent="0.2">
      <c r="A204" s="1">
        <v>37913</v>
      </c>
      <c r="B204" s="22">
        <v>2</v>
      </c>
      <c r="C204">
        <v>222</v>
      </c>
      <c r="D204" t="s">
        <v>103</v>
      </c>
      <c r="G204" t="s">
        <v>104</v>
      </c>
      <c r="H204" t="s">
        <v>105</v>
      </c>
      <c r="I204">
        <v>0</v>
      </c>
      <c r="J204">
        <v>1</v>
      </c>
      <c r="K204">
        <v>2</v>
      </c>
      <c r="L204">
        <v>0</v>
      </c>
      <c r="M204">
        <v>2</v>
      </c>
      <c r="N204">
        <v>24</v>
      </c>
      <c r="O204">
        <v>4</v>
      </c>
      <c r="P204" s="16">
        <f t="shared" si="34"/>
        <v>33</v>
      </c>
      <c r="Q204">
        <v>0</v>
      </c>
      <c r="T204">
        <v>0</v>
      </c>
      <c r="U204">
        <v>20</v>
      </c>
      <c r="W204" t="s">
        <v>106</v>
      </c>
      <c r="Z204" s="31">
        <v>37913</v>
      </c>
      <c r="AA204" s="16">
        <v>222</v>
      </c>
      <c r="AB204" s="16">
        <f t="shared" si="35"/>
        <v>0.84848484848484851</v>
      </c>
      <c r="AC204" s="16">
        <f t="shared" si="36"/>
        <v>0.8571428571428571</v>
      </c>
      <c r="AD204" s="16"/>
      <c r="AE204" s="16">
        <f t="shared" si="37"/>
        <v>0.66666666666666663</v>
      </c>
      <c r="AF204" s="16">
        <f t="shared" si="38"/>
        <v>6.0606060606060608E-2</v>
      </c>
    </row>
    <row r="205" spans="1:32" x14ac:dyDescent="0.2">
      <c r="A205" s="1">
        <v>37913</v>
      </c>
      <c r="B205" s="22">
        <v>2</v>
      </c>
      <c r="C205" s="16">
        <v>3852</v>
      </c>
      <c r="D205" t="s">
        <v>103</v>
      </c>
      <c r="G205" t="s">
        <v>104</v>
      </c>
      <c r="H205" t="s">
        <v>105</v>
      </c>
      <c r="I205">
        <v>0</v>
      </c>
      <c r="J205">
        <v>3</v>
      </c>
      <c r="K205">
        <v>3</v>
      </c>
      <c r="L205">
        <v>0</v>
      </c>
      <c r="M205">
        <v>7</v>
      </c>
      <c r="N205">
        <v>6</v>
      </c>
      <c r="O205">
        <v>6</v>
      </c>
      <c r="P205" s="16">
        <f t="shared" si="34"/>
        <v>25</v>
      </c>
      <c r="Q205">
        <v>0</v>
      </c>
      <c r="T205">
        <v>0</v>
      </c>
      <c r="U205">
        <v>7</v>
      </c>
      <c r="W205" t="s">
        <v>106</v>
      </c>
      <c r="Z205" s="6">
        <v>37913</v>
      </c>
      <c r="AA205" s="16">
        <v>3852</v>
      </c>
      <c r="AB205" s="16">
        <f t="shared" si="35"/>
        <v>0.48</v>
      </c>
      <c r="AC205" s="16">
        <f t="shared" si="36"/>
        <v>0.5</v>
      </c>
      <c r="AD205" s="16"/>
      <c r="AE205" s="16">
        <f t="shared" si="37"/>
        <v>0.5</v>
      </c>
      <c r="AF205" s="16">
        <f t="shared" si="38"/>
        <v>0.28000000000000003</v>
      </c>
    </row>
    <row r="206" spans="1:32" x14ac:dyDescent="0.2">
      <c r="A206" s="1">
        <v>37923</v>
      </c>
      <c r="B206" s="22">
        <v>2</v>
      </c>
      <c r="C206">
        <v>23</v>
      </c>
      <c r="D206" t="s">
        <v>103</v>
      </c>
      <c r="E206" s="38">
        <v>123</v>
      </c>
      <c r="G206" t="s">
        <v>104</v>
      </c>
      <c r="H206" t="s">
        <v>105</v>
      </c>
      <c r="I206">
        <v>0</v>
      </c>
      <c r="J206">
        <v>1</v>
      </c>
      <c r="K206">
        <v>6</v>
      </c>
      <c r="L206">
        <v>0</v>
      </c>
      <c r="M206">
        <v>10</v>
      </c>
      <c r="N206">
        <v>9</v>
      </c>
      <c r="O206">
        <v>8</v>
      </c>
      <c r="P206" s="16">
        <f t="shared" si="34"/>
        <v>34</v>
      </c>
      <c r="Q206">
        <v>0</v>
      </c>
      <c r="T206">
        <v>0</v>
      </c>
      <c r="U206">
        <v>10</v>
      </c>
      <c r="W206" t="s">
        <v>106</v>
      </c>
      <c r="Z206" s="6">
        <v>37923</v>
      </c>
      <c r="AA206" s="16">
        <v>23</v>
      </c>
      <c r="AB206" s="16">
        <f t="shared" si="35"/>
        <v>0.5</v>
      </c>
      <c r="AC206" s="16">
        <f t="shared" si="36"/>
        <v>0.52941176470588236</v>
      </c>
      <c r="AD206" s="16"/>
      <c r="AE206" s="16">
        <f t="shared" si="37"/>
        <v>0.8571428571428571</v>
      </c>
      <c r="AF206" s="16">
        <f t="shared" si="38"/>
        <v>0.29411764705882354</v>
      </c>
    </row>
    <row r="207" spans="1:32" s="16" customFormat="1" x14ac:dyDescent="0.2">
      <c r="A207" s="1">
        <v>37924</v>
      </c>
      <c r="B207" s="22">
        <v>2</v>
      </c>
      <c r="C207" s="16">
        <v>24</v>
      </c>
      <c r="D207" s="16" t="s">
        <v>103</v>
      </c>
      <c r="G207" s="16" t="s">
        <v>104</v>
      </c>
      <c r="H207" s="16" t="s">
        <v>105</v>
      </c>
      <c r="I207" s="16">
        <v>0</v>
      </c>
      <c r="J207" s="16">
        <v>1</v>
      </c>
      <c r="K207" s="16">
        <v>8</v>
      </c>
      <c r="L207" s="16">
        <v>0</v>
      </c>
      <c r="M207" s="16">
        <v>7</v>
      </c>
      <c r="N207" s="16">
        <v>12</v>
      </c>
      <c r="O207" s="16">
        <v>4</v>
      </c>
      <c r="P207" s="16">
        <f t="shared" si="34"/>
        <v>32</v>
      </c>
      <c r="Q207" s="16">
        <v>0</v>
      </c>
      <c r="T207" s="16">
        <v>0</v>
      </c>
      <c r="U207" s="16">
        <v>10</v>
      </c>
      <c r="W207" s="16" t="s">
        <v>106</v>
      </c>
      <c r="Z207" s="7">
        <v>37924</v>
      </c>
      <c r="AA207" s="16">
        <v>24</v>
      </c>
      <c r="AB207" s="16">
        <f t="shared" si="35"/>
        <v>0.5</v>
      </c>
      <c r="AC207" s="16">
        <f t="shared" si="36"/>
        <v>0.75</v>
      </c>
      <c r="AE207" s="16">
        <f t="shared" si="37"/>
        <v>0.88888888888888884</v>
      </c>
      <c r="AF207" s="16">
        <f t="shared" si="38"/>
        <v>0.21875</v>
      </c>
    </row>
    <row r="208" spans="1:32" x14ac:dyDescent="0.2">
      <c r="A208" s="1">
        <v>37924</v>
      </c>
      <c r="B208" s="22">
        <v>2</v>
      </c>
      <c r="C208" s="16">
        <v>222</v>
      </c>
      <c r="D208" t="s">
        <v>103</v>
      </c>
      <c r="G208" t="s">
        <v>104</v>
      </c>
      <c r="H208" t="s">
        <v>105</v>
      </c>
      <c r="I208">
        <v>0</v>
      </c>
      <c r="J208">
        <v>4</v>
      </c>
      <c r="K208">
        <v>15</v>
      </c>
      <c r="L208">
        <v>0</v>
      </c>
      <c r="M208">
        <v>2</v>
      </c>
      <c r="N208">
        <v>15</v>
      </c>
      <c r="O208">
        <v>7</v>
      </c>
      <c r="P208" s="16">
        <f t="shared" si="34"/>
        <v>43</v>
      </c>
      <c r="Q208">
        <v>0</v>
      </c>
      <c r="T208">
        <v>0</v>
      </c>
      <c r="U208">
        <v>20</v>
      </c>
      <c r="W208" t="s">
        <v>106</v>
      </c>
      <c r="Z208" s="7">
        <v>37924</v>
      </c>
      <c r="AA208" s="16">
        <v>222</v>
      </c>
      <c r="AB208" s="16">
        <f t="shared" si="35"/>
        <v>0.51162790697674421</v>
      </c>
      <c r="AC208" s="16">
        <f t="shared" si="36"/>
        <v>0.68181818181818177</v>
      </c>
      <c r="AD208" s="16"/>
      <c r="AE208" s="16">
        <f t="shared" si="37"/>
        <v>0.78947368421052633</v>
      </c>
      <c r="AF208" s="16">
        <f t="shared" si="38"/>
        <v>4.6511627906976744E-2</v>
      </c>
    </row>
    <row r="209" spans="1:32" x14ac:dyDescent="0.2">
      <c r="A209" s="1">
        <v>37924</v>
      </c>
      <c r="B209" s="22">
        <v>2</v>
      </c>
      <c r="C209" s="16">
        <v>3852</v>
      </c>
      <c r="D209" t="s">
        <v>103</v>
      </c>
      <c r="G209" t="s">
        <v>104</v>
      </c>
      <c r="H209" t="s">
        <v>105</v>
      </c>
      <c r="I209">
        <v>0</v>
      </c>
      <c r="J209">
        <v>2</v>
      </c>
      <c r="K209">
        <v>7</v>
      </c>
      <c r="L209">
        <v>0</v>
      </c>
      <c r="M209">
        <v>3</v>
      </c>
      <c r="N209">
        <v>14</v>
      </c>
      <c r="O209">
        <v>8</v>
      </c>
      <c r="P209" s="16">
        <f t="shared" si="34"/>
        <v>34</v>
      </c>
      <c r="Q209">
        <v>0</v>
      </c>
      <c r="T209">
        <v>0</v>
      </c>
      <c r="U209">
        <v>15</v>
      </c>
      <c r="W209" t="s">
        <v>106</v>
      </c>
      <c r="X209" s="16"/>
      <c r="Z209" s="31">
        <v>37924</v>
      </c>
      <c r="AA209" s="16">
        <v>3852</v>
      </c>
      <c r="AB209" s="16">
        <f t="shared" si="35"/>
        <v>0.6470588235294118</v>
      </c>
      <c r="AC209" s="16">
        <f t="shared" si="36"/>
        <v>0.63636363636363635</v>
      </c>
      <c r="AD209" s="16"/>
      <c r="AE209" s="16">
        <f t="shared" si="37"/>
        <v>0.77777777777777779</v>
      </c>
      <c r="AF209" s="16">
        <f t="shared" si="38"/>
        <v>8.8235294117647065E-2</v>
      </c>
    </row>
    <row r="210" spans="1:32" s="16" customFormat="1" x14ac:dyDescent="0.2">
      <c r="A210" s="1">
        <v>37925</v>
      </c>
      <c r="B210" s="22">
        <v>2</v>
      </c>
      <c r="C210" s="16">
        <v>24</v>
      </c>
      <c r="D210" s="16" t="s">
        <v>103</v>
      </c>
      <c r="G210" s="16" t="s">
        <v>104</v>
      </c>
      <c r="H210" s="16" t="s">
        <v>105</v>
      </c>
      <c r="I210" s="16">
        <v>0</v>
      </c>
      <c r="J210" s="16">
        <v>5</v>
      </c>
      <c r="K210" s="16">
        <v>11</v>
      </c>
      <c r="L210" s="16">
        <v>0</v>
      </c>
      <c r="M210" s="16">
        <v>2</v>
      </c>
      <c r="N210" s="16">
        <v>8</v>
      </c>
      <c r="O210" s="16">
        <v>4</v>
      </c>
      <c r="P210" s="16">
        <f t="shared" si="34"/>
        <v>30</v>
      </c>
      <c r="Q210" s="16">
        <v>0</v>
      </c>
      <c r="T210" s="16">
        <v>0</v>
      </c>
      <c r="U210" s="16">
        <v>10</v>
      </c>
      <c r="W210" s="16" t="s">
        <v>106</v>
      </c>
      <c r="Z210" s="31">
        <v>37925</v>
      </c>
      <c r="AA210" s="16">
        <v>24</v>
      </c>
      <c r="AB210" s="16">
        <f t="shared" si="35"/>
        <v>0.4</v>
      </c>
      <c r="AC210" s="16">
        <f t="shared" si="36"/>
        <v>0.66666666666666663</v>
      </c>
      <c r="AE210" s="16">
        <f t="shared" si="37"/>
        <v>0.6875</v>
      </c>
      <c r="AF210" s="16">
        <f t="shared" si="38"/>
        <v>6.6666666666666666E-2</v>
      </c>
    </row>
    <row r="211" spans="1:32" x14ac:dyDescent="0.2">
      <c r="A211" s="1">
        <v>37925</v>
      </c>
      <c r="B211" s="22">
        <v>2</v>
      </c>
      <c r="C211" s="16">
        <v>222</v>
      </c>
      <c r="D211" t="s">
        <v>103</v>
      </c>
      <c r="G211" t="s">
        <v>104</v>
      </c>
      <c r="H211" t="s">
        <v>105</v>
      </c>
      <c r="I211">
        <v>0</v>
      </c>
      <c r="J211">
        <v>3</v>
      </c>
      <c r="K211">
        <v>10</v>
      </c>
      <c r="L211">
        <v>0</v>
      </c>
      <c r="M211">
        <v>4</v>
      </c>
      <c r="N211">
        <v>9</v>
      </c>
      <c r="O211">
        <v>7</v>
      </c>
      <c r="P211" s="16">
        <f t="shared" si="34"/>
        <v>33</v>
      </c>
      <c r="Q211">
        <v>0</v>
      </c>
      <c r="T211">
        <v>0</v>
      </c>
      <c r="U211">
        <v>14</v>
      </c>
      <c r="W211" t="s">
        <v>106</v>
      </c>
      <c r="X211" s="16"/>
      <c r="Z211" s="31">
        <v>37925</v>
      </c>
      <c r="AA211" s="16">
        <v>222</v>
      </c>
      <c r="AB211" s="16">
        <f t="shared" si="35"/>
        <v>0.48484848484848486</v>
      </c>
      <c r="AC211" s="16">
        <f t="shared" si="36"/>
        <v>0.5625</v>
      </c>
      <c r="AD211" s="16"/>
      <c r="AE211" s="16">
        <f t="shared" si="37"/>
        <v>0.76923076923076927</v>
      </c>
      <c r="AF211" s="16">
        <f t="shared" si="38"/>
        <v>0.12121212121212122</v>
      </c>
    </row>
    <row r="212" spans="1:32" x14ac:dyDescent="0.2">
      <c r="A212" s="1">
        <v>37925</v>
      </c>
      <c r="B212" s="22">
        <v>2</v>
      </c>
      <c r="C212">
        <v>3852</v>
      </c>
      <c r="D212" t="s">
        <v>103</v>
      </c>
      <c r="G212" t="s">
        <v>104</v>
      </c>
      <c r="H212" t="s">
        <v>105</v>
      </c>
      <c r="I212">
        <v>0</v>
      </c>
      <c r="J212">
        <v>0</v>
      </c>
      <c r="K212">
        <v>13</v>
      </c>
      <c r="L212">
        <v>0</v>
      </c>
      <c r="M212">
        <v>5</v>
      </c>
      <c r="N212">
        <v>13</v>
      </c>
      <c r="O212">
        <v>7</v>
      </c>
      <c r="P212" s="16">
        <f t="shared" si="34"/>
        <v>38</v>
      </c>
      <c r="Q212">
        <v>0</v>
      </c>
      <c r="T212">
        <v>0</v>
      </c>
      <c r="U212">
        <v>16</v>
      </c>
      <c r="W212" t="s">
        <v>106</v>
      </c>
      <c r="X212" s="16"/>
      <c r="Z212" s="6">
        <v>37925</v>
      </c>
      <c r="AA212" s="16">
        <v>3852</v>
      </c>
      <c r="AB212" s="16">
        <f t="shared" si="35"/>
        <v>0.52631578947368418</v>
      </c>
      <c r="AC212" s="16">
        <f t="shared" si="36"/>
        <v>0.65</v>
      </c>
      <c r="AD212" s="16"/>
      <c r="AE212" s="16">
        <f t="shared" si="37"/>
        <v>1</v>
      </c>
      <c r="AF212" s="16">
        <f t="shared" si="38"/>
        <v>0.13157894736842105</v>
      </c>
    </row>
    <row r="213" spans="1:32" x14ac:dyDescent="0.2">
      <c r="A213" s="1">
        <v>37926</v>
      </c>
      <c r="B213" s="22">
        <v>2</v>
      </c>
      <c r="C213">
        <v>222</v>
      </c>
      <c r="D213" t="s">
        <v>103</v>
      </c>
      <c r="G213" t="s">
        <v>104</v>
      </c>
      <c r="H213" t="s">
        <v>105</v>
      </c>
      <c r="I213">
        <v>0</v>
      </c>
      <c r="J213">
        <v>3</v>
      </c>
      <c r="K213">
        <v>9</v>
      </c>
      <c r="L213">
        <v>3</v>
      </c>
      <c r="M213">
        <v>1</v>
      </c>
      <c r="N213">
        <v>9</v>
      </c>
      <c r="O213">
        <v>7</v>
      </c>
      <c r="P213" s="16">
        <f t="shared" si="34"/>
        <v>32</v>
      </c>
      <c r="Q213">
        <v>1</v>
      </c>
      <c r="T213">
        <v>0</v>
      </c>
      <c r="U213">
        <v>9</v>
      </c>
      <c r="W213" t="s">
        <v>106</v>
      </c>
      <c r="Z213" s="6">
        <v>37926</v>
      </c>
      <c r="AA213" s="16">
        <v>222</v>
      </c>
      <c r="AB213" s="16">
        <f t="shared" si="35"/>
        <v>0.5</v>
      </c>
      <c r="AC213" s="16">
        <f t="shared" si="36"/>
        <v>0.5625</v>
      </c>
      <c r="AD213" s="16"/>
      <c r="AE213" s="16">
        <f t="shared" si="37"/>
        <v>0.75</v>
      </c>
      <c r="AF213" s="16">
        <f t="shared" si="38"/>
        <v>0.125</v>
      </c>
    </row>
    <row r="214" spans="1:32" x14ac:dyDescent="0.2">
      <c r="A214" s="1">
        <v>37931</v>
      </c>
      <c r="B214" s="22">
        <v>2</v>
      </c>
      <c r="C214" s="16">
        <v>24</v>
      </c>
      <c r="D214" t="s">
        <v>103</v>
      </c>
      <c r="G214" t="s">
        <v>104</v>
      </c>
      <c r="H214" t="s">
        <v>105</v>
      </c>
      <c r="I214">
        <v>2</v>
      </c>
      <c r="J214">
        <v>2</v>
      </c>
      <c r="K214">
        <v>8</v>
      </c>
      <c r="L214">
        <v>9</v>
      </c>
      <c r="M214">
        <v>4</v>
      </c>
      <c r="N214">
        <v>0</v>
      </c>
      <c r="O214">
        <v>11</v>
      </c>
      <c r="P214" s="16">
        <f t="shared" si="34"/>
        <v>36</v>
      </c>
      <c r="Q214">
        <v>0</v>
      </c>
      <c r="T214">
        <v>0</v>
      </c>
      <c r="U214">
        <v>9</v>
      </c>
      <c r="W214" t="s">
        <v>106</v>
      </c>
      <c r="Z214" s="31">
        <v>37931</v>
      </c>
      <c r="AA214" s="16">
        <v>24</v>
      </c>
      <c r="AB214" s="16">
        <f t="shared" si="35"/>
        <v>0.30555555555555558</v>
      </c>
      <c r="AC214" s="16"/>
      <c r="AD214" s="16"/>
      <c r="AE214" s="16">
        <f t="shared" si="37"/>
        <v>0.8</v>
      </c>
      <c r="AF214" s="16">
        <f t="shared" si="38"/>
        <v>0.3611111111111111</v>
      </c>
    </row>
    <row r="215" spans="1:32" x14ac:dyDescent="0.2">
      <c r="A215" s="1">
        <v>37931</v>
      </c>
      <c r="B215" s="22">
        <v>2</v>
      </c>
      <c r="C215" s="16">
        <v>222</v>
      </c>
      <c r="D215" t="s">
        <v>103</v>
      </c>
      <c r="G215" t="s">
        <v>104</v>
      </c>
      <c r="H215" t="s">
        <v>105</v>
      </c>
      <c r="I215">
        <v>0</v>
      </c>
      <c r="J215">
        <v>1</v>
      </c>
      <c r="K215">
        <v>5</v>
      </c>
      <c r="L215">
        <v>1</v>
      </c>
      <c r="M215">
        <v>1</v>
      </c>
      <c r="N215">
        <v>6</v>
      </c>
      <c r="O215">
        <v>6</v>
      </c>
      <c r="P215" s="16">
        <f t="shared" si="34"/>
        <v>20</v>
      </c>
      <c r="Q215">
        <v>1</v>
      </c>
      <c r="T215">
        <v>0</v>
      </c>
      <c r="U215">
        <v>9</v>
      </c>
      <c r="W215" t="s">
        <v>106</v>
      </c>
      <c r="X215" s="16"/>
      <c r="Z215" s="7">
        <v>37931</v>
      </c>
      <c r="AA215" s="16">
        <v>222</v>
      </c>
      <c r="AB215" s="16">
        <f t="shared" si="35"/>
        <v>0.6</v>
      </c>
      <c r="AC215" s="16">
        <f t="shared" ref="AC215:AC246" si="40">+N215/(+N215+O215)</f>
        <v>0.5</v>
      </c>
      <c r="AD215" s="16"/>
      <c r="AE215" s="16">
        <f t="shared" si="37"/>
        <v>0.83333333333333337</v>
      </c>
      <c r="AF215" s="16">
        <f t="shared" si="38"/>
        <v>0.1</v>
      </c>
    </row>
    <row r="216" spans="1:32" x14ac:dyDescent="0.2">
      <c r="A216" s="1">
        <v>37932</v>
      </c>
      <c r="B216" s="22">
        <v>2</v>
      </c>
      <c r="C216" s="16">
        <v>222</v>
      </c>
      <c r="D216" t="s">
        <v>103</v>
      </c>
      <c r="G216" t="s">
        <v>104</v>
      </c>
      <c r="H216" t="s">
        <v>105</v>
      </c>
      <c r="I216">
        <v>0</v>
      </c>
      <c r="J216">
        <v>0</v>
      </c>
      <c r="K216">
        <v>4</v>
      </c>
      <c r="L216">
        <v>3</v>
      </c>
      <c r="M216">
        <v>4</v>
      </c>
      <c r="N216">
        <v>4</v>
      </c>
      <c r="O216">
        <v>5</v>
      </c>
      <c r="P216" s="16">
        <f t="shared" si="34"/>
        <v>20</v>
      </c>
      <c r="Q216">
        <v>0</v>
      </c>
      <c r="T216">
        <v>0</v>
      </c>
      <c r="U216">
        <v>5</v>
      </c>
      <c r="W216" t="s">
        <v>106</v>
      </c>
      <c r="Z216" s="31">
        <v>37932</v>
      </c>
      <c r="AA216" s="16">
        <v>222</v>
      </c>
      <c r="AB216" s="16">
        <f t="shared" si="35"/>
        <v>0.45</v>
      </c>
      <c r="AC216" s="16">
        <f t="shared" si="40"/>
        <v>0.44444444444444442</v>
      </c>
      <c r="AD216" s="16"/>
      <c r="AE216" s="16">
        <f t="shared" si="37"/>
        <v>1</v>
      </c>
      <c r="AF216" s="16">
        <f t="shared" si="38"/>
        <v>0.35</v>
      </c>
    </row>
    <row r="217" spans="1:32" x14ac:dyDescent="0.2">
      <c r="A217" s="1">
        <v>37933</v>
      </c>
      <c r="B217" s="22">
        <v>2</v>
      </c>
      <c r="C217" s="16">
        <v>23</v>
      </c>
      <c r="D217" t="s">
        <v>103</v>
      </c>
      <c r="E217" s="38">
        <v>97</v>
      </c>
      <c r="G217" t="s">
        <v>104</v>
      </c>
      <c r="H217" t="s">
        <v>105</v>
      </c>
      <c r="I217">
        <v>0</v>
      </c>
      <c r="J217">
        <v>8</v>
      </c>
      <c r="K217">
        <v>13</v>
      </c>
      <c r="L217">
        <v>5</v>
      </c>
      <c r="M217">
        <v>5</v>
      </c>
      <c r="N217">
        <v>4</v>
      </c>
      <c r="O217">
        <v>3</v>
      </c>
      <c r="P217" s="16">
        <f t="shared" si="34"/>
        <v>38</v>
      </c>
      <c r="Q217">
        <v>0</v>
      </c>
      <c r="T217">
        <v>0</v>
      </c>
      <c r="U217">
        <v>5</v>
      </c>
      <c r="W217" t="s">
        <v>106</v>
      </c>
      <c r="Z217" s="6">
        <v>37933</v>
      </c>
      <c r="AA217" s="16">
        <v>23</v>
      </c>
      <c r="AB217" s="16">
        <f t="shared" si="35"/>
        <v>0.18421052631578946</v>
      </c>
      <c r="AC217" s="16">
        <f t="shared" si="40"/>
        <v>0.5714285714285714</v>
      </c>
      <c r="AD217" s="16"/>
      <c r="AE217" s="16">
        <f t="shared" si="37"/>
        <v>0.61904761904761907</v>
      </c>
      <c r="AF217" s="16">
        <f t="shared" si="38"/>
        <v>0.26315789473684209</v>
      </c>
    </row>
    <row r="218" spans="1:32" s="16" customFormat="1" x14ac:dyDescent="0.2">
      <c r="A218" s="1">
        <v>37933</v>
      </c>
      <c r="B218" s="22">
        <v>2</v>
      </c>
      <c r="C218" s="16">
        <v>24</v>
      </c>
      <c r="D218" s="16" t="s">
        <v>103</v>
      </c>
      <c r="G218" s="16" t="s">
        <v>104</v>
      </c>
      <c r="H218" s="16" t="s">
        <v>105</v>
      </c>
      <c r="I218" s="16">
        <v>0</v>
      </c>
      <c r="J218" s="16">
        <v>6</v>
      </c>
      <c r="K218" s="16">
        <v>10</v>
      </c>
      <c r="L218" s="16">
        <v>5</v>
      </c>
      <c r="M218" s="16">
        <v>5</v>
      </c>
      <c r="N218" s="16">
        <v>10</v>
      </c>
      <c r="O218" s="16">
        <v>1</v>
      </c>
      <c r="P218" s="16">
        <f t="shared" si="34"/>
        <v>37</v>
      </c>
      <c r="Q218" s="16">
        <v>0</v>
      </c>
      <c r="T218" s="16">
        <v>0</v>
      </c>
      <c r="U218" s="16">
        <v>10</v>
      </c>
      <c r="W218" s="16" t="s">
        <v>106</v>
      </c>
      <c r="Z218" s="31">
        <v>37933</v>
      </c>
      <c r="AA218" s="16">
        <v>24</v>
      </c>
      <c r="AB218" s="16">
        <f t="shared" si="35"/>
        <v>0.29729729729729731</v>
      </c>
      <c r="AC218" s="16">
        <f t="shared" si="40"/>
        <v>0.90909090909090906</v>
      </c>
      <c r="AE218" s="16">
        <f t="shared" si="37"/>
        <v>0.625</v>
      </c>
      <c r="AF218" s="16">
        <f t="shared" si="38"/>
        <v>0.27027027027027029</v>
      </c>
    </row>
    <row r="219" spans="1:32" x14ac:dyDescent="0.2">
      <c r="A219" s="1">
        <v>37934</v>
      </c>
      <c r="B219" s="22">
        <v>2</v>
      </c>
      <c r="C219">
        <v>222</v>
      </c>
      <c r="D219" t="s">
        <v>103</v>
      </c>
      <c r="G219" t="s">
        <v>104</v>
      </c>
      <c r="H219" t="s">
        <v>105</v>
      </c>
      <c r="I219">
        <v>0</v>
      </c>
      <c r="J219">
        <v>3</v>
      </c>
      <c r="K219">
        <v>5</v>
      </c>
      <c r="L219">
        <v>1</v>
      </c>
      <c r="M219">
        <v>3</v>
      </c>
      <c r="N219">
        <v>10</v>
      </c>
      <c r="O219">
        <v>3</v>
      </c>
      <c r="P219" s="16">
        <f t="shared" si="34"/>
        <v>25</v>
      </c>
      <c r="Q219">
        <v>2</v>
      </c>
      <c r="T219">
        <v>0</v>
      </c>
      <c r="U219">
        <v>9</v>
      </c>
      <c r="W219" t="s">
        <v>106</v>
      </c>
      <c r="Z219" s="6">
        <v>37934</v>
      </c>
      <c r="AA219" s="16">
        <v>222</v>
      </c>
      <c r="AB219" s="16">
        <f t="shared" si="35"/>
        <v>0.52</v>
      </c>
      <c r="AC219" s="16">
        <f t="shared" si="40"/>
        <v>0.76923076923076927</v>
      </c>
      <c r="AD219" s="16"/>
      <c r="AE219" s="16">
        <f t="shared" si="37"/>
        <v>0.625</v>
      </c>
      <c r="AF219" s="16">
        <f t="shared" si="38"/>
        <v>0.16</v>
      </c>
    </row>
    <row r="220" spans="1:32" x14ac:dyDescent="0.2">
      <c r="A220" s="1">
        <v>37934</v>
      </c>
      <c r="B220" s="22">
        <v>2</v>
      </c>
      <c r="C220">
        <v>1630</v>
      </c>
      <c r="D220" t="s">
        <v>103</v>
      </c>
      <c r="G220" t="s">
        <v>104</v>
      </c>
      <c r="H220" t="s">
        <v>105</v>
      </c>
      <c r="I220">
        <v>0</v>
      </c>
      <c r="J220">
        <v>1</v>
      </c>
      <c r="K220">
        <v>1</v>
      </c>
      <c r="L220">
        <v>3</v>
      </c>
      <c r="M220">
        <v>1</v>
      </c>
      <c r="N220">
        <v>7</v>
      </c>
      <c r="O220">
        <v>3</v>
      </c>
      <c r="P220" s="16">
        <f t="shared" si="34"/>
        <v>16</v>
      </c>
      <c r="Q220">
        <v>0</v>
      </c>
      <c r="T220">
        <v>0</v>
      </c>
      <c r="U220">
        <v>7</v>
      </c>
      <c r="W220" t="s">
        <v>106</v>
      </c>
      <c r="X220" s="16"/>
      <c r="Z220" s="6">
        <v>37934</v>
      </c>
      <c r="AA220" s="16">
        <v>1630</v>
      </c>
      <c r="AB220" s="16">
        <f t="shared" si="35"/>
        <v>0.625</v>
      </c>
      <c r="AC220" s="16">
        <f t="shared" si="40"/>
        <v>0.7</v>
      </c>
      <c r="AD220" s="16"/>
      <c r="AE220" s="16">
        <f t="shared" si="37"/>
        <v>0.5</v>
      </c>
      <c r="AF220" s="16">
        <f t="shared" si="38"/>
        <v>0.25</v>
      </c>
    </row>
    <row r="221" spans="1:32" x14ac:dyDescent="0.2">
      <c r="A221" s="1">
        <v>37939</v>
      </c>
      <c r="B221" s="22">
        <v>2</v>
      </c>
      <c r="C221">
        <v>23</v>
      </c>
      <c r="D221" t="s">
        <v>103</v>
      </c>
      <c r="E221" s="38">
        <v>328</v>
      </c>
      <c r="G221" t="s">
        <v>104</v>
      </c>
      <c r="H221" t="s">
        <v>105</v>
      </c>
      <c r="I221">
        <v>0</v>
      </c>
      <c r="J221">
        <v>4</v>
      </c>
      <c r="K221">
        <v>8</v>
      </c>
      <c r="L221">
        <v>4</v>
      </c>
      <c r="M221">
        <v>3</v>
      </c>
      <c r="N221">
        <v>11</v>
      </c>
      <c r="O221">
        <v>7</v>
      </c>
      <c r="P221" s="16">
        <f t="shared" ref="P221:P252" si="41">SUM(I221:O221)</f>
        <v>37</v>
      </c>
      <c r="Q221">
        <v>1</v>
      </c>
      <c r="T221">
        <v>0</v>
      </c>
      <c r="U221">
        <v>13</v>
      </c>
      <c r="W221" t="s">
        <v>106</v>
      </c>
      <c r="X221" s="16"/>
      <c r="Z221" s="7">
        <v>37939</v>
      </c>
      <c r="AA221" s="16">
        <v>23</v>
      </c>
      <c r="AB221" s="16">
        <f t="shared" ref="AB221:AB252" si="42">+(N221+O221)/+(I221+J221+K221+L221+M221+N221+O221)</f>
        <v>0.48648648648648651</v>
      </c>
      <c r="AC221" s="16">
        <f t="shared" si="40"/>
        <v>0.61111111111111116</v>
      </c>
      <c r="AD221" s="16"/>
      <c r="AE221" s="16">
        <f t="shared" si="37"/>
        <v>0.66666666666666663</v>
      </c>
      <c r="AF221" s="16">
        <f t="shared" ref="AF221:AF252" si="43">+(L221+M221)/P221</f>
        <v>0.1891891891891892</v>
      </c>
    </row>
    <row r="222" spans="1:32" x14ac:dyDescent="0.2">
      <c r="A222" s="1">
        <v>37939</v>
      </c>
      <c r="B222" s="22">
        <v>2</v>
      </c>
      <c r="C222">
        <v>222</v>
      </c>
      <c r="D222" t="s">
        <v>103</v>
      </c>
      <c r="G222" t="s">
        <v>104</v>
      </c>
      <c r="H222" t="s">
        <v>105</v>
      </c>
      <c r="I222">
        <v>0</v>
      </c>
      <c r="J222">
        <v>3</v>
      </c>
      <c r="K222">
        <v>3</v>
      </c>
      <c r="L222">
        <v>1</v>
      </c>
      <c r="M222">
        <v>0</v>
      </c>
      <c r="N222">
        <v>3</v>
      </c>
      <c r="O222">
        <v>5</v>
      </c>
      <c r="P222" s="16">
        <f t="shared" si="41"/>
        <v>15</v>
      </c>
      <c r="Q222">
        <v>1</v>
      </c>
      <c r="T222">
        <v>0</v>
      </c>
      <c r="U222">
        <v>5</v>
      </c>
      <c r="W222" t="s">
        <v>106</v>
      </c>
      <c r="X222" s="16"/>
      <c r="Z222" s="31">
        <v>37939</v>
      </c>
      <c r="AA222" s="16">
        <v>222</v>
      </c>
      <c r="AB222" s="16">
        <f t="shared" si="42"/>
        <v>0.53333333333333333</v>
      </c>
      <c r="AC222" s="16">
        <f t="shared" si="40"/>
        <v>0.375</v>
      </c>
      <c r="AD222" s="16"/>
      <c r="AE222" s="16">
        <f t="shared" si="37"/>
        <v>0.5</v>
      </c>
      <c r="AF222" s="16">
        <f t="shared" si="43"/>
        <v>6.6666666666666666E-2</v>
      </c>
    </row>
    <row r="223" spans="1:32" s="16" customFormat="1" x14ac:dyDescent="0.2">
      <c r="A223" s="1">
        <v>37939</v>
      </c>
      <c r="B223" s="22">
        <v>2</v>
      </c>
      <c r="C223" s="16">
        <v>1629</v>
      </c>
      <c r="D223" s="16" t="s">
        <v>103</v>
      </c>
      <c r="G223" s="16" t="s">
        <v>104</v>
      </c>
      <c r="H223" s="16" t="s">
        <v>105</v>
      </c>
      <c r="I223" s="16">
        <v>0</v>
      </c>
      <c r="J223" s="16">
        <v>1</v>
      </c>
      <c r="K223" s="16">
        <v>2</v>
      </c>
      <c r="L223" s="16">
        <v>5</v>
      </c>
      <c r="M223" s="16">
        <v>7</v>
      </c>
      <c r="N223" s="16">
        <v>13</v>
      </c>
      <c r="O223" s="16">
        <v>7</v>
      </c>
      <c r="P223" s="16">
        <f t="shared" si="41"/>
        <v>35</v>
      </c>
      <c r="Q223" s="16">
        <v>0</v>
      </c>
      <c r="T223" s="16">
        <v>0</v>
      </c>
      <c r="U223" s="16">
        <v>15</v>
      </c>
      <c r="W223" s="16" t="s">
        <v>106</v>
      </c>
      <c r="Z223" s="31">
        <v>37939</v>
      </c>
      <c r="AA223" s="16">
        <v>1629</v>
      </c>
      <c r="AB223" s="16">
        <f t="shared" si="42"/>
        <v>0.5714285714285714</v>
      </c>
      <c r="AC223" s="16">
        <f t="shared" si="40"/>
        <v>0.65</v>
      </c>
      <c r="AE223" s="16">
        <f t="shared" si="37"/>
        <v>0.66666666666666663</v>
      </c>
      <c r="AF223" s="16">
        <f t="shared" si="43"/>
        <v>0.34285714285714286</v>
      </c>
    </row>
    <row r="224" spans="1:32" x14ac:dyDescent="0.2">
      <c r="A224" s="1">
        <v>37939</v>
      </c>
      <c r="B224" s="22">
        <v>2</v>
      </c>
      <c r="C224" s="16">
        <v>3852</v>
      </c>
      <c r="D224" t="s">
        <v>103</v>
      </c>
      <c r="G224" t="s">
        <v>104</v>
      </c>
      <c r="H224" t="s">
        <v>105</v>
      </c>
      <c r="I224">
        <v>0</v>
      </c>
      <c r="J224">
        <v>2</v>
      </c>
      <c r="K224">
        <v>5</v>
      </c>
      <c r="L224">
        <v>2</v>
      </c>
      <c r="M224">
        <v>3</v>
      </c>
      <c r="N224">
        <v>1</v>
      </c>
      <c r="O224">
        <v>6</v>
      </c>
      <c r="P224" s="16">
        <f t="shared" si="41"/>
        <v>19</v>
      </c>
      <c r="Q224">
        <v>0</v>
      </c>
      <c r="T224">
        <v>0</v>
      </c>
      <c r="U224">
        <v>5</v>
      </c>
      <c r="W224" t="s">
        <v>106</v>
      </c>
      <c r="Z224" s="7">
        <v>37939</v>
      </c>
      <c r="AA224" s="16">
        <v>3852</v>
      </c>
      <c r="AB224" s="16">
        <f t="shared" si="42"/>
        <v>0.36842105263157893</v>
      </c>
      <c r="AC224" s="16">
        <f t="shared" si="40"/>
        <v>0.14285714285714285</v>
      </c>
      <c r="AD224" s="16"/>
      <c r="AE224" s="16">
        <f t="shared" si="37"/>
        <v>0.7142857142857143</v>
      </c>
      <c r="AF224" s="16">
        <f t="shared" si="43"/>
        <v>0.26315789473684209</v>
      </c>
    </row>
    <row r="225" spans="1:32" x14ac:dyDescent="0.2">
      <c r="A225" s="1">
        <v>37940</v>
      </c>
      <c r="B225" s="22">
        <v>2</v>
      </c>
      <c r="C225" s="16">
        <v>23</v>
      </c>
      <c r="D225" t="s">
        <v>103</v>
      </c>
      <c r="E225" s="38"/>
      <c r="G225" t="s">
        <v>104</v>
      </c>
      <c r="H225" t="s">
        <v>105</v>
      </c>
      <c r="I225">
        <v>1</v>
      </c>
      <c r="J225">
        <v>6</v>
      </c>
      <c r="K225">
        <v>11</v>
      </c>
      <c r="L225">
        <v>2</v>
      </c>
      <c r="M225">
        <v>2</v>
      </c>
      <c r="N225">
        <v>8</v>
      </c>
      <c r="O225">
        <v>10</v>
      </c>
      <c r="P225" s="16">
        <f t="shared" si="41"/>
        <v>40</v>
      </c>
      <c r="Q225">
        <v>0</v>
      </c>
      <c r="T225">
        <v>0</v>
      </c>
      <c r="U225">
        <v>12</v>
      </c>
      <c r="W225" t="s">
        <v>106</v>
      </c>
      <c r="Z225" s="31">
        <v>37940</v>
      </c>
      <c r="AA225" s="16">
        <v>23</v>
      </c>
      <c r="AB225" s="16">
        <f t="shared" si="42"/>
        <v>0.45</v>
      </c>
      <c r="AC225" s="16">
        <f t="shared" si="40"/>
        <v>0.44444444444444442</v>
      </c>
      <c r="AD225" s="16"/>
      <c r="AE225" s="16">
        <f t="shared" si="37"/>
        <v>0.6470588235294118</v>
      </c>
      <c r="AF225" s="16">
        <f t="shared" si="43"/>
        <v>0.1</v>
      </c>
    </row>
    <row r="226" spans="1:32" s="16" customFormat="1" x14ac:dyDescent="0.2">
      <c r="A226" s="1">
        <v>37940</v>
      </c>
      <c r="B226" s="22">
        <v>2</v>
      </c>
      <c r="C226" s="16">
        <v>24</v>
      </c>
      <c r="D226" s="16" t="s">
        <v>103</v>
      </c>
      <c r="G226" s="16" t="s">
        <v>104</v>
      </c>
      <c r="H226" s="16" t="s">
        <v>105</v>
      </c>
      <c r="I226" s="16">
        <v>0</v>
      </c>
      <c r="J226" s="16">
        <v>1</v>
      </c>
      <c r="K226" s="16">
        <v>8</v>
      </c>
      <c r="L226" s="16">
        <v>7</v>
      </c>
      <c r="M226" s="16">
        <v>2</v>
      </c>
      <c r="N226" s="16">
        <v>10</v>
      </c>
      <c r="O226" s="16">
        <v>6</v>
      </c>
      <c r="P226" s="16">
        <f t="shared" si="41"/>
        <v>34</v>
      </c>
      <c r="Q226" s="16">
        <v>0</v>
      </c>
      <c r="T226" s="16">
        <v>0</v>
      </c>
      <c r="U226" s="16">
        <v>12</v>
      </c>
      <c r="W226" s="16" t="s">
        <v>106</v>
      </c>
      <c r="Z226" s="6">
        <v>37940</v>
      </c>
      <c r="AA226" s="16">
        <v>24</v>
      </c>
      <c r="AB226" s="16">
        <f t="shared" si="42"/>
        <v>0.47058823529411764</v>
      </c>
      <c r="AC226" s="16">
        <f t="shared" si="40"/>
        <v>0.625</v>
      </c>
      <c r="AE226" s="16">
        <f t="shared" si="37"/>
        <v>0.88888888888888884</v>
      </c>
      <c r="AF226" s="16">
        <f t="shared" si="43"/>
        <v>0.26470588235294118</v>
      </c>
    </row>
    <row r="227" spans="1:32" x14ac:dyDescent="0.2">
      <c r="A227" s="1">
        <v>37940</v>
      </c>
      <c r="B227" s="22">
        <v>2</v>
      </c>
      <c r="C227" s="16">
        <v>222</v>
      </c>
      <c r="D227" t="s">
        <v>103</v>
      </c>
      <c r="G227" t="s">
        <v>104</v>
      </c>
      <c r="H227" t="s">
        <v>105</v>
      </c>
      <c r="I227">
        <v>0</v>
      </c>
      <c r="J227">
        <v>2</v>
      </c>
      <c r="K227">
        <v>4</v>
      </c>
      <c r="L227">
        <v>2</v>
      </c>
      <c r="M227">
        <v>1</v>
      </c>
      <c r="N227">
        <v>8</v>
      </c>
      <c r="O227">
        <v>4</v>
      </c>
      <c r="P227" s="16">
        <f t="shared" si="41"/>
        <v>21</v>
      </c>
      <c r="Q227">
        <v>2</v>
      </c>
      <c r="T227">
        <v>0</v>
      </c>
      <c r="U227">
        <v>10</v>
      </c>
      <c r="W227" s="16" t="s">
        <v>106</v>
      </c>
      <c r="Z227" s="6">
        <v>37940</v>
      </c>
      <c r="AA227" s="16">
        <v>222</v>
      </c>
      <c r="AB227" s="16">
        <f t="shared" si="42"/>
        <v>0.5714285714285714</v>
      </c>
      <c r="AC227" s="16">
        <f t="shared" si="40"/>
        <v>0.66666666666666663</v>
      </c>
      <c r="AD227" s="16"/>
      <c r="AE227" s="16">
        <f t="shared" si="37"/>
        <v>0.66666666666666663</v>
      </c>
      <c r="AF227" s="16">
        <f t="shared" si="43"/>
        <v>0.14285714285714285</v>
      </c>
    </row>
    <row r="228" spans="1:32" s="16" customFormat="1" x14ac:dyDescent="0.2">
      <c r="A228" s="1">
        <v>37941</v>
      </c>
      <c r="B228" s="22">
        <v>2</v>
      </c>
      <c r="C228" s="16">
        <v>222</v>
      </c>
      <c r="D228" s="16" t="s">
        <v>103</v>
      </c>
      <c r="G228" s="16" t="s">
        <v>104</v>
      </c>
      <c r="H228" s="16" t="s">
        <v>105</v>
      </c>
      <c r="I228" s="16">
        <v>0</v>
      </c>
      <c r="J228" s="16">
        <v>1</v>
      </c>
      <c r="K228" s="16">
        <v>7</v>
      </c>
      <c r="L228" s="16">
        <v>6</v>
      </c>
      <c r="M228" s="16">
        <v>3</v>
      </c>
      <c r="N228" s="16">
        <v>14</v>
      </c>
      <c r="O228" s="16">
        <v>8</v>
      </c>
      <c r="P228" s="16">
        <f t="shared" si="41"/>
        <v>39</v>
      </c>
      <c r="Q228" s="16">
        <v>1</v>
      </c>
      <c r="T228" s="16">
        <v>0</v>
      </c>
      <c r="U228" s="16">
        <v>18</v>
      </c>
      <c r="W228" s="16" t="s">
        <v>106</v>
      </c>
      <c r="Z228" s="31">
        <v>37941</v>
      </c>
      <c r="AA228" s="16">
        <v>222</v>
      </c>
      <c r="AB228" s="16">
        <f t="shared" si="42"/>
        <v>0.5641025641025641</v>
      </c>
      <c r="AC228" s="16">
        <f t="shared" si="40"/>
        <v>0.63636363636363635</v>
      </c>
      <c r="AE228" s="16">
        <f t="shared" si="37"/>
        <v>0.875</v>
      </c>
      <c r="AF228" s="16">
        <f t="shared" si="43"/>
        <v>0.23076923076923078</v>
      </c>
    </row>
    <row r="229" spans="1:32" x14ac:dyDescent="0.2">
      <c r="A229" s="1">
        <v>37942</v>
      </c>
      <c r="B229" s="22">
        <v>2</v>
      </c>
      <c r="C229">
        <v>222</v>
      </c>
      <c r="D229" t="s">
        <v>103</v>
      </c>
      <c r="G229" t="s">
        <v>104</v>
      </c>
      <c r="H229" t="s">
        <v>105</v>
      </c>
      <c r="I229">
        <v>0</v>
      </c>
      <c r="J229">
        <v>0</v>
      </c>
      <c r="K229">
        <v>0</v>
      </c>
      <c r="L229">
        <v>1</v>
      </c>
      <c r="M229">
        <v>1</v>
      </c>
      <c r="N229">
        <v>26</v>
      </c>
      <c r="O229">
        <v>2</v>
      </c>
      <c r="P229" s="16">
        <f t="shared" si="41"/>
        <v>30</v>
      </c>
      <c r="Q229">
        <v>0</v>
      </c>
      <c r="T229">
        <v>0</v>
      </c>
      <c r="U229">
        <v>24</v>
      </c>
      <c r="W229" s="16" t="s">
        <v>106</v>
      </c>
      <c r="Z229" s="31">
        <v>37942</v>
      </c>
      <c r="AA229" s="16">
        <v>222</v>
      </c>
      <c r="AB229" s="16">
        <f t="shared" si="42"/>
        <v>0.93333333333333335</v>
      </c>
      <c r="AC229" s="16">
        <f t="shared" si="40"/>
        <v>0.9285714285714286</v>
      </c>
      <c r="AD229" s="16"/>
      <c r="AE229" s="16"/>
      <c r="AF229" s="16">
        <f t="shared" si="43"/>
        <v>6.6666666666666666E-2</v>
      </c>
    </row>
    <row r="230" spans="1:32" x14ac:dyDescent="0.2">
      <c r="A230" s="1">
        <v>37942</v>
      </c>
      <c r="B230" s="22">
        <v>2</v>
      </c>
      <c r="C230">
        <v>222</v>
      </c>
      <c r="D230" t="s">
        <v>103</v>
      </c>
      <c r="G230" t="s">
        <v>104</v>
      </c>
      <c r="H230" t="s">
        <v>107</v>
      </c>
      <c r="I230">
        <v>0</v>
      </c>
      <c r="J230">
        <v>0</v>
      </c>
      <c r="K230">
        <v>1</v>
      </c>
      <c r="L230">
        <v>1</v>
      </c>
      <c r="M230">
        <v>2</v>
      </c>
      <c r="N230">
        <v>11</v>
      </c>
      <c r="O230">
        <v>3</v>
      </c>
      <c r="P230" s="16">
        <f t="shared" si="41"/>
        <v>18</v>
      </c>
      <c r="Q230">
        <v>0</v>
      </c>
      <c r="T230">
        <v>0</v>
      </c>
      <c r="U230">
        <v>2</v>
      </c>
      <c r="W230" s="16" t="s">
        <v>106</v>
      </c>
      <c r="Z230" s="7">
        <v>37942</v>
      </c>
      <c r="AA230" s="16">
        <v>222</v>
      </c>
      <c r="AB230" s="16">
        <f t="shared" si="42"/>
        <v>0.77777777777777779</v>
      </c>
      <c r="AC230" s="16">
        <f t="shared" si="40"/>
        <v>0.7857142857142857</v>
      </c>
      <c r="AD230" s="16"/>
      <c r="AE230" s="16">
        <f t="shared" ref="AE230:AE265" si="44">+K230/+(J230+K230)</f>
        <v>1</v>
      </c>
      <c r="AF230" s="16">
        <f t="shared" si="43"/>
        <v>0.16666666666666666</v>
      </c>
    </row>
    <row r="231" spans="1:32" x14ac:dyDescent="0.2">
      <c r="A231" s="1">
        <v>37943</v>
      </c>
      <c r="B231" s="22">
        <v>2</v>
      </c>
      <c r="C231">
        <v>3852</v>
      </c>
      <c r="D231" t="s">
        <v>103</v>
      </c>
      <c r="G231" t="s">
        <v>104</v>
      </c>
      <c r="H231" t="s">
        <v>105</v>
      </c>
      <c r="I231">
        <v>0</v>
      </c>
      <c r="J231">
        <v>2</v>
      </c>
      <c r="K231">
        <v>5</v>
      </c>
      <c r="L231">
        <v>2</v>
      </c>
      <c r="M231">
        <v>2</v>
      </c>
      <c r="N231">
        <v>10</v>
      </c>
      <c r="O231">
        <v>3</v>
      </c>
      <c r="P231" s="16">
        <f t="shared" si="41"/>
        <v>24</v>
      </c>
      <c r="Q231">
        <v>0</v>
      </c>
      <c r="T231">
        <v>0</v>
      </c>
      <c r="U231">
        <v>9</v>
      </c>
      <c r="W231" s="16" t="s">
        <v>106</v>
      </c>
      <c r="Z231" s="6">
        <v>37943</v>
      </c>
      <c r="AA231" s="16">
        <v>3852</v>
      </c>
      <c r="AB231" s="16">
        <f t="shared" si="42"/>
        <v>0.54166666666666663</v>
      </c>
      <c r="AC231" s="16">
        <f t="shared" si="40"/>
        <v>0.76923076923076927</v>
      </c>
      <c r="AD231" s="16"/>
      <c r="AE231" s="16">
        <f t="shared" si="44"/>
        <v>0.7142857142857143</v>
      </c>
      <c r="AF231" s="16">
        <f t="shared" si="43"/>
        <v>0.16666666666666666</v>
      </c>
    </row>
    <row r="232" spans="1:32" x14ac:dyDescent="0.2">
      <c r="A232" s="1">
        <v>37944</v>
      </c>
      <c r="B232" s="22">
        <v>2</v>
      </c>
      <c r="C232">
        <v>23</v>
      </c>
      <c r="D232" t="s">
        <v>103</v>
      </c>
      <c r="E232" s="38">
        <v>44</v>
      </c>
      <c r="G232" t="s">
        <v>104</v>
      </c>
      <c r="H232" t="s">
        <v>105</v>
      </c>
      <c r="I232">
        <v>0</v>
      </c>
      <c r="J232">
        <v>1</v>
      </c>
      <c r="K232">
        <v>5</v>
      </c>
      <c r="L232">
        <v>2</v>
      </c>
      <c r="M232">
        <v>3</v>
      </c>
      <c r="N232">
        <v>1</v>
      </c>
      <c r="O232">
        <v>2</v>
      </c>
      <c r="P232" s="16">
        <f t="shared" si="41"/>
        <v>14</v>
      </c>
      <c r="Q232">
        <v>1</v>
      </c>
      <c r="T232">
        <v>0</v>
      </c>
      <c r="U232">
        <v>1</v>
      </c>
      <c r="W232" s="16" t="s">
        <v>106</v>
      </c>
      <c r="Z232" s="7">
        <v>37944</v>
      </c>
      <c r="AA232" s="16">
        <v>23</v>
      </c>
      <c r="AB232" s="16">
        <f t="shared" si="42"/>
        <v>0.21428571428571427</v>
      </c>
      <c r="AC232" s="16">
        <f t="shared" si="40"/>
        <v>0.33333333333333331</v>
      </c>
      <c r="AD232" s="16"/>
      <c r="AE232" s="16">
        <f t="shared" si="44"/>
        <v>0.83333333333333337</v>
      </c>
      <c r="AF232" s="16">
        <f t="shared" si="43"/>
        <v>0.35714285714285715</v>
      </c>
    </row>
    <row r="233" spans="1:32" x14ac:dyDescent="0.2">
      <c r="A233" s="1">
        <v>37944</v>
      </c>
      <c r="B233" s="22">
        <v>2</v>
      </c>
      <c r="C233">
        <v>24</v>
      </c>
      <c r="D233" t="s">
        <v>103</v>
      </c>
      <c r="G233" t="s">
        <v>104</v>
      </c>
      <c r="H233" t="s">
        <v>105</v>
      </c>
      <c r="I233">
        <v>1</v>
      </c>
      <c r="J233">
        <v>2</v>
      </c>
      <c r="K233">
        <v>8</v>
      </c>
      <c r="L233">
        <v>2</v>
      </c>
      <c r="M233">
        <v>4</v>
      </c>
      <c r="N233">
        <v>10</v>
      </c>
      <c r="O233">
        <v>3</v>
      </c>
      <c r="P233" s="16">
        <f t="shared" si="41"/>
        <v>30</v>
      </c>
      <c r="Q233">
        <v>1</v>
      </c>
      <c r="T233">
        <v>0</v>
      </c>
      <c r="U233">
        <v>8</v>
      </c>
      <c r="W233" s="16" t="s">
        <v>106</v>
      </c>
      <c r="Z233" s="7">
        <v>37944</v>
      </c>
      <c r="AA233" s="16">
        <v>24</v>
      </c>
      <c r="AB233" s="16">
        <f t="shared" si="42"/>
        <v>0.43333333333333335</v>
      </c>
      <c r="AC233" s="16">
        <f t="shared" si="40"/>
        <v>0.76923076923076927</v>
      </c>
      <c r="AD233" s="16"/>
      <c r="AE233" s="16">
        <f t="shared" si="44"/>
        <v>0.8</v>
      </c>
      <c r="AF233" s="16">
        <f t="shared" si="43"/>
        <v>0.2</v>
      </c>
    </row>
    <row r="234" spans="1:32" x14ac:dyDescent="0.2">
      <c r="A234" s="1">
        <v>37944</v>
      </c>
      <c r="B234" s="22">
        <v>2</v>
      </c>
      <c r="C234">
        <v>222</v>
      </c>
      <c r="D234" t="s">
        <v>103</v>
      </c>
      <c r="G234" t="s">
        <v>104</v>
      </c>
      <c r="H234" t="s">
        <v>107</v>
      </c>
      <c r="I234">
        <v>0</v>
      </c>
      <c r="J234">
        <v>0</v>
      </c>
      <c r="K234">
        <v>3</v>
      </c>
      <c r="L234">
        <v>0</v>
      </c>
      <c r="M234">
        <v>3</v>
      </c>
      <c r="N234">
        <v>8</v>
      </c>
      <c r="O234">
        <v>2</v>
      </c>
      <c r="P234" s="16">
        <f t="shared" si="41"/>
        <v>16</v>
      </c>
      <c r="Q234">
        <v>0</v>
      </c>
      <c r="T234">
        <v>0</v>
      </c>
      <c r="U234">
        <v>5</v>
      </c>
      <c r="W234" s="16" t="s">
        <v>106</v>
      </c>
      <c r="Z234" s="7">
        <v>37944</v>
      </c>
      <c r="AA234" s="16">
        <v>222</v>
      </c>
      <c r="AB234" s="16">
        <f t="shared" si="42"/>
        <v>0.625</v>
      </c>
      <c r="AC234" s="16">
        <f t="shared" si="40"/>
        <v>0.8</v>
      </c>
      <c r="AD234" s="16"/>
      <c r="AE234" s="16">
        <f t="shared" si="44"/>
        <v>1</v>
      </c>
      <c r="AF234" s="16">
        <f t="shared" si="43"/>
        <v>0.1875</v>
      </c>
    </row>
    <row r="235" spans="1:32" x14ac:dyDescent="0.2">
      <c r="A235" s="1">
        <v>37944</v>
      </c>
      <c r="B235" s="22">
        <v>2</v>
      </c>
      <c r="C235">
        <v>1630</v>
      </c>
      <c r="D235" t="s">
        <v>103</v>
      </c>
      <c r="G235" t="s">
        <v>104</v>
      </c>
      <c r="H235" t="s">
        <v>105</v>
      </c>
      <c r="I235">
        <v>0</v>
      </c>
      <c r="J235">
        <v>4</v>
      </c>
      <c r="K235">
        <v>8</v>
      </c>
      <c r="L235">
        <v>1</v>
      </c>
      <c r="M235">
        <v>4</v>
      </c>
      <c r="N235">
        <v>19</v>
      </c>
      <c r="O235">
        <v>7</v>
      </c>
      <c r="P235" s="16">
        <f t="shared" si="41"/>
        <v>43</v>
      </c>
      <c r="Q235">
        <v>0</v>
      </c>
      <c r="T235">
        <v>0</v>
      </c>
      <c r="U235">
        <v>20</v>
      </c>
      <c r="V235" t="s">
        <v>44</v>
      </c>
      <c r="W235" s="16" t="s">
        <v>106</v>
      </c>
      <c r="Z235" s="31">
        <v>37944</v>
      </c>
      <c r="AA235" s="16">
        <v>1630</v>
      </c>
      <c r="AB235" s="16">
        <f t="shared" si="42"/>
        <v>0.60465116279069764</v>
      </c>
      <c r="AC235" s="16">
        <f t="shared" si="40"/>
        <v>0.73076923076923073</v>
      </c>
      <c r="AD235" s="16"/>
      <c r="AE235" s="16">
        <f t="shared" si="44"/>
        <v>0.66666666666666663</v>
      </c>
      <c r="AF235" s="16">
        <f t="shared" si="43"/>
        <v>0.11627906976744186</v>
      </c>
    </row>
    <row r="236" spans="1:32" x14ac:dyDescent="0.2">
      <c r="A236" s="1">
        <v>37944</v>
      </c>
      <c r="B236" s="22">
        <v>2</v>
      </c>
      <c r="C236">
        <v>3852</v>
      </c>
      <c r="D236" t="s">
        <v>103</v>
      </c>
      <c r="G236" t="s">
        <v>104</v>
      </c>
      <c r="H236" t="s">
        <v>105</v>
      </c>
      <c r="I236">
        <v>0</v>
      </c>
      <c r="J236">
        <v>0</v>
      </c>
      <c r="K236">
        <v>4</v>
      </c>
      <c r="L236">
        <v>2</v>
      </c>
      <c r="M236">
        <v>0</v>
      </c>
      <c r="N236">
        <v>12</v>
      </c>
      <c r="O236">
        <v>4</v>
      </c>
      <c r="P236" s="16">
        <f t="shared" si="41"/>
        <v>22</v>
      </c>
      <c r="Q236">
        <v>0</v>
      </c>
      <c r="T236">
        <v>0</v>
      </c>
      <c r="U236">
        <v>10</v>
      </c>
      <c r="W236" s="16" t="s">
        <v>106</v>
      </c>
      <c r="Z236" s="31">
        <v>37944</v>
      </c>
      <c r="AA236" s="16">
        <v>3852</v>
      </c>
      <c r="AB236" s="16">
        <f t="shared" si="42"/>
        <v>0.72727272727272729</v>
      </c>
      <c r="AC236" s="16">
        <f t="shared" si="40"/>
        <v>0.75</v>
      </c>
      <c r="AD236" s="16"/>
      <c r="AE236" s="16">
        <f t="shared" si="44"/>
        <v>1</v>
      </c>
      <c r="AF236" s="16">
        <f t="shared" si="43"/>
        <v>9.0909090909090912E-2</v>
      </c>
    </row>
    <row r="237" spans="1:32" x14ac:dyDescent="0.2">
      <c r="A237" s="1">
        <v>37954</v>
      </c>
      <c r="B237" s="22">
        <v>2</v>
      </c>
      <c r="C237" s="16">
        <v>222</v>
      </c>
      <c r="D237" t="s">
        <v>103</v>
      </c>
      <c r="G237" t="s">
        <v>104</v>
      </c>
      <c r="H237" t="s">
        <v>107</v>
      </c>
      <c r="I237">
        <v>0</v>
      </c>
      <c r="J237">
        <v>2</v>
      </c>
      <c r="K237">
        <v>4</v>
      </c>
      <c r="L237">
        <v>0</v>
      </c>
      <c r="M237">
        <v>2</v>
      </c>
      <c r="N237">
        <v>17</v>
      </c>
      <c r="O237">
        <v>1</v>
      </c>
      <c r="P237" s="16">
        <f t="shared" si="41"/>
        <v>26</v>
      </c>
      <c r="Q237">
        <v>0</v>
      </c>
      <c r="T237">
        <v>0</v>
      </c>
      <c r="U237">
        <v>14</v>
      </c>
      <c r="W237" s="16" t="s">
        <v>106</v>
      </c>
      <c r="Z237" s="7">
        <v>37954</v>
      </c>
      <c r="AA237" s="16">
        <v>222</v>
      </c>
      <c r="AB237" s="16">
        <f t="shared" si="42"/>
        <v>0.69230769230769229</v>
      </c>
      <c r="AC237" s="16">
        <f t="shared" si="40"/>
        <v>0.94444444444444442</v>
      </c>
      <c r="AD237" s="16"/>
      <c r="AE237" s="16">
        <f t="shared" si="44"/>
        <v>0.66666666666666663</v>
      </c>
      <c r="AF237" s="16">
        <f t="shared" si="43"/>
        <v>7.6923076923076927E-2</v>
      </c>
    </row>
    <row r="238" spans="1:32" s="16" customFormat="1" x14ac:dyDescent="0.2">
      <c r="A238" s="1">
        <v>37925</v>
      </c>
      <c r="B238" s="22">
        <v>2</v>
      </c>
      <c r="C238" s="16">
        <v>23</v>
      </c>
      <c r="D238" s="16" t="s">
        <v>103</v>
      </c>
      <c r="E238" s="38">
        <v>84</v>
      </c>
      <c r="G238" s="16" t="s">
        <v>104</v>
      </c>
      <c r="H238" s="16" t="s">
        <v>105</v>
      </c>
      <c r="I238" s="16">
        <v>0</v>
      </c>
      <c r="J238" s="16">
        <v>3</v>
      </c>
      <c r="K238" s="16">
        <v>10</v>
      </c>
      <c r="L238" s="16">
        <v>0</v>
      </c>
      <c r="M238" s="16">
        <v>1</v>
      </c>
      <c r="N238" s="16">
        <v>13</v>
      </c>
      <c r="O238" s="16">
        <v>4</v>
      </c>
      <c r="P238" s="16">
        <f t="shared" si="41"/>
        <v>31</v>
      </c>
      <c r="Q238" s="16">
        <v>0</v>
      </c>
      <c r="T238" s="16">
        <v>1</v>
      </c>
      <c r="U238" s="16">
        <v>12</v>
      </c>
      <c r="V238" s="16">
        <v>1</v>
      </c>
      <c r="W238" s="16" t="s">
        <v>106</v>
      </c>
      <c r="X238" s="16" t="s">
        <v>108</v>
      </c>
      <c r="Z238" s="6">
        <v>37925</v>
      </c>
      <c r="AA238" s="16">
        <v>23</v>
      </c>
      <c r="AB238" s="16">
        <f t="shared" si="42"/>
        <v>0.54838709677419351</v>
      </c>
      <c r="AC238" s="16">
        <f t="shared" si="40"/>
        <v>0.76470588235294112</v>
      </c>
      <c r="AD238" s="16">
        <f t="shared" ref="AD238:AD247" si="45">+(R238+S238+T238)/U238</f>
        <v>8.3333333333333329E-2</v>
      </c>
      <c r="AE238" s="16">
        <f t="shared" si="44"/>
        <v>0.76923076923076927</v>
      </c>
      <c r="AF238" s="16">
        <f t="shared" si="43"/>
        <v>3.2258064516129031E-2</v>
      </c>
    </row>
    <row r="239" spans="1:32" x14ac:dyDescent="0.2">
      <c r="A239" s="1">
        <v>37928</v>
      </c>
      <c r="B239" s="22">
        <v>2</v>
      </c>
      <c r="C239">
        <v>222</v>
      </c>
      <c r="D239" t="s">
        <v>103</v>
      </c>
      <c r="G239" t="s">
        <v>104</v>
      </c>
      <c r="H239" t="s">
        <v>105</v>
      </c>
      <c r="I239">
        <v>0</v>
      </c>
      <c r="J239">
        <v>1</v>
      </c>
      <c r="K239">
        <v>3</v>
      </c>
      <c r="L239">
        <v>2</v>
      </c>
      <c r="M239">
        <v>1</v>
      </c>
      <c r="N239">
        <v>3</v>
      </c>
      <c r="O239">
        <v>3</v>
      </c>
      <c r="P239" s="16">
        <f t="shared" si="41"/>
        <v>13</v>
      </c>
      <c r="Q239">
        <v>0</v>
      </c>
      <c r="T239">
        <v>1</v>
      </c>
      <c r="U239">
        <v>4</v>
      </c>
      <c r="V239">
        <v>1</v>
      </c>
      <c r="W239" s="16" t="s">
        <v>106</v>
      </c>
      <c r="X239" s="16" t="s">
        <v>108</v>
      </c>
      <c r="Z239" s="7">
        <v>37928</v>
      </c>
      <c r="AA239" s="16">
        <v>222</v>
      </c>
      <c r="AB239" s="16">
        <f t="shared" si="42"/>
        <v>0.46153846153846156</v>
      </c>
      <c r="AC239" s="16">
        <f t="shared" si="40"/>
        <v>0.5</v>
      </c>
      <c r="AD239" s="16">
        <f t="shared" si="45"/>
        <v>0.25</v>
      </c>
      <c r="AE239" s="16">
        <f t="shared" si="44"/>
        <v>0.75</v>
      </c>
      <c r="AF239" s="16">
        <f t="shared" si="43"/>
        <v>0.23076923076923078</v>
      </c>
    </row>
    <row r="240" spans="1:32" x14ac:dyDescent="0.2">
      <c r="A240" s="1">
        <v>37928</v>
      </c>
      <c r="B240" s="22">
        <v>2</v>
      </c>
      <c r="C240">
        <v>222</v>
      </c>
      <c r="D240" t="s">
        <v>103</v>
      </c>
      <c r="G240" t="s">
        <v>104</v>
      </c>
      <c r="H240" t="s">
        <v>107</v>
      </c>
      <c r="I240">
        <v>0</v>
      </c>
      <c r="J240">
        <v>0</v>
      </c>
      <c r="K240">
        <v>1</v>
      </c>
      <c r="L240">
        <v>0</v>
      </c>
      <c r="M240">
        <v>0</v>
      </c>
      <c r="N240">
        <v>1</v>
      </c>
      <c r="O240">
        <v>1</v>
      </c>
      <c r="P240" s="16">
        <f t="shared" si="41"/>
        <v>3</v>
      </c>
      <c r="Q240">
        <v>1</v>
      </c>
      <c r="T240">
        <v>1</v>
      </c>
      <c r="U240">
        <v>3</v>
      </c>
      <c r="W240" s="16" t="s">
        <v>106</v>
      </c>
      <c r="X240">
        <v>2</v>
      </c>
      <c r="Z240" s="7">
        <v>37928</v>
      </c>
      <c r="AA240" s="16">
        <v>222</v>
      </c>
      <c r="AB240" s="16">
        <f t="shared" si="42"/>
        <v>0.66666666666666663</v>
      </c>
      <c r="AC240" s="16">
        <f t="shared" si="40"/>
        <v>0.5</v>
      </c>
      <c r="AD240" s="16">
        <f t="shared" si="45"/>
        <v>0.33333333333333331</v>
      </c>
      <c r="AE240" s="16">
        <f t="shared" si="44"/>
        <v>1</v>
      </c>
      <c r="AF240" s="16">
        <f t="shared" si="43"/>
        <v>0</v>
      </c>
    </row>
    <row r="241" spans="1:32" x14ac:dyDescent="0.2">
      <c r="A241" s="1">
        <v>37931</v>
      </c>
      <c r="B241" s="22">
        <v>2</v>
      </c>
      <c r="C241">
        <v>222</v>
      </c>
      <c r="D241" t="s">
        <v>103</v>
      </c>
      <c r="G241" t="s">
        <v>104</v>
      </c>
      <c r="H241" t="s">
        <v>107</v>
      </c>
      <c r="I241">
        <v>0</v>
      </c>
      <c r="J241">
        <v>1</v>
      </c>
      <c r="K241">
        <v>2</v>
      </c>
      <c r="L241">
        <v>0</v>
      </c>
      <c r="M241">
        <v>0</v>
      </c>
      <c r="N241">
        <v>3</v>
      </c>
      <c r="O241">
        <v>7</v>
      </c>
      <c r="P241" s="16">
        <f t="shared" si="41"/>
        <v>13</v>
      </c>
      <c r="Q241">
        <v>0</v>
      </c>
      <c r="T241">
        <v>1</v>
      </c>
      <c r="U241">
        <v>4</v>
      </c>
      <c r="V241" t="s">
        <v>108</v>
      </c>
      <c r="W241" s="16" t="s">
        <v>106</v>
      </c>
      <c r="X241" s="16" t="s">
        <v>108</v>
      </c>
      <c r="Y241" t="s">
        <v>108</v>
      </c>
      <c r="Z241" s="7">
        <v>37931</v>
      </c>
      <c r="AA241" s="16">
        <v>222</v>
      </c>
      <c r="AB241" s="16">
        <f t="shared" si="42"/>
        <v>0.76923076923076927</v>
      </c>
      <c r="AC241" s="16">
        <f t="shared" si="40"/>
        <v>0.3</v>
      </c>
      <c r="AD241" s="16">
        <f t="shared" si="45"/>
        <v>0.25</v>
      </c>
      <c r="AE241" s="16">
        <f t="shared" si="44"/>
        <v>0.66666666666666663</v>
      </c>
      <c r="AF241" s="16">
        <f t="shared" si="43"/>
        <v>0</v>
      </c>
    </row>
    <row r="242" spans="1:32" x14ac:dyDescent="0.2">
      <c r="A242" s="1">
        <v>37932</v>
      </c>
      <c r="B242" s="22">
        <v>2</v>
      </c>
      <c r="C242">
        <v>23</v>
      </c>
      <c r="D242" t="s">
        <v>103</v>
      </c>
      <c r="E242" s="38">
        <v>113</v>
      </c>
      <c r="G242" t="s">
        <v>104</v>
      </c>
      <c r="H242" t="s">
        <v>105</v>
      </c>
      <c r="I242">
        <v>0</v>
      </c>
      <c r="J242">
        <v>2</v>
      </c>
      <c r="K242">
        <v>6</v>
      </c>
      <c r="L242">
        <v>5</v>
      </c>
      <c r="M242">
        <v>4</v>
      </c>
      <c r="N242">
        <v>6</v>
      </c>
      <c r="O242">
        <v>10</v>
      </c>
      <c r="P242" s="16">
        <f t="shared" si="41"/>
        <v>33</v>
      </c>
      <c r="Q242">
        <v>0</v>
      </c>
      <c r="T242">
        <v>1</v>
      </c>
      <c r="U242">
        <v>10</v>
      </c>
      <c r="V242">
        <v>1</v>
      </c>
      <c r="W242" s="16" t="s">
        <v>106</v>
      </c>
      <c r="X242" t="s">
        <v>108</v>
      </c>
      <c r="Z242" s="31">
        <v>37932</v>
      </c>
      <c r="AA242" s="16">
        <v>23</v>
      </c>
      <c r="AB242" s="16">
        <f t="shared" si="42"/>
        <v>0.48484848484848486</v>
      </c>
      <c r="AC242" s="16">
        <f t="shared" si="40"/>
        <v>0.375</v>
      </c>
      <c r="AD242" s="16">
        <f t="shared" si="45"/>
        <v>0.1</v>
      </c>
      <c r="AE242" s="16">
        <f t="shared" si="44"/>
        <v>0.75</v>
      </c>
      <c r="AF242" s="16">
        <f t="shared" si="43"/>
        <v>0.27272727272727271</v>
      </c>
    </row>
    <row r="243" spans="1:32" s="16" customFormat="1" x14ac:dyDescent="0.2">
      <c r="A243" s="1">
        <v>37932</v>
      </c>
      <c r="B243" s="22">
        <v>2</v>
      </c>
      <c r="C243" s="16">
        <v>1630</v>
      </c>
      <c r="D243" s="16" t="s">
        <v>103</v>
      </c>
      <c r="G243" s="16" t="s">
        <v>104</v>
      </c>
      <c r="H243" s="16" t="s">
        <v>105</v>
      </c>
      <c r="I243" s="16">
        <v>2</v>
      </c>
      <c r="J243" s="16">
        <v>4</v>
      </c>
      <c r="K243" s="16">
        <v>9</v>
      </c>
      <c r="L243" s="16">
        <v>4</v>
      </c>
      <c r="M243" s="16">
        <v>12</v>
      </c>
      <c r="N243" s="16">
        <v>10</v>
      </c>
      <c r="O243" s="16">
        <v>7</v>
      </c>
      <c r="P243" s="16">
        <f t="shared" si="41"/>
        <v>48</v>
      </c>
      <c r="Q243" s="16">
        <v>1</v>
      </c>
      <c r="T243" s="16">
        <v>1</v>
      </c>
      <c r="U243" s="16">
        <v>12</v>
      </c>
      <c r="V243" s="16">
        <v>6</v>
      </c>
      <c r="W243" s="16" t="s">
        <v>106</v>
      </c>
      <c r="X243" s="16" t="s">
        <v>108</v>
      </c>
      <c r="Z243" s="6">
        <v>37932</v>
      </c>
      <c r="AA243" s="16">
        <v>1630</v>
      </c>
      <c r="AB243" s="16">
        <f t="shared" si="42"/>
        <v>0.35416666666666669</v>
      </c>
      <c r="AC243" s="16">
        <f t="shared" si="40"/>
        <v>0.58823529411764708</v>
      </c>
      <c r="AD243" s="16">
        <f t="shared" si="45"/>
        <v>8.3333333333333329E-2</v>
      </c>
      <c r="AE243" s="16">
        <f t="shared" si="44"/>
        <v>0.69230769230769229</v>
      </c>
      <c r="AF243" s="16">
        <f t="shared" si="43"/>
        <v>0.33333333333333331</v>
      </c>
    </row>
    <row r="244" spans="1:32" x14ac:dyDescent="0.2">
      <c r="A244" s="1">
        <v>37938</v>
      </c>
      <c r="B244" s="22">
        <v>2</v>
      </c>
      <c r="C244" s="16">
        <v>1629</v>
      </c>
      <c r="D244" t="s">
        <v>103</v>
      </c>
      <c r="G244" t="s">
        <v>104</v>
      </c>
      <c r="H244" t="s">
        <v>105</v>
      </c>
      <c r="I244">
        <v>0</v>
      </c>
      <c r="J244">
        <v>4</v>
      </c>
      <c r="K244">
        <v>7</v>
      </c>
      <c r="L244">
        <v>0</v>
      </c>
      <c r="M244">
        <v>6</v>
      </c>
      <c r="N244">
        <v>11</v>
      </c>
      <c r="O244">
        <v>12</v>
      </c>
      <c r="P244" s="16">
        <f t="shared" si="41"/>
        <v>40</v>
      </c>
      <c r="Q244">
        <v>0</v>
      </c>
      <c r="T244">
        <v>1</v>
      </c>
      <c r="U244">
        <v>15</v>
      </c>
      <c r="V244">
        <v>1</v>
      </c>
      <c r="W244" s="16" t="s">
        <v>106</v>
      </c>
      <c r="X244" t="s">
        <v>108</v>
      </c>
      <c r="Z244" s="7">
        <v>37938</v>
      </c>
      <c r="AA244" s="16">
        <v>1629</v>
      </c>
      <c r="AB244" s="16">
        <f t="shared" si="42"/>
        <v>0.57499999999999996</v>
      </c>
      <c r="AC244" s="16">
        <f t="shared" si="40"/>
        <v>0.47826086956521741</v>
      </c>
      <c r="AD244" s="16">
        <f t="shared" si="45"/>
        <v>6.6666666666666666E-2</v>
      </c>
      <c r="AE244" s="16">
        <f t="shared" si="44"/>
        <v>0.63636363636363635</v>
      </c>
      <c r="AF244" s="16">
        <f t="shared" si="43"/>
        <v>0.15</v>
      </c>
    </row>
    <row r="245" spans="1:32" x14ac:dyDescent="0.2">
      <c r="A245" s="1">
        <v>37941</v>
      </c>
      <c r="B245" s="22">
        <v>2</v>
      </c>
      <c r="C245">
        <v>24</v>
      </c>
      <c r="D245" t="s">
        <v>103</v>
      </c>
      <c r="G245" t="s">
        <v>104</v>
      </c>
      <c r="H245" t="s">
        <v>105</v>
      </c>
      <c r="I245">
        <v>0</v>
      </c>
      <c r="J245">
        <v>0</v>
      </c>
      <c r="K245">
        <v>5</v>
      </c>
      <c r="L245">
        <v>2</v>
      </c>
      <c r="M245">
        <v>4</v>
      </c>
      <c r="N245">
        <v>9</v>
      </c>
      <c r="O245">
        <v>4</v>
      </c>
      <c r="P245" s="16">
        <f t="shared" si="41"/>
        <v>24</v>
      </c>
      <c r="Q245">
        <v>0</v>
      </c>
      <c r="T245">
        <v>1</v>
      </c>
      <c r="U245">
        <v>9</v>
      </c>
      <c r="V245">
        <v>2</v>
      </c>
      <c r="W245" s="16" t="s">
        <v>106</v>
      </c>
      <c r="X245" t="s">
        <v>108</v>
      </c>
      <c r="Z245" s="7">
        <v>37941</v>
      </c>
      <c r="AA245" s="16">
        <v>24</v>
      </c>
      <c r="AB245" s="16">
        <f t="shared" si="42"/>
        <v>0.54166666666666663</v>
      </c>
      <c r="AC245" s="16">
        <f t="shared" si="40"/>
        <v>0.69230769230769229</v>
      </c>
      <c r="AD245" s="16">
        <f t="shared" si="45"/>
        <v>0.1111111111111111</v>
      </c>
      <c r="AE245" s="16">
        <f t="shared" si="44"/>
        <v>1</v>
      </c>
      <c r="AF245" s="16">
        <f t="shared" si="43"/>
        <v>0.25</v>
      </c>
    </row>
    <row r="246" spans="1:32" s="16" customFormat="1" x14ac:dyDescent="0.2">
      <c r="A246" s="1">
        <v>37941</v>
      </c>
      <c r="B246" s="22">
        <v>2</v>
      </c>
      <c r="C246" s="16">
        <v>1630</v>
      </c>
      <c r="D246" s="16" t="s">
        <v>103</v>
      </c>
      <c r="G246" s="16" t="s">
        <v>104</v>
      </c>
      <c r="H246" s="16" t="s">
        <v>105</v>
      </c>
      <c r="I246" s="16">
        <v>0</v>
      </c>
      <c r="J246" s="16">
        <v>0</v>
      </c>
      <c r="K246" s="16">
        <v>6</v>
      </c>
      <c r="L246" s="16">
        <v>2</v>
      </c>
      <c r="M246" s="16">
        <v>2</v>
      </c>
      <c r="N246" s="16">
        <v>11</v>
      </c>
      <c r="O246" s="16">
        <v>9</v>
      </c>
      <c r="P246" s="16">
        <f t="shared" si="41"/>
        <v>30</v>
      </c>
      <c r="Q246" s="16">
        <v>0</v>
      </c>
      <c r="T246" s="16">
        <v>1</v>
      </c>
      <c r="U246" s="16">
        <v>15</v>
      </c>
      <c r="V246" s="16">
        <v>4</v>
      </c>
      <c r="W246" s="16" t="s">
        <v>106</v>
      </c>
      <c r="X246" s="16" t="s">
        <v>108</v>
      </c>
      <c r="Z246" s="31">
        <v>37941</v>
      </c>
      <c r="AA246" s="16">
        <v>1630</v>
      </c>
      <c r="AB246" s="16">
        <f t="shared" si="42"/>
        <v>0.66666666666666663</v>
      </c>
      <c r="AC246" s="16">
        <f t="shared" si="40"/>
        <v>0.55000000000000004</v>
      </c>
      <c r="AD246" s="16">
        <f t="shared" si="45"/>
        <v>6.6666666666666666E-2</v>
      </c>
      <c r="AE246" s="16">
        <f t="shared" si="44"/>
        <v>1</v>
      </c>
      <c r="AF246" s="16">
        <f t="shared" si="43"/>
        <v>0.13333333333333333</v>
      </c>
    </row>
    <row r="247" spans="1:32" x14ac:dyDescent="0.2">
      <c r="A247" s="1">
        <v>37944</v>
      </c>
      <c r="B247" s="22">
        <v>2</v>
      </c>
      <c r="C247">
        <v>222</v>
      </c>
      <c r="D247" t="s">
        <v>103</v>
      </c>
      <c r="G247" t="s">
        <v>104</v>
      </c>
      <c r="H247" t="s">
        <v>105</v>
      </c>
      <c r="I247">
        <v>0</v>
      </c>
      <c r="J247">
        <v>0</v>
      </c>
      <c r="K247">
        <v>11</v>
      </c>
      <c r="L247">
        <v>3</v>
      </c>
      <c r="M247">
        <v>5</v>
      </c>
      <c r="N247">
        <v>10</v>
      </c>
      <c r="O247">
        <v>6</v>
      </c>
      <c r="P247" s="16">
        <f t="shared" si="41"/>
        <v>35</v>
      </c>
      <c r="Q247">
        <v>0</v>
      </c>
      <c r="T247">
        <v>1</v>
      </c>
      <c r="U247">
        <v>12</v>
      </c>
      <c r="V247" t="s">
        <v>44</v>
      </c>
      <c r="W247" s="16" t="s">
        <v>106</v>
      </c>
      <c r="X247" t="s">
        <v>45</v>
      </c>
      <c r="Z247" s="31">
        <v>37944</v>
      </c>
      <c r="AA247" s="16">
        <v>222</v>
      </c>
      <c r="AB247" s="16">
        <f t="shared" si="42"/>
        <v>0.45714285714285713</v>
      </c>
      <c r="AC247" s="16">
        <f t="shared" ref="AC247:AC265" si="46">+N247/(+N247+O247)</f>
        <v>0.625</v>
      </c>
      <c r="AD247" s="16">
        <f t="shared" si="45"/>
        <v>8.3333333333333329E-2</v>
      </c>
      <c r="AE247" s="16">
        <f t="shared" si="44"/>
        <v>1</v>
      </c>
      <c r="AF247" s="16">
        <f t="shared" si="43"/>
        <v>0.22857142857142856</v>
      </c>
    </row>
    <row r="248" spans="1:32" x14ac:dyDescent="0.2">
      <c r="A248" s="1">
        <v>37902</v>
      </c>
      <c r="B248" s="22">
        <v>2</v>
      </c>
      <c r="C248" s="16">
        <v>10</v>
      </c>
      <c r="D248" t="s">
        <v>103</v>
      </c>
      <c r="G248" t="s">
        <v>104</v>
      </c>
      <c r="H248" t="s">
        <v>105</v>
      </c>
      <c r="I248">
        <v>0</v>
      </c>
      <c r="J248">
        <v>6</v>
      </c>
      <c r="K248">
        <v>3</v>
      </c>
      <c r="L248">
        <v>0</v>
      </c>
      <c r="M248">
        <v>6</v>
      </c>
      <c r="N248">
        <v>5</v>
      </c>
      <c r="O248">
        <v>8</v>
      </c>
      <c r="P248" s="16">
        <f t="shared" si="41"/>
        <v>28</v>
      </c>
      <c r="Q248">
        <v>0</v>
      </c>
      <c r="R248">
        <v>0</v>
      </c>
      <c r="U248">
        <v>11</v>
      </c>
      <c r="W248" s="16" t="s">
        <v>106</v>
      </c>
      <c r="X248" s="16"/>
      <c r="Z248" s="3">
        <v>37902</v>
      </c>
      <c r="AA248" s="16">
        <v>10</v>
      </c>
      <c r="AB248" s="16">
        <f t="shared" si="42"/>
        <v>0.4642857142857143</v>
      </c>
      <c r="AC248" s="16">
        <f t="shared" si="46"/>
        <v>0.38461538461538464</v>
      </c>
      <c r="AD248" s="16"/>
      <c r="AE248" s="16">
        <f t="shared" si="44"/>
        <v>0.33333333333333331</v>
      </c>
      <c r="AF248" s="16">
        <f t="shared" si="43"/>
        <v>0.21428571428571427</v>
      </c>
    </row>
    <row r="249" spans="1:32" x14ac:dyDescent="0.2">
      <c r="A249" s="1">
        <v>37902</v>
      </c>
      <c r="B249" s="22">
        <v>2</v>
      </c>
      <c r="C249">
        <v>24</v>
      </c>
      <c r="D249" t="s">
        <v>103</v>
      </c>
      <c r="G249" t="s">
        <v>104</v>
      </c>
      <c r="H249" t="s">
        <v>105</v>
      </c>
      <c r="I249">
        <v>0</v>
      </c>
      <c r="J249">
        <v>5</v>
      </c>
      <c r="K249">
        <v>7</v>
      </c>
      <c r="L249">
        <v>0</v>
      </c>
      <c r="M249">
        <v>5</v>
      </c>
      <c r="N249">
        <v>10</v>
      </c>
      <c r="O249">
        <v>5</v>
      </c>
      <c r="P249" s="16">
        <f t="shared" si="41"/>
        <v>32</v>
      </c>
      <c r="Q249">
        <v>0</v>
      </c>
      <c r="R249">
        <v>0</v>
      </c>
      <c r="U249">
        <v>12</v>
      </c>
      <c r="W249" s="16" t="s">
        <v>106</v>
      </c>
      <c r="X249" s="16"/>
      <c r="Z249" s="3">
        <v>37902</v>
      </c>
      <c r="AA249" s="16">
        <v>24</v>
      </c>
      <c r="AB249" s="16">
        <f t="shared" si="42"/>
        <v>0.46875</v>
      </c>
      <c r="AC249" s="16">
        <f t="shared" si="46"/>
        <v>0.66666666666666663</v>
      </c>
      <c r="AD249" s="16"/>
      <c r="AE249" s="16">
        <f t="shared" si="44"/>
        <v>0.58333333333333337</v>
      </c>
      <c r="AF249" s="16">
        <f t="shared" si="43"/>
        <v>0.15625</v>
      </c>
    </row>
    <row r="250" spans="1:32" x14ac:dyDescent="0.2">
      <c r="A250" s="1">
        <v>37902</v>
      </c>
      <c r="B250" s="22">
        <v>2</v>
      </c>
      <c r="C250" s="16">
        <v>3804</v>
      </c>
      <c r="D250" t="s">
        <v>103</v>
      </c>
      <c r="G250" t="s">
        <v>104</v>
      </c>
      <c r="H250" t="s">
        <v>105</v>
      </c>
      <c r="I250">
        <v>0</v>
      </c>
      <c r="J250">
        <v>5</v>
      </c>
      <c r="K250">
        <v>4</v>
      </c>
      <c r="L250">
        <v>0</v>
      </c>
      <c r="M250">
        <v>4</v>
      </c>
      <c r="N250">
        <v>4</v>
      </c>
      <c r="O250">
        <v>8</v>
      </c>
      <c r="P250" s="16">
        <f t="shared" si="41"/>
        <v>25</v>
      </c>
      <c r="Q250">
        <v>0</v>
      </c>
      <c r="R250">
        <v>0</v>
      </c>
      <c r="U250">
        <v>8</v>
      </c>
      <c r="W250" s="16" t="s">
        <v>106</v>
      </c>
      <c r="Z250" s="3">
        <v>37902</v>
      </c>
      <c r="AA250" s="16">
        <v>3804</v>
      </c>
      <c r="AB250" s="16">
        <f t="shared" si="42"/>
        <v>0.48</v>
      </c>
      <c r="AC250" s="16">
        <f t="shared" si="46"/>
        <v>0.33333333333333331</v>
      </c>
      <c r="AD250" s="16"/>
      <c r="AE250" s="16">
        <f t="shared" si="44"/>
        <v>0.44444444444444442</v>
      </c>
      <c r="AF250" s="16">
        <f t="shared" si="43"/>
        <v>0.16</v>
      </c>
    </row>
    <row r="251" spans="1:32" s="16" customFormat="1" x14ac:dyDescent="0.2">
      <c r="A251" s="1">
        <v>37905</v>
      </c>
      <c r="B251" s="22">
        <v>2</v>
      </c>
      <c r="C251" s="16">
        <v>222</v>
      </c>
      <c r="D251" s="16" t="s">
        <v>103</v>
      </c>
      <c r="G251" s="16" t="s">
        <v>104</v>
      </c>
      <c r="H251" s="16" t="s">
        <v>105</v>
      </c>
      <c r="I251" s="16">
        <v>0</v>
      </c>
      <c r="J251" s="16">
        <v>3</v>
      </c>
      <c r="K251" s="16">
        <v>3</v>
      </c>
      <c r="L251" s="16">
        <v>2</v>
      </c>
      <c r="M251" s="16">
        <v>5</v>
      </c>
      <c r="N251" s="16">
        <v>11</v>
      </c>
      <c r="O251" s="16">
        <v>5</v>
      </c>
      <c r="P251" s="16">
        <f t="shared" si="41"/>
        <v>29</v>
      </c>
      <c r="Q251" s="16">
        <v>0</v>
      </c>
      <c r="U251" s="16">
        <v>12</v>
      </c>
      <c r="W251" s="16" t="s">
        <v>106</v>
      </c>
      <c r="Z251" s="3">
        <v>37905</v>
      </c>
      <c r="AA251" s="16">
        <v>222</v>
      </c>
      <c r="AB251" s="16">
        <f t="shared" si="42"/>
        <v>0.55172413793103448</v>
      </c>
      <c r="AC251" s="16">
        <f t="shared" si="46"/>
        <v>0.6875</v>
      </c>
      <c r="AE251" s="16">
        <f t="shared" si="44"/>
        <v>0.5</v>
      </c>
      <c r="AF251" s="16">
        <f t="shared" si="43"/>
        <v>0.2413793103448276</v>
      </c>
    </row>
    <row r="252" spans="1:32" x14ac:dyDescent="0.2">
      <c r="A252" s="1">
        <v>37905</v>
      </c>
      <c r="B252" s="22">
        <v>2</v>
      </c>
      <c r="C252">
        <v>3852</v>
      </c>
      <c r="D252" t="s">
        <v>103</v>
      </c>
      <c r="G252" t="s">
        <v>104</v>
      </c>
      <c r="H252" t="s">
        <v>107</v>
      </c>
      <c r="I252">
        <v>0</v>
      </c>
      <c r="J252">
        <v>8</v>
      </c>
      <c r="K252">
        <v>13</v>
      </c>
      <c r="L252">
        <v>0</v>
      </c>
      <c r="M252">
        <v>5</v>
      </c>
      <c r="N252">
        <v>8</v>
      </c>
      <c r="O252">
        <v>1</v>
      </c>
      <c r="P252" s="16">
        <f t="shared" si="41"/>
        <v>35</v>
      </c>
      <c r="Q252">
        <v>0</v>
      </c>
      <c r="W252" s="16" t="s">
        <v>106</v>
      </c>
      <c r="Z252" s="3">
        <v>37905</v>
      </c>
      <c r="AA252" s="16">
        <v>3852</v>
      </c>
      <c r="AB252" s="16">
        <f t="shared" si="42"/>
        <v>0.25714285714285712</v>
      </c>
      <c r="AC252" s="16">
        <f t="shared" si="46"/>
        <v>0.88888888888888884</v>
      </c>
      <c r="AD252" s="16"/>
      <c r="AE252" s="16">
        <f t="shared" si="44"/>
        <v>0.61904761904761907</v>
      </c>
      <c r="AF252" s="16">
        <f t="shared" si="43"/>
        <v>0.14285714285714285</v>
      </c>
    </row>
    <row r="253" spans="1:32" x14ac:dyDescent="0.2">
      <c r="A253" s="1">
        <v>37905</v>
      </c>
      <c r="B253" s="22">
        <v>2</v>
      </c>
      <c r="C253">
        <v>3852</v>
      </c>
      <c r="D253" t="s">
        <v>103</v>
      </c>
      <c r="G253" t="s">
        <v>104</v>
      </c>
      <c r="H253" t="s">
        <v>105</v>
      </c>
      <c r="I253">
        <v>0</v>
      </c>
      <c r="J253">
        <v>3</v>
      </c>
      <c r="K253">
        <v>17</v>
      </c>
      <c r="L253">
        <v>0</v>
      </c>
      <c r="M253">
        <v>5</v>
      </c>
      <c r="N253">
        <v>11</v>
      </c>
      <c r="O253">
        <v>5</v>
      </c>
      <c r="P253" s="16">
        <f t="shared" ref="P253:P265" si="47">SUM(I253:O253)</f>
        <v>41</v>
      </c>
      <c r="Q253">
        <v>0</v>
      </c>
      <c r="U253">
        <v>11</v>
      </c>
      <c r="W253" s="16" t="s">
        <v>106</v>
      </c>
      <c r="X253" s="16"/>
      <c r="Z253" s="3">
        <v>37905</v>
      </c>
      <c r="AA253" s="16">
        <v>3852</v>
      </c>
      <c r="AB253" s="16">
        <f t="shared" ref="AB253:AB265" si="48">+(N253+O253)/+(I253+J253+K253+L253+M253+N253+O253)</f>
        <v>0.3902439024390244</v>
      </c>
      <c r="AC253" s="16">
        <f t="shared" si="46"/>
        <v>0.6875</v>
      </c>
      <c r="AD253" s="16"/>
      <c r="AE253" s="16">
        <f t="shared" si="44"/>
        <v>0.85</v>
      </c>
      <c r="AF253" s="16">
        <f t="shared" ref="AF253:AF265" si="49">+(L253+M253)/P253</f>
        <v>0.12195121951219512</v>
      </c>
    </row>
    <row r="254" spans="1:32" x14ac:dyDescent="0.2">
      <c r="A254" s="1">
        <v>37906</v>
      </c>
      <c r="B254" s="22">
        <v>2</v>
      </c>
      <c r="C254">
        <v>3852</v>
      </c>
      <c r="D254" t="s">
        <v>103</v>
      </c>
      <c r="G254" t="s">
        <v>104</v>
      </c>
      <c r="H254" t="s">
        <v>105</v>
      </c>
      <c r="I254">
        <v>0</v>
      </c>
      <c r="J254">
        <v>8</v>
      </c>
      <c r="K254">
        <v>13</v>
      </c>
      <c r="L254">
        <v>0</v>
      </c>
      <c r="M254">
        <v>5</v>
      </c>
      <c r="N254">
        <v>8</v>
      </c>
      <c r="O254">
        <v>1</v>
      </c>
      <c r="P254" s="16">
        <f t="shared" si="47"/>
        <v>35</v>
      </c>
      <c r="Q254">
        <v>0</v>
      </c>
      <c r="W254" s="16" t="s">
        <v>106</v>
      </c>
      <c r="Z254" s="6">
        <v>37906</v>
      </c>
      <c r="AA254" s="16">
        <v>3852</v>
      </c>
      <c r="AB254" s="16">
        <f t="shared" si="48"/>
        <v>0.25714285714285712</v>
      </c>
      <c r="AC254" s="16">
        <f t="shared" si="46"/>
        <v>0.88888888888888884</v>
      </c>
      <c r="AD254" s="16"/>
      <c r="AE254" s="16">
        <f t="shared" si="44"/>
        <v>0.61904761904761907</v>
      </c>
      <c r="AF254" s="16">
        <f t="shared" si="49"/>
        <v>0.14285714285714285</v>
      </c>
    </row>
    <row r="255" spans="1:32" x14ac:dyDescent="0.2">
      <c r="A255" s="1">
        <v>37912</v>
      </c>
      <c r="B255" s="22">
        <v>2</v>
      </c>
      <c r="C255">
        <v>222</v>
      </c>
      <c r="D255" t="s">
        <v>103</v>
      </c>
      <c r="G255" t="s">
        <v>104</v>
      </c>
      <c r="H255" t="s">
        <v>107</v>
      </c>
      <c r="I255">
        <v>0</v>
      </c>
      <c r="J255">
        <v>2</v>
      </c>
      <c r="K255">
        <v>4</v>
      </c>
      <c r="L255">
        <v>0</v>
      </c>
      <c r="M255">
        <v>2</v>
      </c>
      <c r="N255">
        <v>17</v>
      </c>
      <c r="O255">
        <v>1</v>
      </c>
      <c r="P255" s="16">
        <f t="shared" si="47"/>
        <v>26</v>
      </c>
      <c r="Q255">
        <v>0</v>
      </c>
      <c r="R255">
        <v>0</v>
      </c>
      <c r="U255">
        <v>14</v>
      </c>
      <c r="W255" s="16" t="s">
        <v>106</v>
      </c>
      <c r="Z255" s="3">
        <v>37912</v>
      </c>
      <c r="AA255" s="16">
        <v>222</v>
      </c>
      <c r="AB255" s="16">
        <f t="shared" si="48"/>
        <v>0.69230769230769229</v>
      </c>
      <c r="AC255" s="16">
        <f t="shared" si="46"/>
        <v>0.94444444444444442</v>
      </c>
      <c r="AD255" s="16"/>
      <c r="AE255" s="16">
        <f t="shared" si="44"/>
        <v>0.66666666666666663</v>
      </c>
      <c r="AF255" s="16">
        <f t="shared" si="49"/>
        <v>7.6923076923076927E-2</v>
      </c>
    </row>
    <row r="256" spans="1:32" s="16" customFormat="1" x14ac:dyDescent="0.2">
      <c r="A256" s="1">
        <v>37912</v>
      </c>
      <c r="B256" s="22">
        <v>2</v>
      </c>
      <c r="C256" s="16">
        <v>222</v>
      </c>
      <c r="D256" s="16" t="s">
        <v>103</v>
      </c>
      <c r="G256" s="16" t="s">
        <v>104</v>
      </c>
      <c r="H256" s="16" t="s">
        <v>105</v>
      </c>
      <c r="I256" s="16">
        <v>0</v>
      </c>
      <c r="J256" s="16">
        <v>1</v>
      </c>
      <c r="K256" s="16">
        <v>2</v>
      </c>
      <c r="L256" s="16">
        <v>0</v>
      </c>
      <c r="M256" s="16">
        <v>2</v>
      </c>
      <c r="N256" s="16">
        <v>24</v>
      </c>
      <c r="O256" s="16">
        <v>4</v>
      </c>
      <c r="P256" s="16">
        <f t="shared" si="47"/>
        <v>33</v>
      </c>
      <c r="Q256" s="16">
        <v>0</v>
      </c>
      <c r="R256" s="16">
        <v>0</v>
      </c>
      <c r="U256" s="16">
        <v>20</v>
      </c>
      <c r="W256" s="16" t="s">
        <v>106</v>
      </c>
      <c r="Z256" s="3">
        <v>37912</v>
      </c>
      <c r="AA256" s="16">
        <v>222</v>
      </c>
      <c r="AB256" s="16">
        <f t="shared" si="48"/>
        <v>0.84848484848484851</v>
      </c>
      <c r="AC256" s="16">
        <f t="shared" si="46"/>
        <v>0.8571428571428571</v>
      </c>
      <c r="AE256" s="16">
        <f t="shared" si="44"/>
        <v>0.66666666666666663</v>
      </c>
      <c r="AF256" s="16">
        <f t="shared" si="49"/>
        <v>6.0606060606060608E-2</v>
      </c>
    </row>
    <row r="257" spans="1:32" x14ac:dyDescent="0.2">
      <c r="A257" s="1">
        <v>37912</v>
      </c>
      <c r="B257" s="22">
        <v>2</v>
      </c>
      <c r="C257">
        <v>3852</v>
      </c>
      <c r="D257" t="s">
        <v>103</v>
      </c>
      <c r="G257" t="s">
        <v>104</v>
      </c>
      <c r="H257" t="s">
        <v>105</v>
      </c>
      <c r="I257">
        <v>0</v>
      </c>
      <c r="J257">
        <v>3</v>
      </c>
      <c r="K257">
        <v>3</v>
      </c>
      <c r="L257">
        <v>0</v>
      </c>
      <c r="M257">
        <v>7</v>
      </c>
      <c r="N257">
        <v>6</v>
      </c>
      <c r="O257">
        <v>6</v>
      </c>
      <c r="P257" s="16">
        <f t="shared" si="47"/>
        <v>25</v>
      </c>
      <c r="Q257">
        <v>0</v>
      </c>
      <c r="R257">
        <v>0</v>
      </c>
      <c r="U257">
        <v>7</v>
      </c>
      <c r="W257" s="16" t="s">
        <v>106</v>
      </c>
      <c r="Z257" s="3">
        <v>37912</v>
      </c>
      <c r="AA257" s="16">
        <v>3852</v>
      </c>
      <c r="AB257" s="16">
        <f t="shared" si="48"/>
        <v>0.48</v>
      </c>
      <c r="AC257" s="16">
        <f t="shared" si="46"/>
        <v>0.5</v>
      </c>
      <c r="AD257" s="16"/>
      <c r="AE257" s="16">
        <f t="shared" si="44"/>
        <v>0.5</v>
      </c>
      <c r="AF257" s="16">
        <f t="shared" si="49"/>
        <v>0.28000000000000003</v>
      </c>
    </row>
    <row r="258" spans="1:32" x14ac:dyDescent="0.2">
      <c r="A258" s="1">
        <v>37921</v>
      </c>
      <c r="B258" s="22">
        <v>2</v>
      </c>
      <c r="C258">
        <v>222</v>
      </c>
      <c r="D258" t="s">
        <v>103</v>
      </c>
      <c r="G258" t="s">
        <v>104</v>
      </c>
      <c r="H258" t="s">
        <v>105</v>
      </c>
      <c r="I258">
        <v>0</v>
      </c>
      <c r="J258">
        <v>2</v>
      </c>
      <c r="K258">
        <v>4</v>
      </c>
      <c r="L258">
        <v>0</v>
      </c>
      <c r="M258">
        <v>2</v>
      </c>
      <c r="N258">
        <v>4</v>
      </c>
      <c r="O258">
        <v>7</v>
      </c>
      <c r="P258" s="16">
        <f t="shared" si="47"/>
        <v>19</v>
      </c>
      <c r="Q258">
        <v>0</v>
      </c>
      <c r="W258" s="16" t="s">
        <v>106</v>
      </c>
      <c r="Z258" s="3">
        <v>37921</v>
      </c>
      <c r="AA258" s="16">
        <v>222</v>
      </c>
      <c r="AB258" s="16">
        <f t="shared" si="48"/>
        <v>0.57894736842105265</v>
      </c>
      <c r="AC258" s="16">
        <f t="shared" si="46"/>
        <v>0.36363636363636365</v>
      </c>
      <c r="AD258" s="16"/>
      <c r="AE258" s="16">
        <f t="shared" si="44"/>
        <v>0.66666666666666663</v>
      </c>
      <c r="AF258" s="16">
        <f t="shared" si="49"/>
        <v>0.10526315789473684</v>
      </c>
    </row>
    <row r="259" spans="1:32" x14ac:dyDescent="0.2">
      <c r="A259" s="1">
        <v>37922</v>
      </c>
      <c r="B259" s="22">
        <v>2</v>
      </c>
      <c r="C259" s="16">
        <v>222</v>
      </c>
      <c r="D259" t="s">
        <v>103</v>
      </c>
      <c r="G259" t="s">
        <v>104</v>
      </c>
      <c r="H259" t="s">
        <v>105</v>
      </c>
      <c r="I259">
        <v>0</v>
      </c>
      <c r="J259">
        <v>2</v>
      </c>
      <c r="K259">
        <v>4</v>
      </c>
      <c r="L259">
        <v>0</v>
      </c>
      <c r="M259">
        <v>2</v>
      </c>
      <c r="N259">
        <v>4</v>
      </c>
      <c r="O259">
        <v>4</v>
      </c>
      <c r="P259" s="16">
        <f t="shared" si="47"/>
        <v>16</v>
      </c>
      <c r="Q259">
        <v>0</v>
      </c>
      <c r="W259" s="16" t="s">
        <v>106</v>
      </c>
      <c r="Z259" s="31">
        <v>37922</v>
      </c>
      <c r="AA259" s="16">
        <v>222</v>
      </c>
      <c r="AB259" s="16">
        <f t="shared" si="48"/>
        <v>0.5</v>
      </c>
      <c r="AC259" s="16">
        <f t="shared" si="46"/>
        <v>0.5</v>
      </c>
      <c r="AD259" s="16"/>
      <c r="AE259" s="16">
        <f t="shared" si="44"/>
        <v>0.66666666666666663</v>
      </c>
      <c r="AF259" s="16">
        <f t="shared" si="49"/>
        <v>0.125</v>
      </c>
    </row>
    <row r="260" spans="1:32" x14ac:dyDescent="0.2">
      <c r="A260" s="1">
        <v>37923</v>
      </c>
      <c r="B260" s="22">
        <v>2</v>
      </c>
      <c r="C260">
        <v>24</v>
      </c>
      <c r="D260" t="s">
        <v>103</v>
      </c>
      <c r="G260" t="s">
        <v>104</v>
      </c>
      <c r="H260" t="s">
        <v>105</v>
      </c>
      <c r="I260">
        <v>0</v>
      </c>
      <c r="J260">
        <v>1</v>
      </c>
      <c r="K260">
        <v>8</v>
      </c>
      <c r="L260">
        <v>0</v>
      </c>
      <c r="M260">
        <v>7</v>
      </c>
      <c r="N260">
        <v>12</v>
      </c>
      <c r="O260">
        <v>4</v>
      </c>
      <c r="P260" s="16">
        <f t="shared" si="47"/>
        <v>32</v>
      </c>
      <c r="Q260">
        <v>1</v>
      </c>
      <c r="R260">
        <v>0</v>
      </c>
      <c r="U260">
        <v>10</v>
      </c>
      <c r="W260" s="16" t="s">
        <v>106</v>
      </c>
      <c r="Z260" s="3">
        <v>37923</v>
      </c>
      <c r="AA260" s="16">
        <v>24</v>
      </c>
      <c r="AB260" s="16">
        <f t="shared" si="48"/>
        <v>0.5</v>
      </c>
      <c r="AC260" s="16">
        <f t="shared" si="46"/>
        <v>0.75</v>
      </c>
      <c r="AD260" s="16"/>
      <c r="AE260" s="16">
        <f t="shared" si="44"/>
        <v>0.88888888888888884</v>
      </c>
      <c r="AF260" s="16">
        <f t="shared" si="49"/>
        <v>0.21875</v>
      </c>
    </row>
    <row r="261" spans="1:32" x14ac:dyDescent="0.2">
      <c r="A261" s="1">
        <v>37923</v>
      </c>
      <c r="B261" s="22">
        <v>2</v>
      </c>
      <c r="C261">
        <v>3852</v>
      </c>
      <c r="D261" t="s">
        <v>103</v>
      </c>
      <c r="G261" t="s">
        <v>104</v>
      </c>
      <c r="H261" t="s">
        <v>105</v>
      </c>
      <c r="I261">
        <v>0</v>
      </c>
      <c r="J261">
        <v>2</v>
      </c>
      <c r="K261">
        <v>7</v>
      </c>
      <c r="L261">
        <v>0</v>
      </c>
      <c r="M261">
        <v>3</v>
      </c>
      <c r="N261">
        <v>14</v>
      </c>
      <c r="O261">
        <v>8</v>
      </c>
      <c r="P261" s="16">
        <f t="shared" si="47"/>
        <v>34</v>
      </c>
      <c r="Q261">
        <v>0</v>
      </c>
      <c r="R261">
        <v>0</v>
      </c>
      <c r="U261">
        <v>15</v>
      </c>
      <c r="W261" s="16" t="s">
        <v>106</v>
      </c>
      <c r="Z261" s="3">
        <v>37923</v>
      </c>
      <c r="AA261" s="16">
        <v>3852</v>
      </c>
      <c r="AB261" s="16">
        <f t="shared" si="48"/>
        <v>0.6470588235294118</v>
      </c>
      <c r="AC261" s="16">
        <f t="shared" si="46"/>
        <v>0.63636363636363635</v>
      </c>
      <c r="AD261" s="16"/>
      <c r="AE261" s="16">
        <f t="shared" si="44"/>
        <v>0.77777777777777779</v>
      </c>
      <c r="AF261" s="16">
        <f t="shared" si="49"/>
        <v>8.8235294117647065E-2</v>
      </c>
    </row>
    <row r="262" spans="1:32" s="16" customFormat="1" x14ac:dyDescent="0.2">
      <c r="A262" s="1">
        <v>37924</v>
      </c>
      <c r="B262" s="22">
        <v>2</v>
      </c>
      <c r="C262" s="16">
        <v>24</v>
      </c>
      <c r="D262" s="16" t="s">
        <v>103</v>
      </c>
      <c r="G262" s="16" t="s">
        <v>104</v>
      </c>
      <c r="H262" s="16" t="s">
        <v>105</v>
      </c>
      <c r="I262" s="16">
        <v>0</v>
      </c>
      <c r="J262" s="16">
        <v>5</v>
      </c>
      <c r="K262" s="16">
        <v>11</v>
      </c>
      <c r="L262" s="16">
        <v>0</v>
      </c>
      <c r="M262" s="16">
        <v>2</v>
      </c>
      <c r="N262" s="16">
        <v>8</v>
      </c>
      <c r="O262" s="16">
        <v>4</v>
      </c>
      <c r="P262" s="16">
        <f t="shared" si="47"/>
        <v>30</v>
      </c>
      <c r="Q262" s="16">
        <v>0</v>
      </c>
      <c r="R262" s="16">
        <v>0</v>
      </c>
      <c r="U262" s="16">
        <v>10</v>
      </c>
      <c r="W262" s="16" t="s">
        <v>106</v>
      </c>
      <c r="Z262" s="3">
        <v>37924</v>
      </c>
      <c r="AA262" s="16">
        <v>24</v>
      </c>
      <c r="AB262" s="16">
        <f t="shared" si="48"/>
        <v>0.4</v>
      </c>
      <c r="AC262" s="16">
        <f t="shared" si="46"/>
        <v>0.66666666666666663</v>
      </c>
      <c r="AE262" s="16">
        <f t="shared" si="44"/>
        <v>0.6875</v>
      </c>
      <c r="AF262" s="16">
        <f t="shared" si="49"/>
        <v>6.6666666666666666E-2</v>
      </c>
    </row>
    <row r="263" spans="1:32" x14ac:dyDescent="0.2">
      <c r="A263" s="1">
        <v>37924</v>
      </c>
      <c r="B263" s="22">
        <v>2</v>
      </c>
      <c r="C263">
        <v>222</v>
      </c>
      <c r="D263" t="s">
        <v>103</v>
      </c>
      <c r="G263" t="s">
        <v>104</v>
      </c>
      <c r="H263" t="s">
        <v>105</v>
      </c>
      <c r="I263">
        <v>0</v>
      </c>
      <c r="J263">
        <v>3</v>
      </c>
      <c r="K263">
        <v>10</v>
      </c>
      <c r="L263">
        <v>0</v>
      </c>
      <c r="M263">
        <v>4</v>
      </c>
      <c r="N263">
        <v>9</v>
      </c>
      <c r="O263">
        <v>7</v>
      </c>
      <c r="P263" s="16">
        <f t="shared" si="47"/>
        <v>33</v>
      </c>
      <c r="Q263">
        <v>0</v>
      </c>
      <c r="R263">
        <v>0</v>
      </c>
      <c r="U263">
        <v>14</v>
      </c>
      <c r="W263" s="16" t="s">
        <v>106</v>
      </c>
      <c r="Z263" s="3">
        <v>37924</v>
      </c>
      <c r="AA263" s="16">
        <v>222</v>
      </c>
      <c r="AB263" s="16">
        <f t="shared" si="48"/>
        <v>0.48484848484848486</v>
      </c>
      <c r="AC263" s="16">
        <f t="shared" si="46"/>
        <v>0.5625</v>
      </c>
      <c r="AD263" s="16"/>
      <c r="AE263" s="16">
        <f t="shared" si="44"/>
        <v>0.76923076923076927</v>
      </c>
      <c r="AF263" s="16">
        <f t="shared" si="49"/>
        <v>0.12121212121212122</v>
      </c>
    </row>
    <row r="264" spans="1:32" x14ac:dyDescent="0.2">
      <c r="A264" s="1">
        <v>37924</v>
      </c>
      <c r="B264" s="22">
        <v>2</v>
      </c>
      <c r="C264">
        <v>3852</v>
      </c>
      <c r="D264" t="s">
        <v>103</v>
      </c>
      <c r="G264" t="s">
        <v>104</v>
      </c>
      <c r="H264" t="s">
        <v>105</v>
      </c>
      <c r="I264">
        <v>0</v>
      </c>
      <c r="J264">
        <v>0</v>
      </c>
      <c r="K264">
        <v>13</v>
      </c>
      <c r="L264">
        <v>0</v>
      </c>
      <c r="M264">
        <v>5</v>
      </c>
      <c r="N264">
        <v>13</v>
      </c>
      <c r="O264">
        <v>7</v>
      </c>
      <c r="P264" s="16">
        <f t="shared" si="47"/>
        <v>38</v>
      </c>
      <c r="Q264">
        <v>0</v>
      </c>
      <c r="U264">
        <v>16</v>
      </c>
      <c r="W264" s="16" t="s">
        <v>106</v>
      </c>
      <c r="Z264" s="3">
        <v>37924</v>
      </c>
      <c r="AA264" s="16">
        <v>3852</v>
      </c>
      <c r="AB264" s="16">
        <f t="shared" si="48"/>
        <v>0.52631578947368418</v>
      </c>
      <c r="AC264" s="16">
        <f t="shared" si="46"/>
        <v>0.65</v>
      </c>
      <c r="AD264" s="16"/>
      <c r="AE264" s="16">
        <f t="shared" si="44"/>
        <v>1</v>
      </c>
      <c r="AF264" s="16">
        <f t="shared" si="49"/>
        <v>0.13157894736842105</v>
      </c>
    </row>
    <row r="265" spans="1:32" s="16" customFormat="1" x14ac:dyDescent="0.2">
      <c r="A265" s="1">
        <v>37925</v>
      </c>
      <c r="B265" s="22">
        <v>2</v>
      </c>
      <c r="C265" s="16">
        <v>222</v>
      </c>
      <c r="D265" s="16" t="s">
        <v>103</v>
      </c>
      <c r="G265" s="16" t="s">
        <v>104</v>
      </c>
      <c r="H265" s="16" t="s">
        <v>105</v>
      </c>
      <c r="I265" s="16">
        <v>0</v>
      </c>
      <c r="J265" s="16">
        <v>3</v>
      </c>
      <c r="K265" s="16">
        <v>9</v>
      </c>
      <c r="L265" s="16">
        <v>3</v>
      </c>
      <c r="M265" s="16">
        <v>1</v>
      </c>
      <c r="N265" s="16">
        <v>9</v>
      </c>
      <c r="O265" s="16">
        <v>7</v>
      </c>
      <c r="P265" s="16">
        <f t="shared" si="47"/>
        <v>32</v>
      </c>
      <c r="Q265" s="16">
        <v>1</v>
      </c>
      <c r="U265" s="16">
        <v>9</v>
      </c>
      <c r="W265" s="16" t="s">
        <v>106</v>
      </c>
      <c r="Z265" s="3">
        <v>37925</v>
      </c>
      <c r="AA265" s="16">
        <v>222</v>
      </c>
      <c r="AB265" s="16">
        <f t="shared" si="48"/>
        <v>0.5</v>
      </c>
      <c r="AC265" s="16">
        <f t="shared" si="46"/>
        <v>0.5625</v>
      </c>
      <c r="AE265" s="16">
        <f t="shared" si="44"/>
        <v>0.75</v>
      </c>
      <c r="AF265" s="16">
        <f t="shared" si="49"/>
        <v>0.125</v>
      </c>
    </row>
    <row r="266" spans="1:32" x14ac:dyDescent="0.2">
      <c r="A266" s="1">
        <v>37773</v>
      </c>
      <c r="B266" s="22">
        <v>1</v>
      </c>
      <c r="C266">
        <v>23</v>
      </c>
      <c r="D266" t="s">
        <v>103</v>
      </c>
      <c r="G266" t="s">
        <v>104</v>
      </c>
      <c r="H266" t="s">
        <v>107</v>
      </c>
      <c r="I266">
        <v>1</v>
      </c>
      <c r="J266">
        <v>8</v>
      </c>
      <c r="K266">
        <v>1</v>
      </c>
      <c r="L266">
        <v>4</v>
      </c>
      <c r="M266">
        <v>3</v>
      </c>
      <c r="N266">
        <v>0</v>
      </c>
      <c r="O266">
        <v>3</v>
      </c>
      <c r="P266" s="16">
        <f t="shared" ref="P266:P300" si="50">SUM(I266:O266)</f>
        <v>20</v>
      </c>
      <c r="Q266">
        <v>0</v>
      </c>
      <c r="S266">
        <v>0</v>
      </c>
      <c r="T266">
        <v>0</v>
      </c>
      <c r="U266">
        <v>1</v>
      </c>
      <c r="W266" s="16" t="s">
        <v>106</v>
      </c>
      <c r="Z266" s="5">
        <v>37773</v>
      </c>
      <c r="AA266" s="16">
        <v>23</v>
      </c>
      <c r="AB266" s="16">
        <f t="shared" ref="AB266:AB300" si="51">+(N266+O266)/+(I266+J266+K266+L266+M266+N266+O266)</f>
        <v>0.15</v>
      </c>
      <c r="AC266" s="16"/>
      <c r="AD266" s="16"/>
      <c r="AE266" s="16">
        <f t="shared" ref="AE266:AE300" si="52">+K266/+(J266+K266)</f>
        <v>0.1111111111111111</v>
      </c>
      <c r="AF266" s="16">
        <f t="shared" ref="AF266:AF300" si="53">+(L266+M266)/P266</f>
        <v>0.35</v>
      </c>
    </row>
    <row r="267" spans="1:32" s="16" customFormat="1" x14ac:dyDescent="0.2">
      <c r="A267" s="1">
        <v>37773</v>
      </c>
      <c r="B267" s="22">
        <v>1</v>
      </c>
      <c r="C267" s="16">
        <v>23</v>
      </c>
      <c r="D267" s="16" t="s">
        <v>103</v>
      </c>
      <c r="G267" s="16" t="s">
        <v>104</v>
      </c>
      <c r="H267" s="16" t="s">
        <v>105</v>
      </c>
      <c r="I267" s="16">
        <v>3</v>
      </c>
      <c r="J267" s="16">
        <v>6</v>
      </c>
      <c r="K267" s="16">
        <v>1</v>
      </c>
      <c r="L267" s="16">
        <v>0</v>
      </c>
      <c r="M267" s="16">
        <v>2</v>
      </c>
      <c r="N267" s="16">
        <v>0</v>
      </c>
      <c r="O267" s="16">
        <v>2</v>
      </c>
      <c r="P267" s="16">
        <f t="shared" si="50"/>
        <v>14</v>
      </c>
      <c r="Q267" s="16">
        <v>2</v>
      </c>
      <c r="S267" s="16">
        <v>0</v>
      </c>
      <c r="T267" s="16">
        <v>0</v>
      </c>
      <c r="U267" s="16">
        <v>1</v>
      </c>
      <c r="W267" s="16" t="s">
        <v>106</v>
      </c>
      <c r="Z267" s="5">
        <v>37773</v>
      </c>
      <c r="AA267" s="16">
        <v>23</v>
      </c>
      <c r="AB267" s="16">
        <f t="shared" si="51"/>
        <v>0.14285714285714285</v>
      </c>
      <c r="AE267" s="16">
        <f t="shared" si="52"/>
        <v>0.14285714285714285</v>
      </c>
      <c r="AF267" s="16">
        <f t="shared" si="53"/>
        <v>0.14285714285714285</v>
      </c>
    </row>
    <row r="268" spans="1:32" x14ac:dyDescent="0.2">
      <c r="A268" s="1">
        <v>37773</v>
      </c>
      <c r="B268" s="22">
        <v>1</v>
      </c>
      <c r="C268">
        <v>1630</v>
      </c>
      <c r="D268" t="s">
        <v>103</v>
      </c>
      <c r="G268" t="s">
        <v>104</v>
      </c>
      <c r="H268" t="s">
        <v>105</v>
      </c>
      <c r="I268">
        <v>1</v>
      </c>
      <c r="J268">
        <v>0</v>
      </c>
      <c r="K268">
        <v>6</v>
      </c>
      <c r="L268">
        <v>4</v>
      </c>
      <c r="M268">
        <v>2</v>
      </c>
      <c r="N268">
        <v>10</v>
      </c>
      <c r="O268">
        <v>3</v>
      </c>
      <c r="P268" s="16">
        <f t="shared" si="50"/>
        <v>26</v>
      </c>
      <c r="Q268">
        <v>0</v>
      </c>
      <c r="S268">
        <v>0</v>
      </c>
      <c r="T268">
        <v>0</v>
      </c>
      <c r="U268">
        <v>10</v>
      </c>
      <c r="W268" s="16" t="s">
        <v>106</v>
      </c>
      <c r="Z268" s="31">
        <v>38009</v>
      </c>
      <c r="AA268" s="16">
        <v>1630</v>
      </c>
      <c r="AB268" s="16">
        <f t="shared" si="51"/>
        <v>0.5</v>
      </c>
      <c r="AC268" s="16">
        <f t="shared" ref="AC268:AC281" si="54">+N268/(+N268+O268)</f>
        <v>0.76923076923076927</v>
      </c>
      <c r="AD268" s="16"/>
      <c r="AE268" s="16">
        <f t="shared" si="52"/>
        <v>1</v>
      </c>
      <c r="AF268" s="16">
        <f t="shared" si="53"/>
        <v>0.23076923076923078</v>
      </c>
    </row>
    <row r="269" spans="1:32" x14ac:dyDescent="0.2">
      <c r="A269" s="1">
        <v>37774</v>
      </c>
      <c r="B269" s="22">
        <v>1</v>
      </c>
      <c r="C269">
        <v>23</v>
      </c>
      <c r="D269" t="s">
        <v>103</v>
      </c>
      <c r="G269" t="s">
        <v>104</v>
      </c>
      <c r="H269" t="s">
        <v>105</v>
      </c>
      <c r="I269">
        <v>0</v>
      </c>
      <c r="J269">
        <v>5</v>
      </c>
      <c r="K269">
        <v>11</v>
      </c>
      <c r="L269">
        <v>1</v>
      </c>
      <c r="M269">
        <v>3</v>
      </c>
      <c r="N269">
        <v>6</v>
      </c>
      <c r="O269">
        <v>7</v>
      </c>
      <c r="P269" s="16">
        <f t="shared" si="50"/>
        <v>33</v>
      </c>
      <c r="Q269">
        <v>0</v>
      </c>
      <c r="S269">
        <v>0</v>
      </c>
      <c r="T269">
        <v>0</v>
      </c>
      <c r="U269">
        <v>0</v>
      </c>
      <c r="W269" s="16" t="s">
        <v>106</v>
      </c>
      <c r="X269" s="16"/>
      <c r="Z269" s="3">
        <v>37774</v>
      </c>
      <c r="AA269" s="16">
        <v>23</v>
      </c>
      <c r="AB269" s="16">
        <f t="shared" si="51"/>
        <v>0.39393939393939392</v>
      </c>
      <c r="AC269" s="16">
        <f t="shared" si="54"/>
        <v>0.46153846153846156</v>
      </c>
      <c r="AD269" s="16"/>
      <c r="AE269" s="16">
        <f t="shared" si="52"/>
        <v>0.6875</v>
      </c>
      <c r="AF269" s="16">
        <f t="shared" si="53"/>
        <v>0.12121212121212122</v>
      </c>
    </row>
    <row r="270" spans="1:32" s="16" customFormat="1" x14ac:dyDescent="0.2">
      <c r="A270" s="1">
        <v>37774</v>
      </c>
      <c r="B270" s="22">
        <v>1</v>
      </c>
      <c r="C270" s="16">
        <v>222</v>
      </c>
      <c r="D270" s="16" t="s">
        <v>103</v>
      </c>
      <c r="F270" s="16" t="s">
        <v>40</v>
      </c>
      <c r="G270" s="16" t="s">
        <v>104</v>
      </c>
      <c r="H270" s="16" t="s">
        <v>105</v>
      </c>
      <c r="I270" s="16">
        <v>0</v>
      </c>
      <c r="J270" s="16">
        <v>3</v>
      </c>
      <c r="K270" s="16">
        <v>4</v>
      </c>
      <c r="L270" s="16">
        <v>0</v>
      </c>
      <c r="M270" s="16">
        <v>0</v>
      </c>
      <c r="N270" s="16">
        <v>10</v>
      </c>
      <c r="O270" s="16">
        <v>3</v>
      </c>
      <c r="P270" s="16">
        <f t="shared" si="50"/>
        <v>20</v>
      </c>
      <c r="Q270" s="16">
        <v>0</v>
      </c>
      <c r="S270" s="16">
        <v>0</v>
      </c>
      <c r="T270" s="16">
        <v>0</v>
      </c>
      <c r="U270" s="16">
        <v>4</v>
      </c>
      <c r="W270" s="16" t="s">
        <v>106</v>
      </c>
      <c r="Z270" s="3">
        <v>37774</v>
      </c>
      <c r="AA270" s="16">
        <v>222</v>
      </c>
      <c r="AB270" s="16">
        <f t="shared" si="51"/>
        <v>0.65</v>
      </c>
      <c r="AC270" s="16">
        <f t="shared" si="54"/>
        <v>0.76923076923076927</v>
      </c>
      <c r="AE270" s="16">
        <f t="shared" si="52"/>
        <v>0.5714285714285714</v>
      </c>
      <c r="AF270" s="16">
        <f t="shared" si="53"/>
        <v>0</v>
      </c>
    </row>
    <row r="271" spans="1:32" x14ac:dyDescent="0.2">
      <c r="A271" s="1">
        <v>37774</v>
      </c>
      <c r="B271" s="22">
        <v>1</v>
      </c>
      <c r="C271">
        <v>222</v>
      </c>
      <c r="D271" t="s">
        <v>103</v>
      </c>
      <c r="F271" t="s">
        <v>39</v>
      </c>
      <c r="G271" t="s">
        <v>104</v>
      </c>
      <c r="H271" t="s">
        <v>105</v>
      </c>
      <c r="I271">
        <v>1</v>
      </c>
      <c r="J271">
        <v>5</v>
      </c>
      <c r="K271">
        <v>7</v>
      </c>
      <c r="L271">
        <v>0</v>
      </c>
      <c r="M271">
        <v>2</v>
      </c>
      <c r="N271">
        <v>5</v>
      </c>
      <c r="O271">
        <v>3</v>
      </c>
      <c r="P271" s="16">
        <f t="shared" si="50"/>
        <v>23</v>
      </c>
      <c r="Q271">
        <v>0</v>
      </c>
      <c r="S271">
        <v>0</v>
      </c>
      <c r="T271">
        <v>0</v>
      </c>
      <c r="U271">
        <v>3</v>
      </c>
      <c r="W271" s="16" t="s">
        <v>106</v>
      </c>
      <c r="X271" s="16"/>
      <c r="Z271" s="3">
        <v>37774</v>
      </c>
      <c r="AA271" s="16">
        <v>222</v>
      </c>
      <c r="AB271" s="16">
        <f t="shared" si="51"/>
        <v>0.34782608695652173</v>
      </c>
      <c r="AC271" s="16">
        <f t="shared" si="54"/>
        <v>0.625</v>
      </c>
      <c r="AD271" s="16"/>
      <c r="AE271" s="16">
        <f t="shared" si="52"/>
        <v>0.58333333333333337</v>
      </c>
      <c r="AF271" s="16">
        <f t="shared" si="53"/>
        <v>8.6956521739130432E-2</v>
      </c>
    </row>
    <row r="272" spans="1:32" x14ac:dyDescent="0.2">
      <c r="A272" s="1">
        <v>37773</v>
      </c>
      <c r="B272" s="22">
        <v>1</v>
      </c>
      <c r="C272">
        <v>3852</v>
      </c>
      <c r="D272" t="s">
        <v>103</v>
      </c>
      <c r="G272" t="s">
        <v>104</v>
      </c>
      <c r="H272" t="s">
        <v>105</v>
      </c>
      <c r="I272">
        <v>0</v>
      </c>
      <c r="J272">
        <v>9</v>
      </c>
      <c r="K272">
        <v>1</v>
      </c>
      <c r="L272">
        <v>3</v>
      </c>
      <c r="M272">
        <v>3</v>
      </c>
      <c r="N272">
        <v>0</v>
      </c>
      <c r="O272">
        <v>7</v>
      </c>
      <c r="P272" s="16">
        <f t="shared" si="50"/>
        <v>23</v>
      </c>
      <c r="Q272">
        <v>0</v>
      </c>
      <c r="S272">
        <v>0</v>
      </c>
      <c r="T272">
        <v>1</v>
      </c>
      <c r="U272">
        <v>5</v>
      </c>
      <c r="W272" s="16" t="s">
        <v>106</v>
      </c>
      <c r="X272" s="16"/>
      <c r="Z272" s="5">
        <v>37773</v>
      </c>
      <c r="AA272" s="16">
        <v>3852</v>
      </c>
      <c r="AB272" s="16">
        <f t="shared" si="51"/>
        <v>0.30434782608695654</v>
      </c>
      <c r="AC272" s="16">
        <f t="shared" si="54"/>
        <v>0</v>
      </c>
      <c r="AD272" s="16">
        <f>+(R272+S272+T272)/U272</f>
        <v>0.2</v>
      </c>
      <c r="AE272" s="16">
        <f t="shared" si="52"/>
        <v>0.1</v>
      </c>
      <c r="AF272" s="16">
        <f t="shared" si="53"/>
        <v>0.2608695652173913</v>
      </c>
    </row>
    <row r="273" spans="1:32" x14ac:dyDescent="0.2">
      <c r="A273" s="1">
        <v>37774</v>
      </c>
      <c r="B273" s="22">
        <v>1</v>
      </c>
      <c r="C273">
        <v>3852</v>
      </c>
      <c r="D273" t="s">
        <v>103</v>
      </c>
      <c r="G273" t="s">
        <v>104</v>
      </c>
      <c r="H273" t="s">
        <v>105</v>
      </c>
      <c r="I273">
        <v>0</v>
      </c>
      <c r="J273">
        <v>1</v>
      </c>
      <c r="K273">
        <v>8</v>
      </c>
      <c r="L273">
        <v>0</v>
      </c>
      <c r="M273">
        <v>2</v>
      </c>
      <c r="N273">
        <v>1</v>
      </c>
      <c r="O273">
        <v>2</v>
      </c>
      <c r="P273" s="16">
        <f t="shared" si="50"/>
        <v>14</v>
      </c>
      <c r="Q273">
        <v>0</v>
      </c>
      <c r="S273">
        <v>0</v>
      </c>
      <c r="T273">
        <v>2</v>
      </c>
      <c r="U273">
        <v>1</v>
      </c>
      <c r="W273" s="16" t="s">
        <v>106</v>
      </c>
      <c r="Z273" s="3">
        <v>37774</v>
      </c>
      <c r="AA273" s="16">
        <v>3852</v>
      </c>
      <c r="AB273" s="16">
        <f t="shared" si="51"/>
        <v>0.21428571428571427</v>
      </c>
      <c r="AC273" s="16">
        <f t="shared" si="54"/>
        <v>0.33333333333333331</v>
      </c>
      <c r="AD273" s="16"/>
      <c r="AE273" s="16">
        <f t="shared" si="52"/>
        <v>0.88888888888888884</v>
      </c>
      <c r="AF273" s="16">
        <f t="shared" si="53"/>
        <v>0.14285714285714285</v>
      </c>
    </row>
    <row r="274" spans="1:32" x14ac:dyDescent="0.2">
      <c r="A274" s="1">
        <v>37766</v>
      </c>
      <c r="B274" s="22">
        <v>1</v>
      </c>
      <c r="C274">
        <v>23</v>
      </c>
      <c r="D274" t="s">
        <v>103</v>
      </c>
      <c r="G274" t="s">
        <v>104</v>
      </c>
      <c r="H274" t="s">
        <v>107</v>
      </c>
      <c r="I274">
        <v>8</v>
      </c>
      <c r="J274">
        <v>5</v>
      </c>
      <c r="K274">
        <v>7</v>
      </c>
      <c r="L274">
        <v>3</v>
      </c>
      <c r="M274">
        <v>6</v>
      </c>
      <c r="N274">
        <v>6</v>
      </c>
      <c r="O274">
        <v>3</v>
      </c>
      <c r="P274" s="16">
        <f t="shared" si="50"/>
        <v>38</v>
      </c>
      <c r="Q274">
        <v>0</v>
      </c>
      <c r="R274">
        <v>0</v>
      </c>
      <c r="U274">
        <v>6</v>
      </c>
      <c r="W274" s="16" t="s">
        <v>106</v>
      </c>
      <c r="Z274" s="3">
        <v>37766</v>
      </c>
      <c r="AA274" s="16">
        <v>23</v>
      </c>
      <c r="AB274" s="16">
        <f t="shared" si="51"/>
        <v>0.23684210526315788</v>
      </c>
      <c r="AC274" s="16">
        <f t="shared" si="54"/>
        <v>0.66666666666666663</v>
      </c>
      <c r="AD274" s="16"/>
      <c r="AE274" s="16">
        <f t="shared" si="52"/>
        <v>0.58333333333333337</v>
      </c>
      <c r="AF274" s="16">
        <f t="shared" si="53"/>
        <v>0.23684210526315788</v>
      </c>
    </row>
    <row r="275" spans="1:32" x14ac:dyDescent="0.2">
      <c r="A275" s="1">
        <v>37766</v>
      </c>
      <c r="B275" s="22">
        <v>1</v>
      </c>
      <c r="C275">
        <v>23</v>
      </c>
      <c r="D275" t="s">
        <v>103</v>
      </c>
      <c r="G275" t="s">
        <v>104</v>
      </c>
      <c r="H275" t="s">
        <v>105</v>
      </c>
      <c r="I275">
        <v>0</v>
      </c>
      <c r="J275">
        <v>3</v>
      </c>
      <c r="K275">
        <v>5</v>
      </c>
      <c r="L275">
        <v>0</v>
      </c>
      <c r="M275">
        <v>1</v>
      </c>
      <c r="N275">
        <v>2</v>
      </c>
      <c r="O275">
        <v>6</v>
      </c>
      <c r="P275" s="16">
        <f t="shared" si="50"/>
        <v>17</v>
      </c>
      <c r="Q275">
        <v>0</v>
      </c>
      <c r="R275">
        <v>0</v>
      </c>
      <c r="U275">
        <v>4</v>
      </c>
      <c r="W275" s="16" t="s">
        <v>106</v>
      </c>
      <c r="X275" s="16"/>
      <c r="Z275" s="3">
        <v>37766</v>
      </c>
      <c r="AA275" s="16">
        <v>23</v>
      </c>
      <c r="AB275" s="16">
        <f t="shared" si="51"/>
        <v>0.47058823529411764</v>
      </c>
      <c r="AC275" s="16">
        <f t="shared" si="54"/>
        <v>0.25</v>
      </c>
      <c r="AD275" s="16"/>
      <c r="AE275" s="16">
        <f t="shared" si="52"/>
        <v>0.625</v>
      </c>
      <c r="AF275" s="16">
        <f t="shared" si="53"/>
        <v>5.8823529411764705E-2</v>
      </c>
    </row>
    <row r="276" spans="1:32" s="16" customFormat="1" x14ac:dyDescent="0.2">
      <c r="A276" s="1">
        <v>37766</v>
      </c>
      <c r="B276" s="22">
        <v>1</v>
      </c>
      <c r="C276" s="16">
        <v>222</v>
      </c>
      <c r="D276" s="16" t="s">
        <v>103</v>
      </c>
      <c r="G276" s="16" t="s">
        <v>104</v>
      </c>
      <c r="H276" s="16" t="s">
        <v>105</v>
      </c>
      <c r="I276" s="16">
        <v>2</v>
      </c>
      <c r="J276" s="16">
        <v>0</v>
      </c>
      <c r="K276" s="16">
        <v>2</v>
      </c>
      <c r="L276" s="16">
        <v>1</v>
      </c>
      <c r="M276" s="16">
        <v>3</v>
      </c>
      <c r="N276" s="16">
        <v>2</v>
      </c>
      <c r="O276" s="16">
        <v>4</v>
      </c>
      <c r="P276" s="16">
        <f t="shared" si="50"/>
        <v>14</v>
      </c>
      <c r="Q276" s="16">
        <v>0</v>
      </c>
      <c r="R276" s="16">
        <v>0</v>
      </c>
      <c r="U276" s="16">
        <v>6</v>
      </c>
      <c r="W276" s="16" t="s">
        <v>106</v>
      </c>
      <c r="Z276" s="3">
        <v>37766</v>
      </c>
      <c r="AA276" s="16">
        <v>222</v>
      </c>
      <c r="AB276" s="16">
        <f t="shared" si="51"/>
        <v>0.42857142857142855</v>
      </c>
      <c r="AC276" s="16">
        <f t="shared" si="54"/>
        <v>0.33333333333333331</v>
      </c>
      <c r="AE276" s="16">
        <f t="shared" si="52"/>
        <v>1</v>
      </c>
      <c r="AF276" s="16">
        <f t="shared" si="53"/>
        <v>0.2857142857142857</v>
      </c>
    </row>
    <row r="277" spans="1:32" x14ac:dyDescent="0.2">
      <c r="A277" s="1">
        <v>37766</v>
      </c>
      <c r="B277" s="22">
        <v>1</v>
      </c>
      <c r="C277">
        <v>222</v>
      </c>
      <c r="D277" t="s">
        <v>103</v>
      </c>
      <c r="G277" t="s">
        <v>104</v>
      </c>
      <c r="H277" t="s">
        <v>107</v>
      </c>
      <c r="I277">
        <v>12</v>
      </c>
      <c r="J277">
        <v>0</v>
      </c>
      <c r="K277">
        <v>3</v>
      </c>
      <c r="L277">
        <v>0</v>
      </c>
      <c r="M277">
        <v>1</v>
      </c>
      <c r="N277">
        <v>2</v>
      </c>
      <c r="O277">
        <v>6</v>
      </c>
      <c r="P277" s="16">
        <f t="shared" si="50"/>
        <v>24</v>
      </c>
      <c r="Q277">
        <v>0</v>
      </c>
      <c r="R277">
        <v>0</v>
      </c>
      <c r="U277">
        <v>6</v>
      </c>
      <c r="W277" s="16" t="s">
        <v>106</v>
      </c>
      <c r="X277" s="16"/>
      <c r="Z277" s="3">
        <v>37766</v>
      </c>
      <c r="AA277" s="16">
        <v>222</v>
      </c>
      <c r="AB277" s="16">
        <f t="shared" si="51"/>
        <v>0.33333333333333331</v>
      </c>
      <c r="AC277" s="16">
        <f t="shared" si="54"/>
        <v>0.25</v>
      </c>
      <c r="AD277" s="16"/>
      <c r="AE277" s="16">
        <f t="shared" si="52"/>
        <v>1</v>
      </c>
      <c r="AF277" s="16">
        <f t="shared" si="53"/>
        <v>4.1666666666666664E-2</v>
      </c>
    </row>
    <row r="278" spans="1:32" s="16" customFormat="1" x14ac:dyDescent="0.2">
      <c r="A278" s="1">
        <v>37767</v>
      </c>
      <c r="B278" s="22">
        <v>1</v>
      </c>
      <c r="C278" s="16">
        <v>23</v>
      </c>
      <c r="D278" s="16" t="s">
        <v>103</v>
      </c>
      <c r="G278" s="16" t="s">
        <v>104</v>
      </c>
      <c r="H278" s="16" t="s">
        <v>105</v>
      </c>
      <c r="I278" s="16">
        <v>0</v>
      </c>
      <c r="J278" s="16">
        <v>2</v>
      </c>
      <c r="K278" s="16">
        <v>11</v>
      </c>
      <c r="L278" s="16">
        <v>0</v>
      </c>
      <c r="M278" s="16">
        <v>2</v>
      </c>
      <c r="N278" s="16">
        <v>5</v>
      </c>
      <c r="O278" s="16">
        <v>0</v>
      </c>
      <c r="P278" s="16">
        <f t="shared" si="50"/>
        <v>20</v>
      </c>
      <c r="Q278" s="16">
        <v>0</v>
      </c>
      <c r="R278" s="16">
        <v>0</v>
      </c>
      <c r="U278" s="16">
        <v>5</v>
      </c>
      <c r="W278" s="16" t="s">
        <v>106</v>
      </c>
      <c r="Z278" s="3">
        <v>37767</v>
      </c>
      <c r="AA278" s="16">
        <v>23</v>
      </c>
      <c r="AB278" s="16">
        <f t="shared" si="51"/>
        <v>0.25</v>
      </c>
      <c r="AC278" s="16">
        <f t="shared" si="54"/>
        <v>1</v>
      </c>
      <c r="AE278" s="16">
        <f t="shared" si="52"/>
        <v>0.84615384615384615</v>
      </c>
      <c r="AF278" s="16">
        <f t="shared" si="53"/>
        <v>0.1</v>
      </c>
    </row>
    <row r="279" spans="1:32" x14ac:dyDescent="0.2">
      <c r="A279" s="1">
        <v>37767</v>
      </c>
      <c r="B279" s="22">
        <v>1</v>
      </c>
      <c r="C279">
        <v>23</v>
      </c>
      <c r="D279" t="s">
        <v>103</v>
      </c>
      <c r="G279" t="s">
        <v>104</v>
      </c>
      <c r="H279" t="s">
        <v>107</v>
      </c>
      <c r="I279">
        <v>0</v>
      </c>
      <c r="J279">
        <v>6</v>
      </c>
      <c r="K279">
        <v>8</v>
      </c>
      <c r="L279">
        <v>1</v>
      </c>
      <c r="M279">
        <v>4</v>
      </c>
      <c r="N279">
        <v>5</v>
      </c>
      <c r="O279">
        <v>3</v>
      </c>
      <c r="P279" s="16">
        <f t="shared" si="50"/>
        <v>27</v>
      </c>
      <c r="Q279">
        <v>0</v>
      </c>
      <c r="R279">
        <v>1</v>
      </c>
      <c r="U279">
        <v>4</v>
      </c>
      <c r="W279" s="16" t="s">
        <v>106</v>
      </c>
      <c r="Z279" s="3">
        <v>37767</v>
      </c>
      <c r="AA279" s="16">
        <v>23</v>
      </c>
      <c r="AB279" s="16">
        <f t="shared" si="51"/>
        <v>0.29629629629629628</v>
      </c>
      <c r="AC279" s="16">
        <f t="shared" si="54"/>
        <v>0.625</v>
      </c>
      <c r="AD279" s="16">
        <f>+(R279+S279+T279)/U279</f>
        <v>0.25</v>
      </c>
      <c r="AE279" s="16">
        <f t="shared" si="52"/>
        <v>0.5714285714285714</v>
      </c>
      <c r="AF279" s="16">
        <f t="shared" si="53"/>
        <v>0.18518518518518517</v>
      </c>
    </row>
    <row r="280" spans="1:32" x14ac:dyDescent="0.2">
      <c r="A280" s="1">
        <v>37768</v>
      </c>
      <c r="B280" s="22">
        <v>1</v>
      </c>
      <c r="C280">
        <v>23</v>
      </c>
      <c r="D280" t="s">
        <v>103</v>
      </c>
      <c r="G280" t="s">
        <v>104</v>
      </c>
      <c r="H280" t="s">
        <v>105</v>
      </c>
      <c r="I280">
        <v>6</v>
      </c>
      <c r="J280">
        <v>0</v>
      </c>
      <c r="K280">
        <v>13</v>
      </c>
      <c r="L280">
        <v>0</v>
      </c>
      <c r="M280">
        <v>0</v>
      </c>
      <c r="N280">
        <v>1</v>
      </c>
      <c r="O280">
        <v>2</v>
      </c>
      <c r="P280" s="16">
        <f t="shared" si="50"/>
        <v>22</v>
      </c>
      <c r="Q280">
        <v>0</v>
      </c>
      <c r="R280">
        <v>0</v>
      </c>
      <c r="U280">
        <v>0</v>
      </c>
      <c r="W280" s="16" t="s">
        <v>106</v>
      </c>
      <c r="Z280" s="3">
        <v>37768</v>
      </c>
      <c r="AA280" s="16">
        <v>23</v>
      </c>
      <c r="AB280" s="16">
        <f t="shared" si="51"/>
        <v>0.13636363636363635</v>
      </c>
      <c r="AC280" s="16">
        <f t="shared" si="54"/>
        <v>0.33333333333333331</v>
      </c>
      <c r="AD280" s="16"/>
      <c r="AE280" s="16">
        <f t="shared" si="52"/>
        <v>1</v>
      </c>
      <c r="AF280" s="16">
        <f t="shared" si="53"/>
        <v>0</v>
      </c>
    </row>
    <row r="281" spans="1:32" s="16" customFormat="1" x14ac:dyDescent="0.2">
      <c r="A281" s="1">
        <v>37768</v>
      </c>
      <c r="B281" s="22">
        <v>1</v>
      </c>
      <c r="C281" s="16">
        <v>222</v>
      </c>
      <c r="D281" s="16" t="s">
        <v>103</v>
      </c>
      <c r="F281" s="16" t="s">
        <v>40</v>
      </c>
      <c r="G281" s="16" t="s">
        <v>104</v>
      </c>
      <c r="H281" s="16" t="s">
        <v>105</v>
      </c>
      <c r="I281" s="16">
        <v>6</v>
      </c>
      <c r="J281" s="16">
        <v>3</v>
      </c>
      <c r="K281" s="16">
        <v>4</v>
      </c>
      <c r="L281" s="16">
        <v>0</v>
      </c>
      <c r="M281" s="16">
        <v>3</v>
      </c>
      <c r="N281" s="16">
        <v>3</v>
      </c>
      <c r="O281" s="16">
        <v>2</v>
      </c>
      <c r="P281" s="16">
        <f t="shared" si="50"/>
        <v>21</v>
      </c>
      <c r="Q281" s="16">
        <v>0</v>
      </c>
      <c r="U281" s="16">
        <v>2</v>
      </c>
      <c r="W281" s="16" t="s">
        <v>106</v>
      </c>
      <c r="Z281" s="3">
        <v>37768</v>
      </c>
      <c r="AA281" s="16">
        <v>222</v>
      </c>
      <c r="AB281" s="16">
        <f t="shared" si="51"/>
        <v>0.23809523809523808</v>
      </c>
      <c r="AC281" s="16">
        <f t="shared" si="54"/>
        <v>0.6</v>
      </c>
      <c r="AE281" s="16">
        <f t="shared" si="52"/>
        <v>0.5714285714285714</v>
      </c>
      <c r="AF281" s="16">
        <f t="shared" si="53"/>
        <v>0.14285714285714285</v>
      </c>
    </row>
    <row r="282" spans="1:32" x14ac:dyDescent="0.2">
      <c r="A282" s="1">
        <v>37768</v>
      </c>
      <c r="B282" s="22">
        <v>1</v>
      </c>
      <c r="C282">
        <v>222</v>
      </c>
      <c r="D282" t="s">
        <v>103</v>
      </c>
      <c r="F282" t="s">
        <v>39</v>
      </c>
      <c r="G282" t="s">
        <v>104</v>
      </c>
      <c r="H282" t="s">
        <v>105</v>
      </c>
      <c r="I282">
        <v>1</v>
      </c>
      <c r="J282">
        <v>0</v>
      </c>
      <c r="K282">
        <v>2</v>
      </c>
      <c r="L282">
        <v>0</v>
      </c>
      <c r="M282">
        <v>1</v>
      </c>
      <c r="N282">
        <v>0</v>
      </c>
      <c r="O282">
        <v>0</v>
      </c>
      <c r="P282" s="16">
        <f t="shared" si="50"/>
        <v>4</v>
      </c>
      <c r="Q282">
        <v>0</v>
      </c>
      <c r="R282">
        <v>0</v>
      </c>
      <c r="U282">
        <v>0</v>
      </c>
      <c r="W282" s="16" t="s">
        <v>106</v>
      </c>
      <c r="X282" s="16"/>
      <c r="Z282" s="3">
        <v>37768</v>
      </c>
      <c r="AA282" s="16">
        <v>222</v>
      </c>
      <c r="AB282" s="16">
        <f t="shared" si="51"/>
        <v>0</v>
      </c>
      <c r="AC282" s="16"/>
      <c r="AD282" s="16"/>
      <c r="AE282" s="16">
        <f t="shared" si="52"/>
        <v>1</v>
      </c>
      <c r="AF282" s="16">
        <f t="shared" si="53"/>
        <v>0.25</v>
      </c>
    </row>
    <row r="283" spans="1:32" s="16" customFormat="1" x14ac:dyDescent="0.2">
      <c r="A283" s="1">
        <v>37768</v>
      </c>
      <c r="B283" s="22">
        <v>1</v>
      </c>
      <c r="C283" s="16">
        <v>3852</v>
      </c>
      <c r="D283" s="16" t="s">
        <v>103</v>
      </c>
      <c r="G283" s="16" t="s">
        <v>104</v>
      </c>
      <c r="H283" s="16" t="s">
        <v>105</v>
      </c>
      <c r="I283" s="16">
        <v>0</v>
      </c>
      <c r="J283" s="16">
        <v>0</v>
      </c>
      <c r="K283" s="16">
        <v>6</v>
      </c>
      <c r="L283" s="16">
        <v>0</v>
      </c>
      <c r="M283" s="16">
        <v>0</v>
      </c>
      <c r="N283" s="16">
        <v>3</v>
      </c>
      <c r="O283" s="16">
        <v>12</v>
      </c>
      <c r="P283" s="16">
        <f t="shared" si="50"/>
        <v>21</v>
      </c>
      <c r="Q283" s="16">
        <v>0</v>
      </c>
      <c r="R283" s="16">
        <v>0</v>
      </c>
      <c r="U283" s="16">
        <v>8</v>
      </c>
      <c r="W283" s="16" t="s">
        <v>106</v>
      </c>
      <c r="Z283" s="3">
        <v>37768</v>
      </c>
      <c r="AA283" s="16">
        <v>3852</v>
      </c>
      <c r="AB283" s="16">
        <f t="shared" si="51"/>
        <v>0.7142857142857143</v>
      </c>
      <c r="AC283" s="16">
        <f>+N283/(+N283+O283)</f>
        <v>0.2</v>
      </c>
      <c r="AE283" s="16">
        <f t="shared" si="52"/>
        <v>1</v>
      </c>
      <c r="AF283" s="16">
        <f t="shared" si="53"/>
        <v>0</v>
      </c>
    </row>
    <row r="284" spans="1:32" x14ac:dyDescent="0.2">
      <c r="A284" s="1">
        <v>37769</v>
      </c>
      <c r="B284" s="22">
        <v>1</v>
      </c>
      <c r="C284">
        <v>23</v>
      </c>
      <c r="D284" t="s">
        <v>103</v>
      </c>
      <c r="G284" t="s">
        <v>104</v>
      </c>
      <c r="H284" t="s">
        <v>105</v>
      </c>
      <c r="I284">
        <v>1</v>
      </c>
      <c r="J284">
        <v>1</v>
      </c>
      <c r="K284">
        <v>16</v>
      </c>
      <c r="L284">
        <v>0</v>
      </c>
      <c r="M284">
        <v>8</v>
      </c>
      <c r="N284">
        <v>2</v>
      </c>
      <c r="O284">
        <v>1</v>
      </c>
      <c r="P284" s="16">
        <f t="shared" si="50"/>
        <v>29</v>
      </c>
      <c r="Q284">
        <v>0</v>
      </c>
      <c r="R284">
        <v>0</v>
      </c>
      <c r="U284">
        <v>0</v>
      </c>
      <c r="W284" s="16" t="s">
        <v>106</v>
      </c>
      <c r="X284" s="16"/>
      <c r="Z284" s="3">
        <v>37769</v>
      </c>
      <c r="AA284" s="16">
        <v>23</v>
      </c>
      <c r="AB284" s="16">
        <f t="shared" si="51"/>
        <v>0.10344827586206896</v>
      </c>
      <c r="AC284" s="16">
        <f>+N284/(+N284+O284)</f>
        <v>0.66666666666666663</v>
      </c>
      <c r="AD284" s="16"/>
      <c r="AE284" s="16">
        <f t="shared" si="52"/>
        <v>0.94117647058823528</v>
      </c>
      <c r="AF284" s="16">
        <f t="shared" si="53"/>
        <v>0.27586206896551724</v>
      </c>
    </row>
    <row r="285" spans="1:32" x14ac:dyDescent="0.2">
      <c r="A285" s="1">
        <v>37769</v>
      </c>
      <c r="B285" s="22">
        <v>1</v>
      </c>
      <c r="C285">
        <v>222</v>
      </c>
      <c r="D285" t="s">
        <v>103</v>
      </c>
      <c r="F285" t="s">
        <v>39</v>
      </c>
      <c r="G285" t="s">
        <v>104</v>
      </c>
      <c r="H285" t="s">
        <v>105</v>
      </c>
      <c r="I285">
        <v>4</v>
      </c>
      <c r="J285">
        <v>0</v>
      </c>
      <c r="K285">
        <v>1</v>
      </c>
      <c r="L285">
        <v>0</v>
      </c>
      <c r="M285">
        <v>0</v>
      </c>
      <c r="N285">
        <v>1</v>
      </c>
      <c r="O285">
        <v>1</v>
      </c>
      <c r="P285" s="16">
        <f t="shared" si="50"/>
        <v>7</v>
      </c>
      <c r="Q285">
        <v>0</v>
      </c>
      <c r="R285">
        <v>0</v>
      </c>
      <c r="U285">
        <v>0</v>
      </c>
      <c r="W285" s="16" t="s">
        <v>106</v>
      </c>
      <c r="X285" s="16"/>
      <c r="Z285" s="3">
        <v>37769</v>
      </c>
      <c r="AA285" s="16">
        <v>222</v>
      </c>
      <c r="AB285" s="16">
        <f t="shared" si="51"/>
        <v>0.2857142857142857</v>
      </c>
      <c r="AC285" s="16">
        <f>+N285/(+N285+O285)</f>
        <v>0.5</v>
      </c>
      <c r="AD285" s="16"/>
      <c r="AE285" s="16">
        <f t="shared" si="52"/>
        <v>1</v>
      </c>
      <c r="AF285" s="16">
        <f t="shared" si="53"/>
        <v>0</v>
      </c>
    </row>
    <row r="286" spans="1:32" s="16" customFormat="1" x14ac:dyDescent="0.2">
      <c r="A286" s="1">
        <v>37769</v>
      </c>
      <c r="B286" s="22">
        <v>1</v>
      </c>
      <c r="C286" s="16">
        <v>222</v>
      </c>
      <c r="D286" s="16" t="s">
        <v>103</v>
      </c>
      <c r="F286" s="16" t="s">
        <v>40</v>
      </c>
      <c r="G286" s="16" t="s">
        <v>104</v>
      </c>
      <c r="H286" s="16" t="s">
        <v>105</v>
      </c>
      <c r="I286" s="16">
        <v>8</v>
      </c>
      <c r="J286" s="16">
        <v>0</v>
      </c>
      <c r="K286" s="16">
        <v>4</v>
      </c>
      <c r="L286" s="16">
        <v>0</v>
      </c>
      <c r="M286" s="16">
        <v>1</v>
      </c>
      <c r="N286" s="16">
        <v>0</v>
      </c>
      <c r="O286" s="16">
        <v>2</v>
      </c>
      <c r="P286" s="16">
        <f t="shared" si="50"/>
        <v>15</v>
      </c>
      <c r="Q286" s="16">
        <v>0</v>
      </c>
      <c r="R286" s="16">
        <v>0</v>
      </c>
      <c r="U286" s="16">
        <v>0</v>
      </c>
      <c r="W286" s="16" t="s">
        <v>106</v>
      </c>
      <c r="Z286" s="3">
        <v>37769</v>
      </c>
      <c r="AA286" s="16">
        <v>222</v>
      </c>
      <c r="AB286" s="16">
        <f t="shared" si="51"/>
        <v>0.13333333333333333</v>
      </c>
      <c r="AC286" s="16">
        <f>+N286/(+N286+O286)</f>
        <v>0</v>
      </c>
      <c r="AE286" s="16">
        <f t="shared" si="52"/>
        <v>1</v>
      </c>
      <c r="AF286" s="16">
        <f t="shared" si="53"/>
        <v>6.6666666666666666E-2</v>
      </c>
    </row>
    <row r="287" spans="1:32" x14ac:dyDescent="0.2">
      <c r="A287" s="1">
        <v>37769</v>
      </c>
      <c r="B287" s="22">
        <v>1</v>
      </c>
      <c r="C287" s="16">
        <v>3852</v>
      </c>
      <c r="D287" t="s">
        <v>103</v>
      </c>
      <c r="G287" t="s">
        <v>104</v>
      </c>
      <c r="H287" t="s">
        <v>105</v>
      </c>
      <c r="I287">
        <v>0</v>
      </c>
      <c r="J287">
        <v>0</v>
      </c>
      <c r="K287">
        <v>8</v>
      </c>
      <c r="L287">
        <v>0</v>
      </c>
      <c r="M287">
        <v>7</v>
      </c>
      <c r="N287">
        <v>4</v>
      </c>
      <c r="O287">
        <v>4</v>
      </c>
      <c r="P287" s="16">
        <f t="shared" si="50"/>
        <v>23</v>
      </c>
      <c r="Q287">
        <v>0</v>
      </c>
      <c r="R287">
        <v>0</v>
      </c>
      <c r="U287">
        <v>4</v>
      </c>
      <c r="W287" s="16" t="s">
        <v>106</v>
      </c>
      <c r="Z287" s="3">
        <v>37769</v>
      </c>
      <c r="AA287" s="16">
        <v>3852</v>
      </c>
      <c r="AB287" s="16">
        <f t="shared" si="51"/>
        <v>0.34782608695652173</v>
      </c>
      <c r="AC287" s="16">
        <f>+N287/(+N287+O287)</f>
        <v>0.5</v>
      </c>
      <c r="AD287" s="16"/>
      <c r="AE287" s="16">
        <f t="shared" si="52"/>
        <v>1</v>
      </c>
      <c r="AF287" s="16">
        <f t="shared" si="53"/>
        <v>0.30434782608695654</v>
      </c>
    </row>
    <row r="288" spans="1:32" s="16" customFormat="1" x14ac:dyDescent="0.2">
      <c r="A288" s="1">
        <v>37773</v>
      </c>
      <c r="B288" s="22">
        <v>1</v>
      </c>
      <c r="C288" s="16">
        <v>222</v>
      </c>
      <c r="D288" s="16" t="s">
        <v>103</v>
      </c>
      <c r="G288" s="16" t="s">
        <v>104</v>
      </c>
      <c r="H288" s="16" t="s">
        <v>107</v>
      </c>
      <c r="I288" s="16">
        <v>10</v>
      </c>
      <c r="J288" s="16">
        <v>7</v>
      </c>
      <c r="K288" s="16">
        <v>1</v>
      </c>
      <c r="L288" s="16">
        <v>0</v>
      </c>
      <c r="M288" s="16">
        <v>5</v>
      </c>
      <c r="N288" s="16">
        <v>0</v>
      </c>
      <c r="O288" s="16">
        <v>0</v>
      </c>
      <c r="P288" s="16">
        <f t="shared" si="50"/>
        <v>23</v>
      </c>
      <c r="Q288" s="16">
        <v>0</v>
      </c>
      <c r="R288" s="16">
        <v>0</v>
      </c>
      <c r="U288" s="16">
        <v>0</v>
      </c>
      <c r="W288" s="16" t="s">
        <v>106</v>
      </c>
      <c r="Z288" s="31">
        <v>37773</v>
      </c>
      <c r="AA288" s="16">
        <v>222</v>
      </c>
      <c r="AB288" s="16">
        <f t="shared" si="51"/>
        <v>0</v>
      </c>
      <c r="AE288" s="16">
        <f t="shared" si="52"/>
        <v>0.125</v>
      </c>
      <c r="AF288" s="16">
        <f t="shared" si="53"/>
        <v>0.21739130434782608</v>
      </c>
    </row>
    <row r="289" spans="1:32" x14ac:dyDescent="0.2">
      <c r="A289" s="1">
        <v>37773</v>
      </c>
      <c r="B289" s="22">
        <v>1</v>
      </c>
      <c r="C289">
        <v>222</v>
      </c>
      <c r="D289" t="s">
        <v>103</v>
      </c>
      <c r="G289" t="s">
        <v>104</v>
      </c>
      <c r="H289" t="s">
        <v>105</v>
      </c>
      <c r="I289">
        <v>3</v>
      </c>
      <c r="J289">
        <v>5</v>
      </c>
      <c r="K289">
        <v>0</v>
      </c>
      <c r="L289">
        <v>2</v>
      </c>
      <c r="M289">
        <v>0</v>
      </c>
      <c r="N289">
        <v>0</v>
      </c>
      <c r="O289">
        <v>2</v>
      </c>
      <c r="P289" s="16">
        <f t="shared" si="50"/>
        <v>12</v>
      </c>
      <c r="Q289">
        <v>0</v>
      </c>
      <c r="R289">
        <v>0</v>
      </c>
      <c r="U289">
        <v>2</v>
      </c>
      <c r="W289" s="16" t="s">
        <v>106</v>
      </c>
      <c r="Z289" s="31">
        <v>37773</v>
      </c>
      <c r="AA289" s="16">
        <v>222</v>
      </c>
      <c r="AB289" s="16">
        <f t="shared" si="51"/>
        <v>0.16666666666666666</v>
      </c>
      <c r="AC289" s="16"/>
      <c r="AD289" s="16"/>
      <c r="AE289" s="16">
        <f t="shared" si="52"/>
        <v>0</v>
      </c>
      <c r="AF289" s="16">
        <f t="shared" si="53"/>
        <v>0.16666666666666666</v>
      </c>
    </row>
    <row r="290" spans="1:32" x14ac:dyDescent="0.2">
      <c r="A290" s="1">
        <v>37777</v>
      </c>
      <c r="B290" s="22">
        <v>1</v>
      </c>
      <c r="C290">
        <v>222</v>
      </c>
      <c r="D290" t="s">
        <v>103</v>
      </c>
      <c r="F290" t="s">
        <v>40</v>
      </c>
      <c r="G290" t="s">
        <v>104</v>
      </c>
      <c r="H290" t="s">
        <v>105</v>
      </c>
      <c r="I290">
        <v>2</v>
      </c>
      <c r="J290">
        <v>8</v>
      </c>
      <c r="K290">
        <v>3</v>
      </c>
      <c r="L290">
        <v>0</v>
      </c>
      <c r="M290">
        <v>4</v>
      </c>
      <c r="N290">
        <v>7</v>
      </c>
      <c r="O290">
        <v>4</v>
      </c>
      <c r="P290" s="16">
        <f t="shared" si="50"/>
        <v>28</v>
      </c>
      <c r="Q290">
        <v>0</v>
      </c>
      <c r="R290">
        <v>1</v>
      </c>
      <c r="U290">
        <v>5</v>
      </c>
      <c r="V290">
        <v>2</v>
      </c>
      <c r="W290" s="16" t="s">
        <v>106</v>
      </c>
      <c r="Z290" s="3">
        <v>37777</v>
      </c>
      <c r="AA290" s="16">
        <v>222</v>
      </c>
      <c r="AB290" s="16">
        <f t="shared" si="51"/>
        <v>0.39285714285714285</v>
      </c>
      <c r="AC290" s="16">
        <f t="shared" ref="AC290:AC300" si="55">+N290/(+N290+O290)</f>
        <v>0.63636363636363635</v>
      </c>
      <c r="AD290" s="16">
        <f>+(R290+S290+T290)/U290</f>
        <v>0.2</v>
      </c>
      <c r="AE290" s="16">
        <f t="shared" si="52"/>
        <v>0.27272727272727271</v>
      </c>
      <c r="AF290" s="16">
        <f t="shared" si="53"/>
        <v>0.14285714285714285</v>
      </c>
    </row>
    <row r="291" spans="1:32" s="16" customFormat="1" x14ac:dyDescent="0.2">
      <c r="A291" s="1">
        <v>37777</v>
      </c>
      <c r="B291" s="22">
        <v>1</v>
      </c>
      <c r="C291" s="16">
        <v>3852</v>
      </c>
      <c r="D291" s="16" t="s">
        <v>103</v>
      </c>
      <c r="G291" s="16" t="s">
        <v>104</v>
      </c>
      <c r="H291" s="16" t="s">
        <v>105</v>
      </c>
      <c r="I291" s="16">
        <v>2</v>
      </c>
      <c r="J291" s="16">
        <v>4</v>
      </c>
      <c r="K291" s="16">
        <v>11</v>
      </c>
      <c r="L291" s="16">
        <v>0</v>
      </c>
      <c r="M291" s="16">
        <v>1</v>
      </c>
      <c r="N291" s="16">
        <v>7</v>
      </c>
      <c r="O291" s="16">
        <v>5</v>
      </c>
      <c r="P291" s="16">
        <f t="shared" si="50"/>
        <v>30</v>
      </c>
      <c r="Q291" s="16">
        <v>0</v>
      </c>
      <c r="R291" s="16">
        <v>1</v>
      </c>
      <c r="U291" s="16">
        <v>3</v>
      </c>
      <c r="V291" s="16">
        <v>5</v>
      </c>
      <c r="W291" s="16" t="s">
        <v>106</v>
      </c>
      <c r="Z291" s="3">
        <v>37777</v>
      </c>
      <c r="AA291" s="16">
        <v>3852</v>
      </c>
      <c r="AB291" s="16">
        <f t="shared" si="51"/>
        <v>0.4</v>
      </c>
      <c r="AC291" s="16">
        <f t="shared" si="55"/>
        <v>0.58333333333333337</v>
      </c>
      <c r="AD291" s="16">
        <f>+(R291+S291+T291)/U291</f>
        <v>0.33333333333333331</v>
      </c>
      <c r="AE291" s="16">
        <f t="shared" si="52"/>
        <v>0.73333333333333328</v>
      </c>
      <c r="AF291" s="16">
        <f t="shared" si="53"/>
        <v>3.3333333333333333E-2</v>
      </c>
    </row>
    <row r="292" spans="1:32" x14ac:dyDescent="0.2">
      <c r="A292" s="1">
        <v>37778</v>
      </c>
      <c r="B292" s="22">
        <v>1</v>
      </c>
      <c r="C292">
        <v>23</v>
      </c>
      <c r="D292" t="s">
        <v>103</v>
      </c>
      <c r="G292" t="s">
        <v>104</v>
      </c>
      <c r="H292" t="s">
        <v>105</v>
      </c>
      <c r="I292">
        <v>1</v>
      </c>
      <c r="J292">
        <v>1</v>
      </c>
      <c r="K292">
        <v>3</v>
      </c>
      <c r="L292">
        <v>0</v>
      </c>
      <c r="M292">
        <v>0</v>
      </c>
      <c r="N292">
        <v>8</v>
      </c>
      <c r="O292">
        <v>1</v>
      </c>
      <c r="P292" s="16">
        <f t="shared" si="50"/>
        <v>14</v>
      </c>
      <c r="Q292">
        <v>0</v>
      </c>
      <c r="U292">
        <v>9</v>
      </c>
      <c r="W292" s="16" t="s">
        <v>106</v>
      </c>
      <c r="Z292" s="3">
        <v>37778</v>
      </c>
      <c r="AA292" s="16">
        <v>23</v>
      </c>
      <c r="AB292" s="16">
        <f t="shared" si="51"/>
        <v>0.6428571428571429</v>
      </c>
      <c r="AC292" s="16">
        <f t="shared" si="55"/>
        <v>0.88888888888888884</v>
      </c>
      <c r="AD292" s="16"/>
      <c r="AE292" s="16">
        <f t="shared" si="52"/>
        <v>0.75</v>
      </c>
      <c r="AF292" s="16">
        <f t="shared" si="53"/>
        <v>0</v>
      </c>
    </row>
    <row r="293" spans="1:32" x14ac:dyDescent="0.2">
      <c r="A293" s="1">
        <v>37778</v>
      </c>
      <c r="B293" s="22">
        <v>1</v>
      </c>
      <c r="C293">
        <v>222</v>
      </c>
      <c r="D293" t="s">
        <v>103</v>
      </c>
      <c r="G293" t="s">
        <v>104</v>
      </c>
      <c r="H293" t="s">
        <v>105</v>
      </c>
      <c r="I293">
        <v>1</v>
      </c>
      <c r="J293">
        <v>1</v>
      </c>
      <c r="K293">
        <v>4</v>
      </c>
      <c r="L293">
        <v>1</v>
      </c>
      <c r="M293">
        <v>2</v>
      </c>
      <c r="N293">
        <v>19</v>
      </c>
      <c r="O293">
        <v>7</v>
      </c>
      <c r="P293" s="16">
        <f t="shared" si="50"/>
        <v>35</v>
      </c>
      <c r="Q293">
        <v>0</v>
      </c>
      <c r="U293">
        <v>8</v>
      </c>
      <c r="W293" s="16" t="s">
        <v>106</v>
      </c>
      <c r="Z293" s="3">
        <v>37778</v>
      </c>
      <c r="AA293" s="16">
        <v>222</v>
      </c>
      <c r="AB293" s="16">
        <f t="shared" si="51"/>
        <v>0.74285714285714288</v>
      </c>
      <c r="AC293" s="16">
        <f t="shared" si="55"/>
        <v>0.73076923076923073</v>
      </c>
      <c r="AD293" s="16"/>
      <c r="AE293" s="16">
        <f t="shared" si="52"/>
        <v>0.8</v>
      </c>
      <c r="AF293" s="16">
        <f t="shared" si="53"/>
        <v>8.5714285714285715E-2</v>
      </c>
    </row>
    <row r="294" spans="1:32" x14ac:dyDescent="0.2">
      <c r="A294" s="1">
        <v>37778</v>
      </c>
      <c r="B294" s="22">
        <v>1</v>
      </c>
      <c r="C294">
        <v>3852</v>
      </c>
      <c r="D294" t="s">
        <v>103</v>
      </c>
      <c r="G294" t="s">
        <v>104</v>
      </c>
      <c r="H294" t="s">
        <v>105</v>
      </c>
      <c r="I294">
        <v>0</v>
      </c>
      <c r="J294">
        <v>0</v>
      </c>
      <c r="K294">
        <v>7</v>
      </c>
      <c r="L294">
        <v>1</v>
      </c>
      <c r="M294">
        <v>4</v>
      </c>
      <c r="N294">
        <v>7</v>
      </c>
      <c r="O294">
        <v>3</v>
      </c>
      <c r="P294" s="16">
        <f t="shared" si="50"/>
        <v>22</v>
      </c>
      <c r="Q294">
        <v>0</v>
      </c>
      <c r="U294">
        <v>5</v>
      </c>
      <c r="W294" s="16" t="s">
        <v>106</v>
      </c>
      <c r="Z294" s="3">
        <v>37778</v>
      </c>
      <c r="AA294" s="16">
        <v>3852</v>
      </c>
      <c r="AB294" s="16">
        <f t="shared" si="51"/>
        <v>0.45454545454545453</v>
      </c>
      <c r="AC294" s="16">
        <f t="shared" si="55"/>
        <v>0.7</v>
      </c>
      <c r="AD294" s="16"/>
      <c r="AE294" s="16">
        <f t="shared" si="52"/>
        <v>1</v>
      </c>
      <c r="AF294" s="16">
        <f t="shared" si="53"/>
        <v>0.22727272727272727</v>
      </c>
    </row>
    <row r="295" spans="1:32" x14ac:dyDescent="0.2">
      <c r="A295" s="1">
        <v>37779</v>
      </c>
      <c r="B295" s="22">
        <v>1</v>
      </c>
      <c r="C295">
        <v>23</v>
      </c>
      <c r="D295" t="s">
        <v>103</v>
      </c>
      <c r="E295" s="16">
        <v>42</v>
      </c>
      <c r="G295" t="s">
        <v>104</v>
      </c>
      <c r="H295" t="s">
        <v>105</v>
      </c>
      <c r="I295">
        <v>0</v>
      </c>
      <c r="J295">
        <v>1</v>
      </c>
      <c r="K295">
        <v>4</v>
      </c>
      <c r="L295">
        <v>0</v>
      </c>
      <c r="M295">
        <v>3</v>
      </c>
      <c r="N295">
        <v>5</v>
      </c>
      <c r="O295">
        <v>1</v>
      </c>
      <c r="P295" s="16">
        <f t="shared" si="50"/>
        <v>14</v>
      </c>
      <c r="Q295">
        <v>0</v>
      </c>
      <c r="U295">
        <v>3</v>
      </c>
      <c r="W295" s="16" t="s">
        <v>106</v>
      </c>
      <c r="Z295" s="3">
        <v>37779</v>
      </c>
      <c r="AA295" s="16">
        <v>23</v>
      </c>
      <c r="AB295" s="16">
        <f t="shared" si="51"/>
        <v>0.42857142857142855</v>
      </c>
      <c r="AC295" s="16">
        <f t="shared" si="55"/>
        <v>0.83333333333333337</v>
      </c>
      <c r="AD295" s="16"/>
      <c r="AE295" s="16">
        <f t="shared" si="52"/>
        <v>0.8</v>
      </c>
      <c r="AF295" s="16">
        <f t="shared" si="53"/>
        <v>0.21428571428571427</v>
      </c>
    </row>
    <row r="296" spans="1:32" s="16" customFormat="1" x14ac:dyDescent="0.2">
      <c r="A296" s="1">
        <v>37779</v>
      </c>
      <c r="B296" s="22">
        <v>1</v>
      </c>
      <c r="C296" s="16">
        <v>23</v>
      </c>
      <c r="D296" s="16" t="s">
        <v>103</v>
      </c>
      <c r="E296" s="16">
        <v>42</v>
      </c>
      <c r="G296" s="16" t="s">
        <v>104</v>
      </c>
      <c r="H296" s="16" t="s">
        <v>107</v>
      </c>
      <c r="I296" s="16">
        <v>3</v>
      </c>
      <c r="J296" s="16">
        <v>0</v>
      </c>
      <c r="K296" s="16">
        <v>5</v>
      </c>
      <c r="L296" s="16">
        <v>2</v>
      </c>
      <c r="M296" s="16">
        <v>0</v>
      </c>
      <c r="N296" s="16">
        <v>3</v>
      </c>
      <c r="O296" s="16">
        <v>2</v>
      </c>
      <c r="P296" s="16">
        <f t="shared" si="50"/>
        <v>15</v>
      </c>
      <c r="Q296" s="16">
        <v>0</v>
      </c>
      <c r="U296" s="16">
        <v>3</v>
      </c>
      <c r="W296" s="16" t="s">
        <v>106</v>
      </c>
      <c r="Z296" s="3">
        <v>37779</v>
      </c>
      <c r="AA296" s="16">
        <v>23</v>
      </c>
      <c r="AB296" s="16">
        <f t="shared" si="51"/>
        <v>0.33333333333333331</v>
      </c>
      <c r="AC296" s="16">
        <f t="shared" si="55"/>
        <v>0.6</v>
      </c>
      <c r="AE296" s="16">
        <f t="shared" si="52"/>
        <v>1</v>
      </c>
      <c r="AF296" s="16">
        <f t="shared" si="53"/>
        <v>0.13333333333333333</v>
      </c>
    </row>
    <row r="297" spans="1:32" x14ac:dyDescent="0.2">
      <c r="A297" s="1">
        <v>37779</v>
      </c>
      <c r="B297" s="22">
        <v>1</v>
      </c>
      <c r="C297">
        <v>222</v>
      </c>
      <c r="D297" t="s">
        <v>103</v>
      </c>
      <c r="G297" t="s">
        <v>104</v>
      </c>
      <c r="H297" t="s">
        <v>107</v>
      </c>
      <c r="I297">
        <v>7</v>
      </c>
      <c r="J297">
        <v>1</v>
      </c>
      <c r="K297">
        <v>6</v>
      </c>
      <c r="L297">
        <v>0</v>
      </c>
      <c r="M297">
        <v>0</v>
      </c>
      <c r="N297">
        <v>5</v>
      </c>
      <c r="O297">
        <v>1</v>
      </c>
      <c r="P297" s="16">
        <f t="shared" si="50"/>
        <v>20</v>
      </c>
      <c r="Q297">
        <v>0</v>
      </c>
      <c r="U297">
        <v>3</v>
      </c>
      <c r="W297" s="16" t="s">
        <v>106</v>
      </c>
      <c r="X297" s="16"/>
      <c r="Z297" s="3">
        <v>37779</v>
      </c>
      <c r="AA297" s="16">
        <v>222</v>
      </c>
      <c r="AB297" s="16">
        <f t="shared" si="51"/>
        <v>0.3</v>
      </c>
      <c r="AC297" s="16">
        <f t="shared" si="55"/>
        <v>0.83333333333333337</v>
      </c>
      <c r="AD297" s="16"/>
      <c r="AE297" s="16">
        <f t="shared" si="52"/>
        <v>0.8571428571428571</v>
      </c>
      <c r="AF297" s="16">
        <f t="shared" si="53"/>
        <v>0</v>
      </c>
    </row>
    <row r="298" spans="1:32" x14ac:dyDescent="0.2">
      <c r="A298" s="1">
        <v>37779</v>
      </c>
      <c r="B298" s="22">
        <v>1</v>
      </c>
      <c r="C298">
        <v>222</v>
      </c>
      <c r="D298" t="s">
        <v>103</v>
      </c>
      <c r="G298" t="s">
        <v>104</v>
      </c>
      <c r="H298" t="s">
        <v>105</v>
      </c>
      <c r="I298">
        <v>1</v>
      </c>
      <c r="J298">
        <v>0</v>
      </c>
      <c r="K298">
        <v>2</v>
      </c>
      <c r="L298">
        <v>1</v>
      </c>
      <c r="M298">
        <v>0</v>
      </c>
      <c r="N298">
        <v>3</v>
      </c>
      <c r="O298">
        <v>2</v>
      </c>
      <c r="P298" s="16">
        <f t="shared" si="50"/>
        <v>9</v>
      </c>
      <c r="Q298">
        <v>0</v>
      </c>
      <c r="R298">
        <v>1</v>
      </c>
      <c r="U298">
        <v>4</v>
      </c>
      <c r="W298" s="16" t="s">
        <v>106</v>
      </c>
      <c r="Z298" s="3">
        <v>37779</v>
      </c>
      <c r="AA298" s="16">
        <v>222</v>
      </c>
      <c r="AB298" s="16">
        <f t="shared" si="51"/>
        <v>0.55555555555555558</v>
      </c>
      <c r="AC298" s="16">
        <f t="shared" si="55"/>
        <v>0.6</v>
      </c>
      <c r="AD298" s="16">
        <f>+(R298+S298+T298)/U298</f>
        <v>0.25</v>
      </c>
      <c r="AE298" s="16">
        <f t="shared" si="52"/>
        <v>1</v>
      </c>
      <c r="AF298" s="16">
        <f t="shared" si="53"/>
        <v>0.1111111111111111</v>
      </c>
    </row>
    <row r="299" spans="1:32" s="16" customFormat="1" x14ac:dyDescent="0.2">
      <c r="A299" s="1">
        <v>37779</v>
      </c>
      <c r="B299" s="22">
        <v>1</v>
      </c>
      <c r="C299" s="16">
        <v>3852</v>
      </c>
      <c r="D299" s="16" t="s">
        <v>103</v>
      </c>
      <c r="G299" s="16" t="s">
        <v>104</v>
      </c>
      <c r="H299" s="16" t="s">
        <v>107</v>
      </c>
      <c r="I299" s="16">
        <v>2</v>
      </c>
      <c r="J299" s="16">
        <v>0</v>
      </c>
      <c r="K299" s="16">
        <v>2</v>
      </c>
      <c r="L299" s="16">
        <v>1</v>
      </c>
      <c r="M299" s="16">
        <v>1</v>
      </c>
      <c r="N299" s="16">
        <v>12</v>
      </c>
      <c r="O299" s="16">
        <v>6</v>
      </c>
      <c r="P299" s="16">
        <f t="shared" si="50"/>
        <v>24</v>
      </c>
      <c r="Q299" s="16">
        <v>0</v>
      </c>
      <c r="W299" s="16" t="s">
        <v>106</v>
      </c>
      <c r="Z299" s="3">
        <v>37779</v>
      </c>
      <c r="AA299" s="16">
        <v>3852</v>
      </c>
      <c r="AB299" s="16">
        <f t="shared" si="51"/>
        <v>0.75</v>
      </c>
      <c r="AC299" s="16">
        <f t="shared" si="55"/>
        <v>0.66666666666666663</v>
      </c>
      <c r="AE299" s="16">
        <f t="shared" si="52"/>
        <v>1</v>
      </c>
      <c r="AF299" s="16">
        <f t="shared" si="53"/>
        <v>8.3333333333333329E-2</v>
      </c>
    </row>
    <row r="300" spans="1:32" x14ac:dyDescent="0.2">
      <c r="A300" s="1">
        <v>37779</v>
      </c>
      <c r="B300" s="22">
        <v>1</v>
      </c>
      <c r="C300" s="16">
        <v>3852</v>
      </c>
      <c r="D300" t="s">
        <v>103</v>
      </c>
      <c r="G300" t="s">
        <v>104</v>
      </c>
      <c r="H300" t="s">
        <v>105</v>
      </c>
      <c r="I300">
        <v>0</v>
      </c>
      <c r="J300">
        <v>0</v>
      </c>
      <c r="K300">
        <v>1</v>
      </c>
      <c r="L300">
        <v>0</v>
      </c>
      <c r="M300">
        <v>0</v>
      </c>
      <c r="N300">
        <v>3</v>
      </c>
      <c r="O300">
        <v>2</v>
      </c>
      <c r="P300" s="16">
        <f t="shared" si="50"/>
        <v>6</v>
      </c>
      <c r="Q300">
        <v>0</v>
      </c>
      <c r="W300" s="16" t="s">
        <v>106</v>
      </c>
      <c r="X300" s="16"/>
      <c r="Z300" s="3">
        <v>37779</v>
      </c>
      <c r="AA300" s="16">
        <v>3852</v>
      </c>
      <c r="AB300" s="16">
        <f t="shared" si="51"/>
        <v>0.83333333333333337</v>
      </c>
      <c r="AC300" s="16">
        <f t="shared" si="55"/>
        <v>0.6</v>
      </c>
      <c r="AD300" s="16"/>
      <c r="AE300" s="16">
        <f t="shared" si="52"/>
        <v>1</v>
      </c>
      <c r="AF300" s="16">
        <f t="shared" si="53"/>
        <v>0</v>
      </c>
    </row>
  </sheetData>
  <sortState xmlns:xlrd2="http://schemas.microsoft.com/office/spreadsheetml/2017/richdata2" ref="A1:AF297">
    <sortCondition descending="1" ref="B2:B297"/>
    <sortCondition ref="S2:S297"/>
    <sortCondition ref="T2:T297"/>
  </sortState>
  <phoneticPr fontId="26" type="noConversion"/>
  <pageMargins left="0.74791666666666667" right="0.74791666666666667" top="0.98402777777777772" bottom="0.98402777777777772" header="0.5" footer="0.51180555555555551"/>
  <headerFooter>
    <oddHeader>&amp;CDissections</oddHead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7"/>
  <sheetViews>
    <sheetView workbookViewId="0">
      <selection activeCell="G10" sqref="G10"/>
    </sheetView>
  </sheetViews>
  <sheetFormatPr defaultColWidth="11" defaultRowHeight="12.75" x14ac:dyDescent="0.2"/>
  <sheetData>
    <row r="2" spans="2:9" x14ac:dyDescent="0.2">
      <c r="B2" s="16" t="s">
        <v>123</v>
      </c>
      <c r="C2" s="16" t="s">
        <v>23</v>
      </c>
      <c r="D2" s="16" t="s">
        <v>423</v>
      </c>
      <c r="E2" s="16" t="s">
        <v>131</v>
      </c>
      <c r="F2" s="16" t="s">
        <v>406</v>
      </c>
      <c r="G2" s="16" t="s">
        <v>407</v>
      </c>
      <c r="H2" s="16" t="s">
        <v>408</v>
      </c>
      <c r="I2" s="16" t="s">
        <v>100</v>
      </c>
    </row>
    <row r="3" spans="2:9" x14ac:dyDescent="0.2">
      <c r="B3" s="16">
        <v>863</v>
      </c>
      <c r="C3" s="16">
        <v>663</v>
      </c>
      <c r="D3" s="16"/>
      <c r="E3" s="16"/>
      <c r="F3" s="16">
        <v>1</v>
      </c>
      <c r="G3" s="16">
        <v>0</v>
      </c>
      <c r="H3" s="16">
        <v>1</v>
      </c>
      <c r="I3" s="16">
        <v>18</v>
      </c>
    </row>
    <row r="4" spans="2:9" x14ac:dyDescent="0.2">
      <c r="B4" s="16">
        <v>376</v>
      </c>
      <c r="C4" s="16">
        <v>219</v>
      </c>
      <c r="D4" s="16"/>
      <c r="E4" s="16"/>
      <c r="F4" s="16">
        <v>0</v>
      </c>
      <c r="G4" s="16">
        <v>10</v>
      </c>
      <c r="H4" s="16">
        <v>9</v>
      </c>
      <c r="I4" s="16">
        <v>406</v>
      </c>
    </row>
    <row r="5" spans="2:9" x14ac:dyDescent="0.2">
      <c r="B5" s="16">
        <v>747</v>
      </c>
      <c r="C5" s="16">
        <v>426</v>
      </c>
      <c r="D5" s="16"/>
      <c r="E5" s="16"/>
      <c r="F5" s="16">
        <v>0</v>
      </c>
      <c r="G5" s="16">
        <v>9</v>
      </c>
      <c r="H5" s="16">
        <v>13</v>
      </c>
      <c r="I5" s="16">
        <v>814</v>
      </c>
    </row>
    <row r="6" spans="2:9" x14ac:dyDescent="0.2">
      <c r="B6" s="16">
        <v>147</v>
      </c>
      <c r="C6" s="16">
        <v>112</v>
      </c>
      <c r="D6" s="16"/>
      <c r="E6" s="16"/>
      <c r="F6" s="16">
        <v>4</v>
      </c>
      <c r="G6" s="16">
        <v>0</v>
      </c>
      <c r="H6" s="16">
        <v>3</v>
      </c>
      <c r="I6" s="16">
        <v>115</v>
      </c>
    </row>
    <row r="7" spans="2:9" x14ac:dyDescent="0.2">
      <c r="B7" s="16">
        <v>2133</v>
      </c>
      <c r="C7" s="16">
        <v>1420</v>
      </c>
      <c r="D7" s="16"/>
      <c r="E7" s="16"/>
      <c r="F7" s="16">
        <v>5</v>
      </c>
      <c r="G7" s="16">
        <v>19</v>
      </c>
      <c r="H7" s="16">
        <v>26</v>
      </c>
      <c r="I7" s="16">
        <v>1353</v>
      </c>
    </row>
  </sheetData>
  <phoneticPr fontId="26"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20"/>
  <sheetViews>
    <sheetView tabSelected="1" workbookViewId="0">
      <pane ySplit="1" topLeftCell="A2" activePane="bottomLeft" state="frozen"/>
      <selection pane="bottomLeft" activeCell="Y2" sqref="Y2"/>
    </sheetView>
  </sheetViews>
  <sheetFormatPr defaultColWidth="11" defaultRowHeight="12.75" x14ac:dyDescent="0.2"/>
  <cols>
    <col min="4" max="8" width="0" hidden="1" customWidth="1"/>
    <col min="9" max="9" width="4.5" customWidth="1"/>
    <col min="10" max="10" width="5.875" customWidth="1"/>
    <col min="11" max="11" width="5.5" customWidth="1"/>
    <col min="12" max="12" width="5.375" customWidth="1"/>
    <col min="13" max="13" width="5.625" customWidth="1"/>
    <col min="14" max="14" width="5.5" customWidth="1"/>
    <col min="15" max="15" width="6.375" customWidth="1"/>
    <col min="16" max="16" width="4.125" customWidth="1"/>
    <col min="17" max="17" width="6" customWidth="1"/>
    <col min="18" max="18" width="7" customWidth="1"/>
    <col min="19" max="19" width="5.5" customWidth="1"/>
    <col min="20" max="20" width="6.625" customWidth="1"/>
    <col min="21" max="21" width="6.5" customWidth="1"/>
    <col min="22" max="22" width="11" customWidth="1"/>
    <col min="26" max="26" width="14.625" customWidth="1"/>
    <col min="30" max="30" width="10.625" style="16"/>
  </cols>
  <sheetData>
    <row r="1" spans="1:39" x14ac:dyDescent="0.2">
      <c r="A1" s="2" t="s">
        <v>249</v>
      </c>
      <c r="B1" s="22" t="s">
        <v>389</v>
      </c>
      <c r="C1" s="16" t="s">
        <v>250</v>
      </c>
      <c r="D1" s="16" t="s">
        <v>251</v>
      </c>
      <c r="E1" s="16" t="s">
        <v>220</v>
      </c>
      <c r="F1" s="16" t="s">
        <v>368</v>
      </c>
      <c r="G1" s="16" t="s">
        <v>116</v>
      </c>
      <c r="H1" s="16" t="s">
        <v>117</v>
      </c>
      <c r="I1" s="16" t="s">
        <v>118</v>
      </c>
      <c r="J1" s="16" t="s">
        <v>119</v>
      </c>
      <c r="K1" s="16" t="s">
        <v>120</v>
      </c>
      <c r="L1" s="16" t="s">
        <v>121</v>
      </c>
      <c r="M1" s="16" t="s">
        <v>122</v>
      </c>
      <c r="N1" s="16" t="s">
        <v>123</v>
      </c>
      <c r="O1" s="16" t="s">
        <v>23</v>
      </c>
      <c r="P1" s="16" t="s">
        <v>423</v>
      </c>
      <c r="Q1" s="16" t="s">
        <v>131</v>
      </c>
      <c r="R1" s="16" t="s">
        <v>406</v>
      </c>
      <c r="S1" s="16" t="s">
        <v>407</v>
      </c>
      <c r="T1" s="16" t="s">
        <v>408</v>
      </c>
      <c r="U1" s="16" t="s">
        <v>100</v>
      </c>
      <c r="V1" s="16" t="s">
        <v>101</v>
      </c>
      <c r="W1" s="16"/>
      <c r="X1" s="16" t="s">
        <v>250</v>
      </c>
      <c r="Y1" s="16" t="s">
        <v>409</v>
      </c>
      <c r="Z1" s="16" t="s">
        <v>410</v>
      </c>
      <c r="AA1" s="16" t="s">
        <v>411</v>
      </c>
      <c r="AB1" s="16" t="s">
        <v>412</v>
      </c>
      <c r="AC1" s="16" t="s">
        <v>413</v>
      </c>
      <c r="AE1" s="16"/>
      <c r="AF1" s="16"/>
      <c r="AG1" s="16"/>
      <c r="AH1" s="16"/>
      <c r="AI1" s="16"/>
      <c r="AJ1" s="16"/>
      <c r="AK1" s="16"/>
      <c r="AL1" s="16"/>
      <c r="AM1" s="16"/>
    </row>
    <row r="2" spans="1:39" x14ac:dyDescent="0.2">
      <c r="A2" s="31">
        <v>37766</v>
      </c>
      <c r="B2" s="22">
        <v>1</v>
      </c>
      <c r="C2" s="16">
        <v>222</v>
      </c>
      <c r="D2" s="16" t="s">
        <v>103</v>
      </c>
      <c r="E2" s="16"/>
      <c r="F2" s="16"/>
      <c r="G2" s="16" t="s">
        <v>104</v>
      </c>
      <c r="H2" s="16" t="s">
        <v>107</v>
      </c>
      <c r="I2" s="16">
        <v>14</v>
      </c>
      <c r="J2" s="16">
        <v>0</v>
      </c>
      <c r="K2" s="16">
        <v>5</v>
      </c>
      <c r="L2" s="16">
        <v>1</v>
      </c>
      <c r="M2" s="16">
        <v>4</v>
      </c>
      <c r="N2" s="16">
        <v>4</v>
      </c>
      <c r="O2" s="16">
        <v>10</v>
      </c>
      <c r="P2" s="16">
        <f t="shared" ref="P2:P33" si="0">SUM(I2:O2)</f>
        <v>38</v>
      </c>
      <c r="Q2" s="16">
        <v>0</v>
      </c>
      <c r="R2" s="16">
        <v>0</v>
      </c>
      <c r="S2" s="16"/>
      <c r="T2" s="16"/>
      <c r="U2" s="16">
        <v>6</v>
      </c>
      <c r="V2" s="16"/>
      <c r="W2" s="16"/>
      <c r="X2" s="16">
        <v>222</v>
      </c>
      <c r="Y2" s="16">
        <f t="shared" ref="Y2:Y13" si="1">+(N2+O2)/+(I2+J2+K2+L2+M2+N2+O2)</f>
        <v>0.36842105263157893</v>
      </c>
      <c r="Z2" s="16">
        <f t="shared" ref="Z2:Z12" si="2">+N2/(+N2+O2)</f>
        <v>0.2857142857142857</v>
      </c>
      <c r="AA2" s="16"/>
      <c r="AB2" s="16">
        <f t="shared" ref="AB2:AB33" si="3">+K2/+(J2+K2)</f>
        <v>1</v>
      </c>
      <c r="AC2" s="16">
        <f t="shared" ref="AC2:AC33" si="4">+(L2+M2)/P2</f>
        <v>0.13157894736842105</v>
      </c>
      <c r="AE2" s="16"/>
      <c r="AF2" s="16"/>
      <c r="AG2" s="16"/>
      <c r="AH2" s="16"/>
      <c r="AI2" s="16"/>
      <c r="AJ2" s="16"/>
      <c r="AK2" s="16"/>
      <c r="AL2" s="16"/>
      <c r="AM2" s="16"/>
    </row>
    <row r="3" spans="1:39" x14ac:dyDescent="0.2">
      <c r="A3" s="31">
        <v>37766</v>
      </c>
      <c r="B3" s="22">
        <v>1</v>
      </c>
      <c r="C3" s="16">
        <v>23</v>
      </c>
      <c r="D3" s="16" t="s">
        <v>103</v>
      </c>
      <c r="E3" s="16"/>
      <c r="F3" s="16"/>
      <c r="G3" s="16" t="s">
        <v>104</v>
      </c>
      <c r="H3" s="16" t="s">
        <v>107</v>
      </c>
      <c r="I3" s="16">
        <v>8</v>
      </c>
      <c r="J3" s="16">
        <v>8</v>
      </c>
      <c r="K3" s="16">
        <v>12</v>
      </c>
      <c r="L3" s="16">
        <v>3</v>
      </c>
      <c r="M3" s="16">
        <v>7</v>
      </c>
      <c r="N3" s="16">
        <v>8</v>
      </c>
      <c r="O3" s="16">
        <v>9</v>
      </c>
      <c r="P3" s="16">
        <f t="shared" si="0"/>
        <v>55</v>
      </c>
      <c r="Q3" s="16">
        <v>0</v>
      </c>
      <c r="R3" s="16">
        <v>0</v>
      </c>
      <c r="S3" s="16"/>
      <c r="T3" s="16"/>
      <c r="U3" s="16">
        <v>6</v>
      </c>
      <c r="V3" s="16"/>
      <c r="W3" s="16"/>
      <c r="X3" s="16">
        <v>23</v>
      </c>
      <c r="Y3" s="16">
        <f t="shared" si="1"/>
        <v>0.30909090909090908</v>
      </c>
      <c r="Z3" s="16">
        <f t="shared" si="2"/>
        <v>0.47058823529411764</v>
      </c>
      <c r="AA3" s="16"/>
      <c r="AB3" s="16">
        <f t="shared" si="3"/>
        <v>0.6</v>
      </c>
      <c r="AC3" s="16">
        <f t="shared" si="4"/>
        <v>0.18181818181818182</v>
      </c>
      <c r="AE3" s="16"/>
      <c r="AF3" s="16"/>
      <c r="AG3" s="16"/>
      <c r="AH3" s="16"/>
      <c r="AI3" s="16"/>
      <c r="AJ3" s="16"/>
      <c r="AK3" s="16"/>
      <c r="AL3" s="16"/>
      <c r="AM3" s="16"/>
    </row>
    <row r="4" spans="1:39" x14ac:dyDescent="0.2">
      <c r="A4" s="31">
        <v>37767</v>
      </c>
      <c r="B4" s="22">
        <v>1</v>
      </c>
      <c r="C4" s="16">
        <v>23</v>
      </c>
      <c r="D4" s="16" t="s">
        <v>103</v>
      </c>
      <c r="E4" s="16"/>
      <c r="F4" s="16"/>
      <c r="G4" s="16" t="s">
        <v>104</v>
      </c>
      <c r="H4" s="16" t="s">
        <v>107</v>
      </c>
      <c r="I4" s="16">
        <v>0</v>
      </c>
      <c r="J4" s="16">
        <v>8</v>
      </c>
      <c r="K4" s="16">
        <v>19</v>
      </c>
      <c r="L4" s="16">
        <v>1</v>
      </c>
      <c r="M4" s="16">
        <v>6</v>
      </c>
      <c r="N4" s="16">
        <v>10</v>
      </c>
      <c r="O4" s="16">
        <v>3</v>
      </c>
      <c r="P4" s="16">
        <f t="shared" si="0"/>
        <v>47</v>
      </c>
      <c r="Q4" s="16">
        <v>0</v>
      </c>
      <c r="R4" s="16">
        <v>1</v>
      </c>
      <c r="S4" s="16"/>
      <c r="T4" s="16"/>
      <c r="U4" s="16">
        <v>4</v>
      </c>
      <c r="V4" s="16"/>
      <c r="W4" s="16"/>
      <c r="X4" s="16">
        <v>23</v>
      </c>
      <c r="Y4" s="16">
        <f t="shared" si="1"/>
        <v>0.27659574468085107</v>
      </c>
      <c r="Z4" s="16">
        <f t="shared" si="2"/>
        <v>0.76923076923076927</v>
      </c>
      <c r="AA4" s="16">
        <f>+(R4+S4+T4)/U4</f>
        <v>0.25</v>
      </c>
      <c r="AB4" s="16">
        <f t="shared" si="3"/>
        <v>0.70370370370370372</v>
      </c>
      <c r="AC4" s="16">
        <f t="shared" si="4"/>
        <v>0.14893617021276595</v>
      </c>
      <c r="AE4" s="16"/>
      <c r="AF4" s="16"/>
      <c r="AG4" s="16"/>
      <c r="AH4" s="16"/>
      <c r="AI4" s="16"/>
      <c r="AJ4" s="16"/>
      <c r="AK4" s="16"/>
      <c r="AL4" s="16"/>
      <c r="AM4" s="16"/>
    </row>
    <row r="5" spans="1:39" x14ac:dyDescent="0.2">
      <c r="A5" s="31">
        <v>37768</v>
      </c>
      <c r="B5" s="22">
        <v>1</v>
      </c>
      <c r="C5" s="16">
        <v>3852</v>
      </c>
      <c r="D5" s="16" t="s">
        <v>103</v>
      </c>
      <c r="E5" s="16"/>
      <c r="F5" s="16"/>
      <c r="G5" s="16" t="s">
        <v>104</v>
      </c>
      <c r="H5" s="16" t="s">
        <v>105</v>
      </c>
      <c r="I5" s="16">
        <v>0</v>
      </c>
      <c r="J5" s="16">
        <v>0</v>
      </c>
      <c r="K5" s="16">
        <v>6</v>
      </c>
      <c r="L5" s="16">
        <v>0</v>
      </c>
      <c r="M5" s="16">
        <v>0</v>
      </c>
      <c r="N5" s="16">
        <v>3</v>
      </c>
      <c r="O5" s="16">
        <v>12</v>
      </c>
      <c r="P5" s="16">
        <f t="shared" si="0"/>
        <v>21</v>
      </c>
      <c r="Q5" s="16">
        <v>0</v>
      </c>
      <c r="R5" s="16">
        <v>0</v>
      </c>
      <c r="S5" s="16"/>
      <c r="T5" s="16"/>
      <c r="U5" s="16">
        <v>8</v>
      </c>
      <c r="V5" s="16"/>
      <c r="W5" s="16"/>
      <c r="X5" s="16">
        <v>3852</v>
      </c>
      <c r="Y5" s="16">
        <f t="shared" si="1"/>
        <v>0.7142857142857143</v>
      </c>
      <c r="Z5" s="16">
        <f t="shared" si="2"/>
        <v>0.2</v>
      </c>
      <c r="AA5" s="16"/>
      <c r="AB5" s="16">
        <f t="shared" si="3"/>
        <v>1</v>
      </c>
      <c r="AC5" s="16">
        <f t="shared" si="4"/>
        <v>0</v>
      </c>
      <c r="AE5" s="16"/>
      <c r="AF5" s="16"/>
      <c r="AG5" s="16"/>
      <c r="AH5" s="16"/>
      <c r="AI5" s="16"/>
      <c r="AJ5" s="16"/>
      <c r="AK5" s="16"/>
      <c r="AL5" s="16"/>
      <c r="AM5" s="16"/>
    </row>
    <row r="6" spans="1:39" x14ac:dyDescent="0.2">
      <c r="A6" s="31">
        <v>37768</v>
      </c>
      <c r="B6" s="22">
        <v>1</v>
      </c>
      <c r="C6" s="16">
        <v>23</v>
      </c>
      <c r="D6" s="16" t="s">
        <v>103</v>
      </c>
      <c r="E6" s="16"/>
      <c r="F6" s="16"/>
      <c r="G6" s="16" t="s">
        <v>104</v>
      </c>
      <c r="H6" s="16" t="s">
        <v>105</v>
      </c>
      <c r="I6" s="16">
        <v>6</v>
      </c>
      <c r="J6" s="16">
        <v>0</v>
      </c>
      <c r="K6" s="16">
        <v>13</v>
      </c>
      <c r="L6" s="16">
        <v>0</v>
      </c>
      <c r="M6" s="16">
        <v>0</v>
      </c>
      <c r="N6" s="16">
        <v>1</v>
      </c>
      <c r="O6" s="16">
        <v>2</v>
      </c>
      <c r="P6" s="16">
        <f t="shared" si="0"/>
        <v>22</v>
      </c>
      <c r="Q6" s="16">
        <v>0</v>
      </c>
      <c r="R6" s="16">
        <v>0</v>
      </c>
      <c r="S6" s="16"/>
      <c r="T6" s="16"/>
      <c r="U6" s="16">
        <v>0</v>
      </c>
      <c r="V6" s="16"/>
      <c r="W6" s="16"/>
      <c r="X6" s="16">
        <v>23</v>
      </c>
      <c r="Y6" s="16">
        <f t="shared" si="1"/>
        <v>0.13636363636363635</v>
      </c>
      <c r="Z6" s="16">
        <f t="shared" si="2"/>
        <v>0.33333333333333331</v>
      </c>
      <c r="AA6" s="16"/>
      <c r="AB6" s="16">
        <f t="shared" si="3"/>
        <v>1</v>
      </c>
      <c r="AC6" s="16">
        <f t="shared" si="4"/>
        <v>0</v>
      </c>
      <c r="AE6" s="16"/>
      <c r="AF6" s="16"/>
      <c r="AG6" s="16"/>
      <c r="AH6" s="16"/>
      <c r="AI6" s="16"/>
      <c r="AJ6" s="16"/>
      <c r="AK6" s="16"/>
      <c r="AL6" s="16"/>
      <c r="AM6" s="16"/>
    </row>
    <row r="7" spans="1:39" x14ac:dyDescent="0.2">
      <c r="A7" s="31">
        <v>37768</v>
      </c>
      <c r="B7" s="22">
        <v>1</v>
      </c>
      <c r="C7" s="16">
        <v>222</v>
      </c>
      <c r="D7" s="16" t="s">
        <v>103</v>
      </c>
      <c r="E7" s="16"/>
      <c r="F7" s="16" t="s">
        <v>40</v>
      </c>
      <c r="G7" s="16" t="s">
        <v>104</v>
      </c>
      <c r="H7" s="16" t="s">
        <v>105</v>
      </c>
      <c r="I7" s="16">
        <v>7</v>
      </c>
      <c r="J7" s="16">
        <v>3</v>
      </c>
      <c r="K7" s="16">
        <v>6</v>
      </c>
      <c r="L7" s="16">
        <v>0</v>
      </c>
      <c r="M7" s="16">
        <v>4</v>
      </c>
      <c r="N7" s="16">
        <v>3</v>
      </c>
      <c r="O7" s="16">
        <v>2</v>
      </c>
      <c r="P7" s="16">
        <f t="shared" si="0"/>
        <v>25</v>
      </c>
      <c r="Q7" s="16">
        <v>0</v>
      </c>
      <c r="R7" s="16"/>
      <c r="S7" s="16"/>
      <c r="T7" s="16"/>
      <c r="U7" s="16">
        <v>2</v>
      </c>
      <c r="V7" s="16"/>
      <c r="W7" s="16"/>
      <c r="X7" s="16">
        <v>222</v>
      </c>
      <c r="Y7" s="16">
        <f t="shared" si="1"/>
        <v>0.2</v>
      </c>
      <c r="Z7" s="16">
        <f t="shared" si="2"/>
        <v>0.6</v>
      </c>
      <c r="AA7" s="16"/>
      <c r="AB7" s="16">
        <f t="shared" si="3"/>
        <v>0.66666666666666663</v>
      </c>
      <c r="AC7" s="16">
        <f t="shared" si="4"/>
        <v>0.16</v>
      </c>
      <c r="AE7" s="16"/>
      <c r="AF7" s="16"/>
      <c r="AG7" s="16"/>
      <c r="AH7" s="16"/>
      <c r="AI7" s="16"/>
      <c r="AJ7" s="16"/>
      <c r="AK7" s="16"/>
      <c r="AL7" s="16"/>
      <c r="AM7" s="16"/>
    </row>
    <row r="8" spans="1:39" x14ac:dyDescent="0.2">
      <c r="A8" s="31">
        <v>37769</v>
      </c>
      <c r="B8" s="22">
        <v>1</v>
      </c>
      <c r="C8" s="16">
        <v>222</v>
      </c>
      <c r="D8" s="16" t="s">
        <v>103</v>
      </c>
      <c r="E8" s="16"/>
      <c r="F8" s="16" t="s">
        <v>40</v>
      </c>
      <c r="G8" s="16" t="s">
        <v>104</v>
      </c>
      <c r="H8" s="16" t="s">
        <v>105</v>
      </c>
      <c r="I8" s="16">
        <v>12</v>
      </c>
      <c r="J8" s="16">
        <v>0</v>
      </c>
      <c r="K8" s="16">
        <v>5</v>
      </c>
      <c r="L8" s="16">
        <v>0</v>
      </c>
      <c r="M8" s="16">
        <v>1</v>
      </c>
      <c r="N8" s="16">
        <v>1</v>
      </c>
      <c r="O8" s="16">
        <v>3</v>
      </c>
      <c r="P8" s="16">
        <f t="shared" si="0"/>
        <v>22</v>
      </c>
      <c r="Q8" s="16">
        <v>0</v>
      </c>
      <c r="R8" s="16">
        <v>0</v>
      </c>
      <c r="S8" s="16"/>
      <c r="T8" s="16"/>
      <c r="U8" s="16">
        <v>0</v>
      </c>
      <c r="V8" s="16"/>
      <c r="W8" s="16"/>
      <c r="X8" s="16">
        <v>222</v>
      </c>
      <c r="Y8" s="16">
        <f t="shared" si="1"/>
        <v>0.18181818181818182</v>
      </c>
      <c r="Z8" s="16">
        <f t="shared" si="2"/>
        <v>0.25</v>
      </c>
      <c r="AA8" s="16"/>
      <c r="AB8" s="16">
        <f t="shared" si="3"/>
        <v>1</v>
      </c>
      <c r="AC8" s="16">
        <f t="shared" si="4"/>
        <v>4.5454545454545456E-2</v>
      </c>
      <c r="AE8" s="16"/>
      <c r="AF8" s="16"/>
      <c r="AG8" s="16"/>
      <c r="AH8" s="16"/>
      <c r="AI8" s="16"/>
      <c r="AJ8" s="16"/>
      <c r="AK8" s="16"/>
      <c r="AL8" s="16"/>
      <c r="AM8" s="16"/>
    </row>
    <row r="9" spans="1:39" x14ac:dyDescent="0.2">
      <c r="A9" s="31">
        <v>37769</v>
      </c>
      <c r="B9" s="22">
        <v>1</v>
      </c>
      <c r="C9" s="16">
        <v>3852</v>
      </c>
      <c r="D9" s="16" t="s">
        <v>103</v>
      </c>
      <c r="E9" s="16"/>
      <c r="F9" s="16"/>
      <c r="G9" s="16" t="s">
        <v>104</v>
      </c>
      <c r="H9" s="16" t="s">
        <v>105</v>
      </c>
      <c r="I9" s="16">
        <v>0</v>
      </c>
      <c r="J9" s="16">
        <v>0</v>
      </c>
      <c r="K9" s="16">
        <v>8</v>
      </c>
      <c r="L9" s="16">
        <v>0</v>
      </c>
      <c r="M9" s="16">
        <v>7</v>
      </c>
      <c r="N9" s="16">
        <v>4</v>
      </c>
      <c r="O9" s="16">
        <v>4</v>
      </c>
      <c r="P9" s="16">
        <f t="shared" si="0"/>
        <v>23</v>
      </c>
      <c r="Q9" s="16">
        <v>0</v>
      </c>
      <c r="R9" s="16">
        <v>0</v>
      </c>
      <c r="S9" s="16"/>
      <c r="T9" s="16"/>
      <c r="U9" s="16">
        <v>4</v>
      </c>
      <c r="V9" s="16"/>
      <c r="W9" s="16"/>
      <c r="X9" s="16">
        <v>3852</v>
      </c>
      <c r="Y9" s="16">
        <f t="shared" si="1"/>
        <v>0.34782608695652173</v>
      </c>
      <c r="Z9" s="16">
        <f t="shared" si="2"/>
        <v>0.5</v>
      </c>
      <c r="AA9" s="16"/>
      <c r="AB9" s="16">
        <f t="shared" si="3"/>
        <v>1</v>
      </c>
      <c r="AC9" s="16">
        <f t="shared" si="4"/>
        <v>0.30434782608695654</v>
      </c>
      <c r="AE9" s="16"/>
      <c r="AF9" s="16"/>
      <c r="AG9" s="16"/>
      <c r="AH9" s="16"/>
      <c r="AI9" s="16"/>
      <c r="AJ9" s="16"/>
      <c r="AK9" s="16"/>
      <c r="AL9" s="16"/>
      <c r="AM9" s="16"/>
    </row>
    <row r="10" spans="1:39" x14ac:dyDescent="0.2">
      <c r="A10" s="31">
        <v>37769</v>
      </c>
      <c r="B10" s="22">
        <v>1</v>
      </c>
      <c r="C10" s="16">
        <v>23</v>
      </c>
      <c r="D10" s="16" t="s">
        <v>103</v>
      </c>
      <c r="E10" s="16"/>
      <c r="F10" s="16"/>
      <c r="G10" s="16" t="s">
        <v>104</v>
      </c>
      <c r="H10" s="16" t="s">
        <v>105</v>
      </c>
      <c r="I10" s="16">
        <v>1</v>
      </c>
      <c r="J10" s="16">
        <v>1</v>
      </c>
      <c r="K10" s="16">
        <v>16</v>
      </c>
      <c r="L10" s="16">
        <v>0</v>
      </c>
      <c r="M10" s="16">
        <v>8</v>
      </c>
      <c r="N10" s="16">
        <v>2</v>
      </c>
      <c r="O10" s="16">
        <v>1</v>
      </c>
      <c r="P10" s="16">
        <f t="shared" si="0"/>
        <v>29</v>
      </c>
      <c r="Q10" s="16">
        <v>0</v>
      </c>
      <c r="R10" s="16">
        <v>0</v>
      </c>
      <c r="S10" s="16"/>
      <c r="T10" s="16"/>
      <c r="U10" s="16">
        <v>0</v>
      </c>
      <c r="V10" s="16"/>
      <c r="W10" s="16"/>
      <c r="X10" s="16">
        <v>23</v>
      </c>
      <c r="Y10" s="16">
        <f t="shared" si="1"/>
        <v>0.10344827586206896</v>
      </c>
      <c r="Z10" s="16">
        <f t="shared" si="2"/>
        <v>0.66666666666666663</v>
      </c>
      <c r="AA10" s="16"/>
      <c r="AB10" s="16">
        <f t="shared" si="3"/>
        <v>0.94117647058823528</v>
      </c>
      <c r="AC10" s="16">
        <f t="shared" si="4"/>
        <v>0.27586206896551724</v>
      </c>
      <c r="AE10" s="16"/>
      <c r="AF10" s="16"/>
      <c r="AG10" s="16"/>
      <c r="AH10" s="16"/>
      <c r="AI10" s="16"/>
      <c r="AJ10" s="16"/>
      <c r="AK10" s="16"/>
      <c r="AL10" s="16"/>
      <c r="AM10" s="16"/>
    </row>
    <row r="11" spans="1:39" x14ac:dyDescent="0.2">
      <c r="A11" s="31">
        <v>37773</v>
      </c>
      <c r="B11" s="38" t="s">
        <v>24</v>
      </c>
      <c r="C11" s="16">
        <v>3852</v>
      </c>
      <c r="D11" s="16" t="s">
        <v>103</v>
      </c>
      <c r="E11" s="16"/>
      <c r="F11" s="16"/>
      <c r="G11" s="16" t="s">
        <v>104</v>
      </c>
      <c r="H11" s="16" t="s">
        <v>105</v>
      </c>
      <c r="I11" s="16">
        <v>0</v>
      </c>
      <c r="J11" s="16">
        <v>9</v>
      </c>
      <c r="K11" s="16">
        <v>1</v>
      </c>
      <c r="L11" s="16">
        <v>3</v>
      </c>
      <c r="M11" s="16">
        <v>3</v>
      </c>
      <c r="N11" s="16">
        <v>0</v>
      </c>
      <c r="O11" s="16">
        <v>7</v>
      </c>
      <c r="P11" s="16">
        <f t="shared" si="0"/>
        <v>23</v>
      </c>
      <c r="Q11" s="16">
        <v>0</v>
      </c>
      <c r="R11" s="16"/>
      <c r="S11" s="16">
        <v>0</v>
      </c>
      <c r="T11" s="16">
        <v>1</v>
      </c>
      <c r="U11" s="16">
        <v>5</v>
      </c>
      <c r="V11" s="16"/>
      <c r="W11" s="16"/>
      <c r="X11" s="16">
        <v>3852</v>
      </c>
      <c r="Y11" s="16">
        <f t="shared" si="1"/>
        <v>0.30434782608695654</v>
      </c>
      <c r="Z11" s="16">
        <f t="shared" si="2"/>
        <v>0</v>
      </c>
      <c r="AA11" s="16">
        <f>+(R11+S11+T11)/U11</f>
        <v>0.2</v>
      </c>
      <c r="AB11" s="16">
        <f t="shared" si="3"/>
        <v>0.1</v>
      </c>
      <c r="AC11" s="16">
        <f t="shared" si="4"/>
        <v>0.2608695652173913</v>
      </c>
      <c r="AE11" s="16"/>
      <c r="AF11" s="16"/>
      <c r="AG11" s="16"/>
      <c r="AH11" s="16"/>
      <c r="AI11" s="16"/>
      <c r="AJ11" s="16"/>
      <c r="AK11" s="16"/>
      <c r="AL11" s="16"/>
      <c r="AM11" s="16"/>
    </row>
    <row r="12" spans="1:39" x14ac:dyDescent="0.2">
      <c r="A12" s="31">
        <v>37773</v>
      </c>
      <c r="B12" s="38" t="s">
        <v>24</v>
      </c>
      <c r="C12" s="16">
        <v>1630</v>
      </c>
      <c r="D12" s="16" t="s">
        <v>103</v>
      </c>
      <c r="E12" s="16"/>
      <c r="F12" s="16"/>
      <c r="G12" s="16" t="s">
        <v>104</v>
      </c>
      <c r="H12" s="16" t="s">
        <v>105</v>
      </c>
      <c r="I12" s="16">
        <v>1</v>
      </c>
      <c r="J12" s="16">
        <v>0</v>
      </c>
      <c r="K12" s="16">
        <v>6</v>
      </c>
      <c r="L12" s="16">
        <v>4</v>
      </c>
      <c r="M12" s="16">
        <v>2</v>
      </c>
      <c r="N12" s="16">
        <v>0</v>
      </c>
      <c r="O12" s="16">
        <v>3</v>
      </c>
      <c r="P12" s="16">
        <f t="shared" si="0"/>
        <v>16</v>
      </c>
      <c r="Q12" s="16">
        <v>0</v>
      </c>
      <c r="R12" s="16"/>
      <c r="S12" s="16">
        <v>0</v>
      </c>
      <c r="T12" s="16">
        <v>0</v>
      </c>
      <c r="U12" s="16">
        <v>10</v>
      </c>
      <c r="V12" s="16"/>
      <c r="W12" s="16"/>
      <c r="X12" s="16">
        <v>1630</v>
      </c>
      <c r="Y12" s="16">
        <f t="shared" si="1"/>
        <v>0.1875</v>
      </c>
      <c r="Z12" s="16">
        <f t="shared" si="2"/>
        <v>0</v>
      </c>
      <c r="AA12" s="16"/>
      <c r="AB12" s="16">
        <f t="shared" si="3"/>
        <v>1</v>
      </c>
      <c r="AC12" s="16">
        <f t="shared" si="4"/>
        <v>0.375</v>
      </c>
      <c r="AE12" s="16"/>
      <c r="AF12" s="16"/>
      <c r="AG12" s="16"/>
      <c r="AH12" s="16"/>
      <c r="AI12" s="16"/>
      <c r="AJ12" s="16"/>
      <c r="AK12" s="16"/>
      <c r="AL12" s="16"/>
      <c r="AM12" s="16"/>
    </row>
    <row r="13" spans="1:39" x14ac:dyDescent="0.2">
      <c r="A13" s="31">
        <v>37773</v>
      </c>
      <c r="B13" s="38" t="s">
        <v>24</v>
      </c>
      <c r="C13" s="16">
        <v>23</v>
      </c>
      <c r="D13" s="16" t="s">
        <v>103</v>
      </c>
      <c r="E13" s="16"/>
      <c r="F13" s="16"/>
      <c r="G13" s="16" t="s">
        <v>104</v>
      </c>
      <c r="H13" s="16" t="s">
        <v>107</v>
      </c>
      <c r="I13" s="16">
        <v>4</v>
      </c>
      <c r="J13" s="16">
        <v>14</v>
      </c>
      <c r="K13" s="16">
        <v>2</v>
      </c>
      <c r="L13" s="16">
        <v>4</v>
      </c>
      <c r="M13" s="16">
        <v>5</v>
      </c>
      <c r="N13" s="16">
        <v>0</v>
      </c>
      <c r="O13" s="16">
        <v>5</v>
      </c>
      <c r="P13" s="16">
        <f t="shared" si="0"/>
        <v>34</v>
      </c>
      <c r="Q13" s="16">
        <v>0</v>
      </c>
      <c r="R13" s="16"/>
      <c r="S13" s="16">
        <v>0</v>
      </c>
      <c r="T13" s="16">
        <v>0</v>
      </c>
      <c r="U13" s="16">
        <v>1</v>
      </c>
      <c r="V13" s="16"/>
      <c r="W13" s="16"/>
      <c r="X13" s="16">
        <v>23</v>
      </c>
      <c r="Y13" s="16">
        <f t="shared" si="1"/>
        <v>0.14705882352941177</v>
      </c>
      <c r="Z13" s="16"/>
      <c r="AA13" s="16"/>
      <c r="AB13" s="16">
        <f t="shared" si="3"/>
        <v>0.125</v>
      </c>
      <c r="AC13" s="16">
        <f t="shared" si="4"/>
        <v>0.26470588235294118</v>
      </c>
      <c r="AE13" s="16"/>
      <c r="AF13" s="16"/>
      <c r="AG13" s="16"/>
      <c r="AH13" s="16"/>
      <c r="AI13" s="16"/>
      <c r="AJ13" s="16"/>
      <c r="AK13" s="16"/>
      <c r="AL13" s="16"/>
      <c r="AM13" s="16"/>
    </row>
    <row r="14" spans="1:39" x14ac:dyDescent="0.2">
      <c r="A14" s="31">
        <v>37773</v>
      </c>
      <c r="B14" s="38" t="s">
        <v>24</v>
      </c>
      <c r="C14" s="16">
        <v>222</v>
      </c>
      <c r="D14" s="16" t="s">
        <v>103</v>
      </c>
      <c r="E14" s="16"/>
      <c r="F14" s="16"/>
      <c r="G14" s="16" t="s">
        <v>104</v>
      </c>
      <c r="H14" s="16" t="s">
        <v>107</v>
      </c>
      <c r="I14" s="16">
        <v>13</v>
      </c>
      <c r="J14" s="16">
        <v>12</v>
      </c>
      <c r="K14" s="16">
        <v>1</v>
      </c>
      <c r="L14" s="16">
        <v>2</v>
      </c>
      <c r="M14" s="16">
        <v>5</v>
      </c>
      <c r="N14" s="16">
        <v>0</v>
      </c>
      <c r="O14" s="16">
        <v>2</v>
      </c>
      <c r="P14" s="16">
        <f t="shared" si="0"/>
        <v>35</v>
      </c>
      <c r="Q14" s="16">
        <v>0</v>
      </c>
      <c r="R14" s="16">
        <v>0</v>
      </c>
      <c r="S14" s="16"/>
      <c r="T14" s="16"/>
      <c r="U14" s="16">
        <v>0</v>
      </c>
      <c r="V14" s="16"/>
      <c r="W14" s="16"/>
      <c r="X14" s="16">
        <v>222</v>
      </c>
      <c r="Y14" s="16"/>
      <c r="Z14" s="16"/>
      <c r="AA14" s="16"/>
      <c r="AB14" s="16">
        <f t="shared" si="3"/>
        <v>7.6923076923076927E-2</v>
      </c>
      <c r="AC14" s="16">
        <f t="shared" si="4"/>
        <v>0.2</v>
      </c>
      <c r="AE14" s="16"/>
      <c r="AF14" s="16"/>
      <c r="AG14" s="16"/>
      <c r="AH14" s="16"/>
      <c r="AI14" s="16"/>
      <c r="AJ14" s="16"/>
      <c r="AK14" s="16"/>
      <c r="AL14" s="16"/>
      <c r="AM14" s="16"/>
    </row>
    <row r="15" spans="1:39" x14ac:dyDescent="0.2">
      <c r="A15" s="31">
        <v>37774</v>
      </c>
      <c r="B15" s="38" t="s">
        <v>25</v>
      </c>
      <c r="C15" s="16">
        <v>3852</v>
      </c>
      <c r="D15" s="16" t="s">
        <v>103</v>
      </c>
      <c r="E15" s="16"/>
      <c r="F15" s="16"/>
      <c r="G15" s="16" t="s">
        <v>104</v>
      </c>
      <c r="H15" s="16" t="s">
        <v>105</v>
      </c>
      <c r="I15" s="16">
        <v>0</v>
      </c>
      <c r="J15" s="16">
        <v>1</v>
      </c>
      <c r="K15" s="16">
        <v>8</v>
      </c>
      <c r="L15" s="16">
        <v>0</v>
      </c>
      <c r="M15" s="16">
        <v>2</v>
      </c>
      <c r="N15" s="16">
        <v>1</v>
      </c>
      <c r="O15" s="16">
        <v>2</v>
      </c>
      <c r="P15" s="16">
        <f t="shared" si="0"/>
        <v>14</v>
      </c>
      <c r="Q15" s="16">
        <v>0</v>
      </c>
      <c r="R15" s="16"/>
      <c r="S15" s="16">
        <v>0</v>
      </c>
      <c r="T15" s="16">
        <v>2</v>
      </c>
      <c r="U15" s="16">
        <v>1</v>
      </c>
      <c r="V15" s="16"/>
      <c r="W15" s="16"/>
      <c r="X15" s="16">
        <v>3852</v>
      </c>
      <c r="Y15" s="16">
        <f t="shared" ref="Y15:Y46" si="5">+(N15+O15)/+(I15+J15+K15+L15+M15+N15+O15)</f>
        <v>0.21428571428571427</v>
      </c>
      <c r="Z15" s="16">
        <f t="shared" ref="Z15:Z58" si="6">+N15/(+N15+O15)</f>
        <v>0.33333333333333331</v>
      </c>
      <c r="AA15" s="16"/>
      <c r="AB15" s="16">
        <f t="shared" si="3"/>
        <v>0.88888888888888884</v>
      </c>
      <c r="AC15" s="16">
        <f t="shared" si="4"/>
        <v>0.14285714285714285</v>
      </c>
      <c r="AE15" s="16"/>
      <c r="AF15" s="16"/>
      <c r="AG15" s="16"/>
      <c r="AH15" s="16"/>
      <c r="AI15" s="16"/>
      <c r="AJ15" s="16"/>
      <c r="AK15" s="16"/>
      <c r="AL15" s="16"/>
      <c r="AM15" s="16"/>
    </row>
    <row r="16" spans="1:39" x14ac:dyDescent="0.2">
      <c r="A16" s="31">
        <v>37774</v>
      </c>
      <c r="B16" s="38" t="s">
        <v>25</v>
      </c>
      <c r="C16" s="16">
        <v>23</v>
      </c>
      <c r="D16" s="16" t="s">
        <v>103</v>
      </c>
      <c r="E16" s="16"/>
      <c r="F16" s="16"/>
      <c r="G16" s="16" t="s">
        <v>104</v>
      </c>
      <c r="H16" s="16" t="s">
        <v>105</v>
      </c>
      <c r="I16" s="16">
        <v>0</v>
      </c>
      <c r="J16" s="16">
        <v>5</v>
      </c>
      <c r="K16" s="16">
        <v>11</v>
      </c>
      <c r="L16" s="16">
        <v>1</v>
      </c>
      <c r="M16" s="16">
        <v>3</v>
      </c>
      <c r="N16" s="16">
        <v>6</v>
      </c>
      <c r="O16" s="16">
        <v>7</v>
      </c>
      <c r="P16" s="16">
        <f t="shared" si="0"/>
        <v>33</v>
      </c>
      <c r="Q16" s="16">
        <v>0</v>
      </c>
      <c r="R16" s="16"/>
      <c r="S16" s="16">
        <v>0</v>
      </c>
      <c r="T16" s="16">
        <v>0</v>
      </c>
      <c r="U16" s="16">
        <v>0</v>
      </c>
      <c r="V16" s="16"/>
      <c r="W16" s="16"/>
      <c r="X16" s="16">
        <v>23</v>
      </c>
      <c r="Y16" s="16">
        <f t="shared" si="5"/>
        <v>0.39393939393939392</v>
      </c>
      <c r="Z16" s="16">
        <f t="shared" si="6"/>
        <v>0.46153846153846156</v>
      </c>
      <c r="AA16" s="16"/>
      <c r="AB16" s="16">
        <f t="shared" si="3"/>
        <v>0.6875</v>
      </c>
      <c r="AC16" s="16">
        <f t="shared" si="4"/>
        <v>0.12121212121212122</v>
      </c>
      <c r="AE16" s="16"/>
      <c r="AF16" s="16"/>
      <c r="AG16" s="16"/>
      <c r="AH16" s="16"/>
      <c r="AI16" s="16"/>
      <c r="AJ16" s="16"/>
      <c r="AK16" s="16"/>
      <c r="AL16" s="16"/>
      <c r="AM16" s="16"/>
    </row>
    <row r="17" spans="1:39" x14ac:dyDescent="0.2">
      <c r="A17" s="31">
        <v>37774</v>
      </c>
      <c r="B17" s="38" t="s">
        <v>25</v>
      </c>
      <c r="C17" s="16">
        <v>222</v>
      </c>
      <c r="D17" s="16" t="s">
        <v>103</v>
      </c>
      <c r="E17" s="16"/>
      <c r="F17" s="16" t="s">
        <v>39</v>
      </c>
      <c r="G17" s="16" t="s">
        <v>104</v>
      </c>
      <c r="H17" s="16" t="s">
        <v>105</v>
      </c>
      <c r="I17" s="16">
        <v>1</v>
      </c>
      <c r="J17" s="16">
        <v>8</v>
      </c>
      <c r="K17" s="16">
        <v>11</v>
      </c>
      <c r="L17" s="16">
        <v>0</v>
      </c>
      <c r="M17" s="16">
        <v>2</v>
      </c>
      <c r="N17" s="16">
        <v>15</v>
      </c>
      <c r="O17" s="16">
        <v>6</v>
      </c>
      <c r="P17" s="16">
        <f t="shared" si="0"/>
        <v>43</v>
      </c>
      <c r="Q17" s="16">
        <v>0</v>
      </c>
      <c r="R17" s="16"/>
      <c r="S17" s="16">
        <v>0</v>
      </c>
      <c r="T17" s="16">
        <v>0</v>
      </c>
      <c r="U17" s="16">
        <v>3</v>
      </c>
      <c r="V17" s="16"/>
      <c r="W17" s="16"/>
      <c r="X17" s="16">
        <v>222</v>
      </c>
      <c r="Y17" s="16">
        <f t="shared" si="5"/>
        <v>0.48837209302325579</v>
      </c>
      <c r="Z17" s="16">
        <f t="shared" si="6"/>
        <v>0.7142857142857143</v>
      </c>
      <c r="AA17" s="16"/>
      <c r="AB17" s="16">
        <f t="shared" si="3"/>
        <v>0.57894736842105265</v>
      </c>
      <c r="AC17" s="16">
        <f t="shared" si="4"/>
        <v>4.6511627906976744E-2</v>
      </c>
      <c r="AE17" s="16"/>
      <c r="AF17" s="16"/>
      <c r="AG17" s="16"/>
      <c r="AH17" s="16"/>
      <c r="AI17" s="16"/>
      <c r="AJ17" s="16"/>
      <c r="AK17" s="16"/>
      <c r="AL17" s="16"/>
      <c r="AM17" s="16"/>
    </row>
    <row r="18" spans="1:39" x14ac:dyDescent="0.2">
      <c r="A18" s="31">
        <v>37777</v>
      </c>
      <c r="B18" s="38" t="s">
        <v>25</v>
      </c>
      <c r="C18" s="16">
        <v>222</v>
      </c>
      <c r="D18" s="16" t="s">
        <v>103</v>
      </c>
      <c r="E18" s="16"/>
      <c r="F18" s="16" t="s">
        <v>40</v>
      </c>
      <c r="G18" s="16" t="s">
        <v>104</v>
      </c>
      <c r="H18" s="16" t="s">
        <v>105</v>
      </c>
      <c r="I18" s="16">
        <v>2</v>
      </c>
      <c r="J18" s="16">
        <v>8</v>
      </c>
      <c r="K18" s="16">
        <v>3</v>
      </c>
      <c r="L18" s="16">
        <v>0</v>
      </c>
      <c r="M18" s="16">
        <v>4</v>
      </c>
      <c r="N18" s="16">
        <v>7</v>
      </c>
      <c r="O18" s="16">
        <v>4</v>
      </c>
      <c r="P18" s="16">
        <f t="shared" si="0"/>
        <v>28</v>
      </c>
      <c r="Q18" s="16">
        <v>0</v>
      </c>
      <c r="R18" s="16">
        <v>1</v>
      </c>
      <c r="S18" s="16"/>
      <c r="T18" s="16"/>
      <c r="U18" s="16">
        <v>5</v>
      </c>
      <c r="V18" s="16">
        <v>2</v>
      </c>
      <c r="W18" s="16"/>
      <c r="X18" s="16">
        <v>222</v>
      </c>
      <c r="Y18" s="16">
        <f t="shared" si="5"/>
        <v>0.39285714285714285</v>
      </c>
      <c r="Z18" s="16">
        <f t="shared" si="6"/>
        <v>0.63636363636363635</v>
      </c>
      <c r="AA18" s="16">
        <f>+(R18+S18+T18)/U18</f>
        <v>0.2</v>
      </c>
      <c r="AB18" s="16">
        <f t="shared" si="3"/>
        <v>0.27272727272727271</v>
      </c>
      <c r="AC18" s="16">
        <f t="shared" si="4"/>
        <v>0.14285714285714285</v>
      </c>
      <c r="AE18" s="16"/>
      <c r="AF18" s="16"/>
      <c r="AG18" s="16"/>
      <c r="AH18" s="16"/>
      <c r="AI18" s="16"/>
      <c r="AJ18" s="16"/>
      <c r="AK18" s="16"/>
      <c r="AL18" s="16"/>
      <c r="AM18" s="16"/>
    </row>
    <row r="19" spans="1:39" x14ac:dyDescent="0.2">
      <c r="A19" s="31">
        <v>37777</v>
      </c>
      <c r="B19" s="38" t="s">
        <v>25</v>
      </c>
      <c r="C19" s="16">
        <v>3852</v>
      </c>
      <c r="D19" s="16" t="s">
        <v>103</v>
      </c>
      <c r="E19" s="16"/>
      <c r="F19" s="16"/>
      <c r="G19" s="16" t="s">
        <v>104</v>
      </c>
      <c r="H19" s="16" t="s">
        <v>105</v>
      </c>
      <c r="I19" s="16">
        <v>2</v>
      </c>
      <c r="J19" s="16">
        <v>4</v>
      </c>
      <c r="K19" s="16">
        <v>11</v>
      </c>
      <c r="L19" s="16">
        <v>0</v>
      </c>
      <c r="M19" s="16">
        <v>1</v>
      </c>
      <c r="N19" s="16">
        <v>7</v>
      </c>
      <c r="O19" s="16">
        <v>5</v>
      </c>
      <c r="P19" s="16">
        <f t="shared" si="0"/>
        <v>30</v>
      </c>
      <c r="Q19" s="16">
        <v>0</v>
      </c>
      <c r="R19" s="16">
        <v>1</v>
      </c>
      <c r="S19" s="16"/>
      <c r="T19" s="16"/>
      <c r="U19" s="16">
        <v>3</v>
      </c>
      <c r="V19" s="16">
        <v>5</v>
      </c>
      <c r="W19" s="16"/>
      <c r="X19" s="16">
        <v>3852</v>
      </c>
      <c r="Y19" s="16">
        <f t="shared" si="5"/>
        <v>0.4</v>
      </c>
      <c r="Z19" s="16">
        <f t="shared" si="6"/>
        <v>0.58333333333333337</v>
      </c>
      <c r="AA19" s="16">
        <f>+(R19+S19+T19)/U19</f>
        <v>0.33333333333333331</v>
      </c>
      <c r="AB19" s="16">
        <f t="shared" si="3"/>
        <v>0.73333333333333328</v>
      </c>
      <c r="AC19" s="16">
        <f t="shared" si="4"/>
        <v>3.3333333333333333E-2</v>
      </c>
      <c r="AE19" s="16"/>
      <c r="AF19" s="16"/>
      <c r="AG19" s="16"/>
      <c r="AH19" s="16"/>
      <c r="AI19" s="16"/>
      <c r="AJ19" s="16"/>
      <c r="AK19" s="16"/>
      <c r="AL19" s="16"/>
      <c r="AM19" s="16"/>
    </row>
    <row r="20" spans="1:39" x14ac:dyDescent="0.2">
      <c r="A20" s="31">
        <v>37778</v>
      </c>
      <c r="B20" s="38" t="s">
        <v>25</v>
      </c>
      <c r="C20" s="16">
        <v>23</v>
      </c>
      <c r="D20" s="16" t="s">
        <v>103</v>
      </c>
      <c r="E20" s="16"/>
      <c r="F20" s="16"/>
      <c r="G20" s="16" t="s">
        <v>104</v>
      </c>
      <c r="H20" s="16" t="s">
        <v>105</v>
      </c>
      <c r="I20" s="16">
        <v>1</v>
      </c>
      <c r="J20" s="16">
        <v>1</v>
      </c>
      <c r="K20" s="16">
        <v>3</v>
      </c>
      <c r="L20" s="16">
        <v>0</v>
      </c>
      <c r="M20" s="16">
        <v>0</v>
      </c>
      <c r="N20" s="16">
        <v>8</v>
      </c>
      <c r="O20" s="16">
        <v>1</v>
      </c>
      <c r="P20" s="16">
        <f t="shared" si="0"/>
        <v>14</v>
      </c>
      <c r="Q20" s="16">
        <v>0</v>
      </c>
      <c r="R20" s="16"/>
      <c r="S20" s="16"/>
      <c r="T20" s="16"/>
      <c r="U20" s="16">
        <v>9</v>
      </c>
      <c r="V20" s="16"/>
      <c r="W20" s="16"/>
      <c r="X20" s="16">
        <v>23</v>
      </c>
      <c r="Y20" s="16">
        <f t="shared" si="5"/>
        <v>0.6428571428571429</v>
      </c>
      <c r="Z20" s="16">
        <f t="shared" si="6"/>
        <v>0.88888888888888884</v>
      </c>
      <c r="AA20" s="16"/>
      <c r="AB20" s="16">
        <f t="shared" si="3"/>
        <v>0.75</v>
      </c>
      <c r="AC20" s="16">
        <f t="shared" si="4"/>
        <v>0</v>
      </c>
      <c r="AE20" s="16"/>
      <c r="AF20" s="16"/>
      <c r="AG20" s="16"/>
      <c r="AH20" s="16"/>
      <c r="AI20" s="16"/>
      <c r="AJ20" s="16"/>
      <c r="AK20" s="16"/>
      <c r="AL20" s="16"/>
      <c r="AM20" s="16"/>
    </row>
    <row r="21" spans="1:39" x14ac:dyDescent="0.2">
      <c r="A21" s="31">
        <v>37778</v>
      </c>
      <c r="B21" s="38" t="s">
        <v>25</v>
      </c>
      <c r="C21" s="16">
        <v>3852</v>
      </c>
      <c r="D21" s="16" t="s">
        <v>103</v>
      </c>
      <c r="E21" s="16"/>
      <c r="F21" s="16"/>
      <c r="G21" s="16" t="s">
        <v>104</v>
      </c>
      <c r="H21" s="16" t="s">
        <v>105</v>
      </c>
      <c r="I21" s="16">
        <v>0</v>
      </c>
      <c r="J21" s="16">
        <v>0</v>
      </c>
      <c r="K21" s="16">
        <v>7</v>
      </c>
      <c r="L21" s="16">
        <v>1</v>
      </c>
      <c r="M21" s="16">
        <v>4</v>
      </c>
      <c r="N21" s="16">
        <v>7</v>
      </c>
      <c r="O21" s="16">
        <v>3</v>
      </c>
      <c r="P21" s="16">
        <f t="shared" si="0"/>
        <v>22</v>
      </c>
      <c r="Q21" s="16">
        <v>0</v>
      </c>
      <c r="R21" s="16"/>
      <c r="S21" s="16"/>
      <c r="T21" s="16"/>
      <c r="U21" s="16">
        <v>5</v>
      </c>
      <c r="V21" s="16"/>
      <c r="W21" s="16"/>
      <c r="X21" s="16">
        <v>3852</v>
      </c>
      <c r="Y21" s="16">
        <f t="shared" si="5"/>
        <v>0.45454545454545453</v>
      </c>
      <c r="Z21" s="16">
        <f t="shared" si="6"/>
        <v>0.7</v>
      </c>
      <c r="AA21" s="16"/>
      <c r="AB21" s="16">
        <f t="shared" si="3"/>
        <v>1</v>
      </c>
      <c r="AC21" s="16">
        <f t="shared" si="4"/>
        <v>0.22727272727272727</v>
      </c>
      <c r="AE21" s="16"/>
      <c r="AF21" s="16"/>
      <c r="AG21" s="16"/>
      <c r="AH21" s="16"/>
      <c r="AI21" s="16"/>
      <c r="AJ21" s="16"/>
      <c r="AK21" s="16"/>
      <c r="AL21" s="16"/>
      <c r="AM21" s="16"/>
    </row>
    <row r="22" spans="1:39" x14ac:dyDescent="0.2">
      <c r="A22" s="31">
        <v>37778</v>
      </c>
      <c r="B22" s="38" t="s">
        <v>25</v>
      </c>
      <c r="C22" s="16">
        <v>222</v>
      </c>
      <c r="D22" s="16" t="s">
        <v>103</v>
      </c>
      <c r="E22" s="16"/>
      <c r="F22" s="16"/>
      <c r="G22" s="16" t="s">
        <v>104</v>
      </c>
      <c r="H22" s="16" t="s">
        <v>105</v>
      </c>
      <c r="I22" s="16">
        <v>1</v>
      </c>
      <c r="J22" s="16">
        <v>1</v>
      </c>
      <c r="K22" s="16">
        <v>4</v>
      </c>
      <c r="L22" s="16">
        <v>1</v>
      </c>
      <c r="M22" s="16">
        <v>2</v>
      </c>
      <c r="N22" s="16">
        <v>19</v>
      </c>
      <c r="O22" s="16">
        <v>7</v>
      </c>
      <c r="P22" s="16">
        <f t="shared" si="0"/>
        <v>35</v>
      </c>
      <c r="Q22" s="16">
        <v>0</v>
      </c>
      <c r="R22" s="16"/>
      <c r="S22" s="16"/>
      <c r="T22" s="16"/>
      <c r="U22" s="16">
        <v>8</v>
      </c>
      <c r="V22" s="16"/>
      <c r="W22" s="16"/>
      <c r="X22" s="16">
        <v>222</v>
      </c>
      <c r="Y22" s="16">
        <f t="shared" si="5"/>
        <v>0.74285714285714288</v>
      </c>
      <c r="Z22" s="16">
        <f t="shared" si="6"/>
        <v>0.73076923076923073</v>
      </c>
      <c r="AA22" s="16"/>
      <c r="AB22" s="16">
        <f t="shared" si="3"/>
        <v>0.8</v>
      </c>
      <c r="AC22" s="16">
        <f t="shared" si="4"/>
        <v>8.5714285714285715E-2</v>
      </c>
      <c r="AE22" s="16"/>
      <c r="AF22" s="16"/>
      <c r="AG22" s="16"/>
      <c r="AH22" s="16"/>
      <c r="AI22" s="16"/>
      <c r="AJ22" s="16"/>
      <c r="AK22" s="16"/>
      <c r="AL22" s="16"/>
      <c r="AM22" s="16"/>
    </row>
    <row r="23" spans="1:39" x14ac:dyDescent="0.2">
      <c r="A23" s="31">
        <v>37779</v>
      </c>
      <c r="B23" s="38" t="s">
        <v>25</v>
      </c>
      <c r="C23" s="16">
        <v>23</v>
      </c>
      <c r="D23" s="16" t="s">
        <v>103</v>
      </c>
      <c r="E23" s="16">
        <v>42</v>
      </c>
      <c r="F23" s="16"/>
      <c r="G23" s="16" t="s">
        <v>104</v>
      </c>
      <c r="H23" s="16" t="s">
        <v>107</v>
      </c>
      <c r="I23" s="16">
        <v>3</v>
      </c>
      <c r="J23" s="16">
        <v>1</v>
      </c>
      <c r="K23" s="16">
        <v>9</v>
      </c>
      <c r="L23" s="16">
        <v>2</v>
      </c>
      <c r="M23" s="16">
        <v>3</v>
      </c>
      <c r="N23" s="16">
        <v>8</v>
      </c>
      <c r="O23" s="16">
        <v>3</v>
      </c>
      <c r="P23" s="16">
        <f t="shared" si="0"/>
        <v>29</v>
      </c>
      <c r="Q23" s="16">
        <v>0</v>
      </c>
      <c r="R23" s="16"/>
      <c r="S23" s="16"/>
      <c r="T23" s="16"/>
      <c r="U23" s="16">
        <v>3</v>
      </c>
      <c r="V23" s="16"/>
      <c r="W23" s="16"/>
      <c r="X23" s="16">
        <v>23</v>
      </c>
      <c r="Y23" s="16">
        <f t="shared" si="5"/>
        <v>0.37931034482758619</v>
      </c>
      <c r="Z23" s="16">
        <f t="shared" si="6"/>
        <v>0.72727272727272729</v>
      </c>
      <c r="AA23" s="16"/>
      <c r="AB23" s="16">
        <f t="shared" si="3"/>
        <v>0.9</v>
      </c>
      <c r="AC23" s="16">
        <f t="shared" si="4"/>
        <v>0.17241379310344829</v>
      </c>
      <c r="AE23" s="16"/>
      <c r="AF23" s="16"/>
      <c r="AG23" s="16"/>
      <c r="AH23" s="16"/>
      <c r="AI23" s="16"/>
      <c r="AJ23" s="16"/>
      <c r="AK23" s="16"/>
      <c r="AL23" s="16"/>
      <c r="AM23" s="16"/>
    </row>
    <row r="24" spans="1:39" x14ac:dyDescent="0.2">
      <c r="A24" s="31">
        <v>37779</v>
      </c>
      <c r="B24" s="38" t="s">
        <v>25</v>
      </c>
      <c r="C24" s="16">
        <v>222</v>
      </c>
      <c r="D24" s="16" t="s">
        <v>103</v>
      </c>
      <c r="E24" s="16"/>
      <c r="F24" s="16"/>
      <c r="G24" s="16" t="s">
        <v>104</v>
      </c>
      <c r="H24" s="16" t="s">
        <v>107</v>
      </c>
      <c r="I24" s="16">
        <v>8</v>
      </c>
      <c r="J24" s="16">
        <v>1</v>
      </c>
      <c r="K24" s="16">
        <v>8</v>
      </c>
      <c r="L24" s="16">
        <v>1</v>
      </c>
      <c r="M24" s="16">
        <v>0</v>
      </c>
      <c r="N24" s="16">
        <v>8</v>
      </c>
      <c r="O24" s="16">
        <v>3</v>
      </c>
      <c r="P24" s="16">
        <f t="shared" si="0"/>
        <v>29</v>
      </c>
      <c r="Q24" s="16">
        <v>0</v>
      </c>
      <c r="R24" s="16"/>
      <c r="S24" s="16"/>
      <c r="T24" s="16"/>
      <c r="U24" s="16">
        <v>3</v>
      </c>
      <c r="V24" s="16"/>
      <c r="W24" s="16"/>
      <c r="X24" s="16">
        <v>222</v>
      </c>
      <c r="Y24" s="16">
        <f t="shared" si="5"/>
        <v>0.37931034482758619</v>
      </c>
      <c r="Z24" s="16">
        <f t="shared" si="6"/>
        <v>0.72727272727272729</v>
      </c>
      <c r="AA24" s="16"/>
      <c r="AB24" s="16">
        <f t="shared" si="3"/>
        <v>0.88888888888888884</v>
      </c>
      <c r="AC24" s="16">
        <f t="shared" si="4"/>
        <v>3.4482758620689655E-2</v>
      </c>
      <c r="AE24" s="16"/>
      <c r="AF24" s="16"/>
      <c r="AG24" s="16"/>
      <c r="AH24" s="16"/>
      <c r="AI24" s="16"/>
      <c r="AJ24" s="16"/>
      <c r="AK24" s="16"/>
      <c r="AL24" s="16"/>
      <c r="AM24" s="16"/>
    </row>
    <row r="25" spans="1:39" x14ac:dyDescent="0.2">
      <c r="A25" s="31">
        <v>37779</v>
      </c>
      <c r="B25" s="38" t="s">
        <v>25</v>
      </c>
      <c r="C25" s="16">
        <v>3852</v>
      </c>
      <c r="D25" s="16" t="s">
        <v>103</v>
      </c>
      <c r="E25" s="16"/>
      <c r="F25" s="16"/>
      <c r="G25" s="16" t="s">
        <v>104</v>
      </c>
      <c r="H25" s="16" t="s">
        <v>107</v>
      </c>
      <c r="I25" s="16">
        <v>2</v>
      </c>
      <c r="J25" s="16">
        <v>0</v>
      </c>
      <c r="K25" s="16">
        <v>3</v>
      </c>
      <c r="L25" s="16">
        <v>1</v>
      </c>
      <c r="M25" s="16">
        <v>1</v>
      </c>
      <c r="N25" s="16">
        <v>15</v>
      </c>
      <c r="O25" s="16">
        <v>8</v>
      </c>
      <c r="P25" s="16">
        <f t="shared" si="0"/>
        <v>30</v>
      </c>
      <c r="Q25" s="16">
        <v>0</v>
      </c>
      <c r="R25" s="16"/>
      <c r="S25" s="16"/>
      <c r="T25" s="16"/>
      <c r="U25" s="16"/>
      <c r="V25" s="16"/>
      <c r="W25" s="16"/>
      <c r="X25" s="16">
        <v>3852</v>
      </c>
      <c r="Y25" s="16">
        <f t="shared" si="5"/>
        <v>0.76666666666666672</v>
      </c>
      <c r="Z25" s="16">
        <f t="shared" si="6"/>
        <v>0.65217391304347827</v>
      </c>
      <c r="AA25" s="16"/>
      <c r="AB25" s="16">
        <f t="shared" si="3"/>
        <v>1</v>
      </c>
      <c r="AC25" s="16">
        <f t="shared" si="4"/>
        <v>6.6666666666666666E-2</v>
      </c>
      <c r="AE25" s="16"/>
      <c r="AF25" s="16"/>
      <c r="AG25" s="16"/>
      <c r="AH25" s="16"/>
      <c r="AI25" s="16"/>
      <c r="AJ25" s="16"/>
      <c r="AK25" s="16"/>
      <c r="AL25" s="16"/>
      <c r="AM25" s="16"/>
    </row>
    <row r="26" spans="1:39" x14ac:dyDescent="0.2">
      <c r="A26" s="31">
        <v>37902</v>
      </c>
      <c r="B26" s="22">
        <v>2</v>
      </c>
      <c r="C26" s="16">
        <v>3804</v>
      </c>
      <c r="D26" s="16" t="s">
        <v>103</v>
      </c>
      <c r="E26" s="16"/>
      <c r="F26" s="16"/>
      <c r="G26" s="16" t="s">
        <v>104</v>
      </c>
      <c r="H26" s="16" t="s">
        <v>105</v>
      </c>
      <c r="I26" s="16">
        <v>0</v>
      </c>
      <c r="J26" s="16">
        <v>5</v>
      </c>
      <c r="K26" s="16">
        <v>4</v>
      </c>
      <c r="L26" s="16">
        <v>0</v>
      </c>
      <c r="M26" s="16">
        <v>4</v>
      </c>
      <c r="N26" s="16">
        <v>4</v>
      </c>
      <c r="O26" s="16">
        <v>8</v>
      </c>
      <c r="P26" s="16">
        <f t="shared" si="0"/>
        <v>25</v>
      </c>
      <c r="Q26" s="16">
        <v>0</v>
      </c>
      <c r="R26" s="16">
        <v>0</v>
      </c>
      <c r="S26" s="16"/>
      <c r="T26" s="16"/>
      <c r="U26" s="16">
        <v>8</v>
      </c>
      <c r="V26" s="16"/>
      <c r="W26" s="16"/>
      <c r="X26" s="16">
        <v>3804</v>
      </c>
      <c r="Y26" s="16">
        <f t="shared" si="5"/>
        <v>0.48</v>
      </c>
      <c r="Z26" s="16">
        <f t="shared" si="6"/>
        <v>0.33333333333333331</v>
      </c>
      <c r="AA26" s="16"/>
      <c r="AB26" s="16">
        <f t="shared" si="3"/>
        <v>0.44444444444444442</v>
      </c>
      <c r="AC26" s="16">
        <f t="shared" si="4"/>
        <v>0.16</v>
      </c>
      <c r="AE26" s="16"/>
      <c r="AF26" s="16"/>
      <c r="AG26" s="16"/>
      <c r="AH26" s="16"/>
      <c r="AI26" s="16"/>
      <c r="AJ26" s="16"/>
      <c r="AK26" s="16"/>
      <c r="AL26" s="16"/>
      <c r="AM26" s="16"/>
    </row>
    <row r="27" spans="1:39" x14ac:dyDescent="0.2">
      <c r="A27" s="31">
        <v>37902</v>
      </c>
      <c r="B27" s="22">
        <v>2</v>
      </c>
      <c r="C27" s="16">
        <v>10</v>
      </c>
      <c r="D27" s="16" t="s">
        <v>103</v>
      </c>
      <c r="E27" s="16"/>
      <c r="F27" s="16"/>
      <c r="G27" s="16" t="s">
        <v>104</v>
      </c>
      <c r="H27" s="16" t="s">
        <v>105</v>
      </c>
      <c r="I27" s="16">
        <v>0</v>
      </c>
      <c r="J27" s="16">
        <v>6</v>
      </c>
      <c r="K27" s="16">
        <v>3</v>
      </c>
      <c r="L27" s="16">
        <v>0</v>
      </c>
      <c r="M27" s="16">
        <v>6</v>
      </c>
      <c r="N27" s="16">
        <v>5</v>
      </c>
      <c r="O27" s="16">
        <v>8</v>
      </c>
      <c r="P27" s="16">
        <f t="shared" si="0"/>
        <v>28</v>
      </c>
      <c r="Q27" s="16">
        <v>0</v>
      </c>
      <c r="R27" s="16">
        <v>0</v>
      </c>
      <c r="S27" s="16"/>
      <c r="T27" s="16"/>
      <c r="U27" s="16">
        <v>11</v>
      </c>
      <c r="V27" s="16"/>
      <c r="W27" s="16"/>
      <c r="X27" s="16">
        <v>10</v>
      </c>
      <c r="Y27" s="16">
        <f t="shared" si="5"/>
        <v>0.4642857142857143</v>
      </c>
      <c r="Z27" s="16">
        <f t="shared" si="6"/>
        <v>0.38461538461538464</v>
      </c>
      <c r="AA27" s="16"/>
      <c r="AB27" s="16">
        <f t="shared" si="3"/>
        <v>0.33333333333333331</v>
      </c>
      <c r="AC27" s="16">
        <f t="shared" si="4"/>
        <v>0.21428571428571427</v>
      </c>
      <c r="AE27" s="16"/>
      <c r="AF27" s="16"/>
      <c r="AG27" s="16"/>
      <c r="AH27" s="16"/>
      <c r="AI27" s="16"/>
      <c r="AJ27" s="16"/>
      <c r="AK27" s="16"/>
      <c r="AL27" s="16"/>
      <c r="AM27" s="16"/>
    </row>
    <row r="28" spans="1:39" x14ac:dyDescent="0.2">
      <c r="A28" s="31">
        <v>37902</v>
      </c>
      <c r="B28" s="22">
        <v>2</v>
      </c>
      <c r="C28" s="16">
        <v>24</v>
      </c>
      <c r="D28" s="16" t="s">
        <v>103</v>
      </c>
      <c r="E28" s="16"/>
      <c r="F28" s="16"/>
      <c r="G28" s="16" t="s">
        <v>104</v>
      </c>
      <c r="H28" s="16" t="s">
        <v>105</v>
      </c>
      <c r="I28" s="16">
        <v>0</v>
      </c>
      <c r="J28" s="16">
        <v>5</v>
      </c>
      <c r="K28" s="16">
        <v>7</v>
      </c>
      <c r="L28" s="16">
        <v>0</v>
      </c>
      <c r="M28" s="16">
        <v>5</v>
      </c>
      <c r="N28" s="16">
        <v>10</v>
      </c>
      <c r="O28" s="16">
        <v>5</v>
      </c>
      <c r="P28" s="16">
        <f t="shared" si="0"/>
        <v>32</v>
      </c>
      <c r="Q28" s="16">
        <v>0</v>
      </c>
      <c r="R28" s="16">
        <v>0</v>
      </c>
      <c r="S28" s="16"/>
      <c r="T28" s="16"/>
      <c r="U28" s="16">
        <v>12</v>
      </c>
      <c r="V28" s="16"/>
      <c r="W28" s="16"/>
      <c r="X28" s="16">
        <v>24</v>
      </c>
      <c r="Y28" s="16">
        <f t="shared" si="5"/>
        <v>0.46875</v>
      </c>
      <c r="Z28" s="16">
        <f t="shared" si="6"/>
        <v>0.66666666666666663</v>
      </c>
      <c r="AA28" s="16"/>
      <c r="AB28" s="16">
        <f t="shared" si="3"/>
        <v>0.58333333333333337</v>
      </c>
      <c r="AC28" s="16">
        <f t="shared" si="4"/>
        <v>0.15625</v>
      </c>
      <c r="AE28" s="16"/>
      <c r="AF28" s="16"/>
      <c r="AG28" s="16"/>
      <c r="AH28" s="16"/>
      <c r="AI28" s="16"/>
      <c r="AJ28" s="16"/>
      <c r="AK28" s="16"/>
      <c r="AL28" s="16"/>
      <c r="AM28" s="16"/>
    </row>
    <row r="29" spans="1:39" x14ac:dyDescent="0.2">
      <c r="A29" s="31">
        <v>37903</v>
      </c>
      <c r="B29" s="22">
        <v>2</v>
      </c>
      <c r="C29" s="16">
        <v>3804</v>
      </c>
      <c r="D29" s="16" t="s">
        <v>103</v>
      </c>
      <c r="E29" s="16"/>
      <c r="F29" s="16"/>
      <c r="G29" s="16" t="s">
        <v>104</v>
      </c>
      <c r="H29" s="16" t="s">
        <v>105</v>
      </c>
      <c r="I29" s="16">
        <v>0</v>
      </c>
      <c r="J29" s="16">
        <v>5</v>
      </c>
      <c r="K29" s="16">
        <v>4</v>
      </c>
      <c r="L29" s="16">
        <v>0</v>
      </c>
      <c r="M29" s="16">
        <v>4</v>
      </c>
      <c r="N29" s="16">
        <v>4</v>
      </c>
      <c r="O29" s="16">
        <v>8</v>
      </c>
      <c r="P29" s="16">
        <f t="shared" si="0"/>
        <v>25</v>
      </c>
      <c r="Q29" s="16">
        <v>0</v>
      </c>
      <c r="R29" s="16"/>
      <c r="S29" s="16"/>
      <c r="T29" s="16">
        <v>0</v>
      </c>
      <c r="U29" s="16">
        <v>8</v>
      </c>
      <c r="V29" s="16"/>
      <c r="W29" s="16"/>
      <c r="X29" s="16">
        <v>3804</v>
      </c>
      <c r="Y29" s="16">
        <f t="shared" si="5"/>
        <v>0.48</v>
      </c>
      <c r="Z29" s="16">
        <f t="shared" si="6"/>
        <v>0.33333333333333331</v>
      </c>
      <c r="AA29" s="16"/>
      <c r="AB29" s="16">
        <f t="shared" si="3"/>
        <v>0.44444444444444442</v>
      </c>
      <c r="AC29" s="16">
        <f t="shared" si="4"/>
        <v>0.16</v>
      </c>
      <c r="AE29" s="16"/>
      <c r="AF29" s="16"/>
      <c r="AG29" s="16"/>
      <c r="AH29" s="16"/>
      <c r="AI29" s="16"/>
      <c r="AJ29" s="16"/>
      <c r="AK29" s="16"/>
      <c r="AL29" s="16"/>
      <c r="AM29" s="16"/>
    </row>
    <row r="30" spans="1:39" x14ac:dyDescent="0.2">
      <c r="A30" s="31">
        <v>37903</v>
      </c>
      <c r="B30" s="22">
        <v>2</v>
      </c>
      <c r="C30" s="16">
        <v>10</v>
      </c>
      <c r="D30" s="16" t="s">
        <v>103</v>
      </c>
      <c r="E30" s="16"/>
      <c r="F30" s="16"/>
      <c r="G30" s="16" t="s">
        <v>104</v>
      </c>
      <c r="H30" s="16" t="s">
        <v>105</v>
      </c>
      <c r="I30" s="16">
        <v>0</v>
      </c>
      <c r="J30" s="16">
        <v>6</v>
      </c>
      <c r="K30" s="16">
        <v>3</v>
      </c>
      <c r="L30" s="16">
        <v>0</v>
      </c>
      <c r="M30" s="16">
        <v>6</v>
      </c>
      <c r="N30" s="16">
        <v>5</v>
      </c>
      <c r="O30" s="16">
        <v>8</v>
      </c>
      <c r="P30" s="16">
        <f t="shared" si="0"/>
        <v>28</v>
      </c>
      <c r="Q30" s="16">
        <v>0</v>
      </c>
      <c r="R30" s="16"/>
      <c r="S30" s="16"/>
      <c r="T30" s="16">
        <v>0</v>
      </c>
      <c r="U30" s="16">
        <v>11</v>
      </c>
      <c r="V30" s="16"/>
      <c r="W30" s="16"/>
      <c r="X30" s="16">
        <v>10</v>
      </c>
      <c r="Y30" s="16">
        <f t="shared" si="5"/>
        <v>0.4642857142857143</v>
      </c>
      <c r="Z30" s="16">
        <f t="shared" si="6"/>
        <v>0.38461538461538464</v>
      </c>
      <c r="AA30" s="16"/>
      <c r="AB30" s="16">
        <f t="shared" si="3"/>
        <v>0.33333333333333331</v>
      </c>
      <c r="AC30" s="16">
        <f t="shared" si="4"/>
        <v>0.21428571428571427</v>
      </c>
      <c r="AE30" s="16"/>
      <c r="AF30" s="16"/>
      <c r="AG30" s="16"/>
      <c r="AH30" s="16"/>
      <c r="AI30" s="16"/>
      <c r="AJ30" s="16"/>
      <c r="AK30" s="16"/>
      <c r="AL30" s="16"/>
      <c r="AM30" s="16"/>
    </row>
    <row r="31" spans="1:39" x14ac:dyDescent="0.2">
      <c r="A31" s="31">
        <v>37903</v>
      </c>
      <c r="B31" s="22">
        <v>2</v>
      </c>
      <c r="C31" s="16">
        <v>24</v>
      </c>
      <c r="D31" s="16" t="s">
        <v>103</v>
      </c>
      <c r="E31" s="16"/>
      <c r="F31" s="16"/>
      <c r="G31" s="16" t="s">
        <v>104</v>
      </c>
      <c r="H31" s="16" t="s">
        <v>105</v>
      </c>
      <c r="I31" s="16">
        <v>0</v>
      </c>
      <c r="J31" s="16">
        <v>5</v>
      </c>
      <c r="K31" s="16">
        <v>7</v>
      </c>
      <c r="L31" s="16">
        <v>0</v>
      </c>
      <c r="M31" s="16">
        <v>5</v>
      </c>
      <c r="N31" s="16">
        <v>10</v>
      </c>
      <c r="O31" s="16">
        <v>5</v>
      </c>
      <c r="P31" s="16">
        <f t="shared" si="0"/>
        <v>32</v>
      </c>
      <c r="Q31" s="16">
        <v>0</v>
      </c>
      <c r="R31" s="16"/>
      <c r="S31" s="16"/>
      <c r="T31" s="16">
        <v>0</v>
      </c>
      <c r="U31" s="16">
        <v>12</v>
      </c>
      <c r="V31" s="16"/>
      <c r="W31" s="16"/>
      <c r="X31" s="16">
        <v>24</v>
      </c>
      <c r="Y31" s="16">
        <f t="shared" si="5"/>
        <v>0.46875</v>
      </c>
      <c r="Z31" s="16">
        <f t="shared" si="6"/>
        <v>0.66666666666666663</v>
      </c>
      <c r="AA31" s="16"/>
      <c r="AB31" s="16">
        <f t="shared" si="3"/>
        <v>0.58333333333333337</v>
      </c>
      <c r="AC31" s="16">
        <f t="shared" si="4"/>
        <v>0.15625</v>
      </c>
      <c r="AE31" s="16"/>
      <c r="AF31" s="16"/>
      <c r="AG31" s="16"/>
      <c r="AH31" s="16"/>
      <c r="AI31" s="16"/>
      <c r="AJ31" s="16"/>
      <c r="AK31" s="16"/>
      <c r="AL31" s="16"/>
      <c r="AM31" s="16"/>
    </row>
    <row r="32" spans="1:39" x14ac:dyDescent="0.2">
      <c r="A32" s="31">
        <v>37905</v>
      </c>
      <c r="B32" s="22">
        <v>2</v>
      </c>
      <c r="C32" s="16">
        <v>222</v>
      </c>
      <c r="D32" s="16" t="s">
        <v>103</v>
      </c>
      <c r="E32" s="16"/>
      <c r="F32" s="16"/>
      <c r="G32" s="16" t="s">
        <v>104</v>
      </c>
      <c r="H32" s="16" t="s">
        <v>105</v>
      </c>
      <c r="I32" s="16">
        <v>0</v>
      </c>
      <c r="J32" s="16">
        <v>3</v>
      </c>
      <c r="K32" s="16">
        <v>3</v>
      </c>
      <c r="L32" s="16">
        <v>2</v>
      </c>
      <c r="M32" s="16">
        <v>5</v>
      </c>
      <c r="N32" s="16">
        <v>11</v>
      </c>
      <c r="O32" s="16">
        <v>5</v>
      </c>
      <c r="P32" s="16">
        <f t="shared" si="0"/>
        <v>29</v>
      </c>
      <c r="Q32" s="16">
        <v>0</v>
      </c>
      <c r="R32" s="16"/>
      <c r="S32" s="16"/>
      <c r="T32" s="16"/>
      <c r="U32" s="16">
        <v>12</v>
      </c>
      <c r="V32" s="16"/>
      <c r="W32" s="16"/>
      <c r="X32" s="16">
        <v>222</v>
      </c>
      <c r="Y32" s="16">
        <f t="shared" si="5"/>
        <v>0.55172413793103448</v>
      </c>
      <c r="Z32" s="16">
        <f t="shared" si="6"/>
        <v>0.6875</v>
      </c>
      <c r="AA32" s="16"/>
      <c r="AB32" s="16">
        <f t="shared" si="3"/>
        <v>0.5</v>
      </c>
      <c r="AC32" s="16">
        <f t="shared" si="4"/>
        <v>0.2413793103448276</v>
      </c>
      <c r="AE32" s="16"/>
      <c r="AF32" s="16"/>
      <c r="AG32" s="16"/>
      <c r="AH32" s="16"/>
      <c r="AI32" s="16"/>
      <c r="AJ32" s="16"/>
      <c r="AK32" s="16"/>
      <c r="AL32" s="16"/>
      <c r="AM32" s="16"/>
    </row>
    <row r="33" spans="1:39" x14ac:dyDescent="0.2">
      <c r="A33" s="31">
        <v>37905</v>
      </c>
      <c r="B33" s="22">
        <v>2</v>
      </c>
      <c r="C33" s="16">
        <v>3852</v>
      </c>
      <c r="D33" s="16" t="s">
        <v>103</v>
      </c>
      <c r="E33" s="16"/>
      <c r="F33" s="16"/>
      <c r="G33" s="16" t="s">
        <v>104</v>
      </c>
      <c r="H33" s="16" t="s">
        <v>105</v>
      </c>
      <c r="I33" s="16">
        <v>0</v>
      </c>
      <c r="J33" s="16">
        <v>11</v>
      </c>
      <c r="K33" s="16">
        <v>20</v>
      </c>
      <c r="L33" s="16">
        <v>0</v>
      </c>
      <c r="M33" s="16">
        <v>10</v>
      </c>
      <c r="N33" s="16">
        <v>19</v>
      </c>
      <c r="O33" s="16">
        <v>6</v>
      </c>
      <c r="P33" s="16">
        <f t="shared" si="0"/>
        <v>66</v>
      </c>
      <c r="Q33" s="16">
        <v>0</v>
      </c>
      <c r="R33" s="16"/>
      <c r="S33" s="16"/>
      <c r="T33" s="16"/>
      <c r="U33" s="16">
        <v>11</v>
      </c>
      <c r="V33" s="16"/>
      <c r="W33" s="16"/>
      <c r="X33" s="16">
        <v>3852</v>
      </c>
      <c r="Y33" s="16">
        <f t="shared" si="5"/>
        <v>0.37878787878787878</v>
      </c>
      <c r="Z33" s="16">
        <f t="shared" si="6"/>
        <v>0.76</v>
      </c>
      <c r="AA33" s="16"/>
      <c r="AB33" s="16">
        <f t="shared" si="3"/>
        <v>0.64516129032258063</v>
      </c>
      <c r="AC33" s="16">
        <f t="shared" si="4"/>
        <v>0.15151515151515152</v>
      </c>
      <c r="AE33" s="16"/>
      <c r="AF33" s="16"/>
      <c r="AG33" s="16"/>
      <c r="AH33" s="16"/>
      <c r="AI33" s="16"/>
      <c r="AJ33" s="16"/>
      <c r="AK33" s="16"/>
      <c r="AL33" s="16"/>
      <c r="AM33" s="16"/>
    </row>
    <row r="34" spans="1:39" x14ac:dyDescent="0.2">
      <c r="A34" s="31">
        <v>37906</v>
      </c>
      <c r="B34" s="22">
        <v>2</v>
      </c>
      <c r="C34" s="16">
        <v>222</v>
      </c>
      <c r="D34" s="16" t="s">
        <v>103</v>
      </c>
      <c r="E34" s="16"/>
      <c r="F34" s="16"/>
      <c r="G34" s="16" t="s">
        <v>104</v>
      </c>
      <c r="H34" s="16" t="s">
        <v>105</v>
      </c>
      <c r="I34" s="16">
        <v>0</v>
      </c>
      <c r="J34" s="16">
        <v>3</v>
      </c>
      <c r="K34" s="16">
        <v>3</v>
      </c>
      <c r="L34" s="16">
        <v>0</v>
      </c>
      <c r="M34" s="16">
        <v>5</v>
      </c>
      <c r="N34" s="16">
        <v>11</v>
      </c>
      <c r="O34" s="16">
        <v>5</v>
      </c>
      <c r="P34" s="16">
        <f t="shared" ref="P34:P65" si="7">SUM(I34:O34)</f>
        <v>27</v>
      </c>
      <c r="Q34" s="16">
        <v>0</v>
      </c>
      <c r="R34" s="16"/>
      <c r="S34" s="16"/>
      <c r="T34" s="16">
        <v>0</v>
      </c>
      <c r="U34" s="16">
        <v>12</v>
      </c>
      <c r="V34" s="16"/>
      <c r="W34" s="16"/>
      <c r="X34" s="16">
        <v>222</v>
      </c>
      <c r="Y34" s="16">
        <f t="shared" si="5"/>
        <v>0.59259259259259256</v>
      </c>
      <c r="Z34" s="16">
        <f t="shared" si="6"/>
        <v>0.6875</v>
      </c>
      <c r="AA34" s="16"/>
      <c r="AB34" s="16">
        <f t="shared" ref="AB34:AB65" si="8">+K34/+(J34+K34)</f>
        <v>0.5</v>
      </c>
      <c r="AC34" s="16">
        <f t="shared" ref="AC34:AC65" si="9">+(L34+M34)/P34</f>
        <v>0.18518518518518517</v>
      </c>
      <c r="AE34" s="16"/>
      <c r="AF34" s="16"/>
      <c r="AG34" s="16"/>
      <c r="AH34" s="16"/>
      <c r="AI34" s="16"/>
      <c r="AJ34" s="16"/>
      <c r="AK34" s="16"/>
      <c r="AL34" s="16"/>
      <c r="AM34" s="16"/>
    </row>
    <row r="35" spans="1:39" x14ac:dyDescent="0.2">
      <c r="A35" s="31">
        <v>37906</v>
      </c>
      <c r="B35" s="22">
        <v>2</v>
      </c>
      <c r="C35" s="16">
        <v>3852</v>
      </c>
      <c r="D35" s="16" t="s">
        <v>103</v>
      </c>
      <c r="E35" s="16"/>
      <c r="F35" s="16"/>
      <c r="G35" s="16" t="s">
        <v>104</v>
      </c>
      <c r="H35" s="16" t="s">
        <v>105</v>
      </c>
      <c r="I35" s="16">
        <v>0</v>
      </c>
      <c r="J35" s="16">
        <v>8</v>
      </c>
      <c r="K35" s="16">
        <v>13</v>
      </c>
      <c r="L35" s="16">
        <v>0</v>
      </c>
      <c r="M35" s="16">
        <v>5</v>
      </c>
      <c r="N35" s="16">
        <v>8</v>
      </c>
      <c r="O35" s="16">
        <v>1</v>
      </c>
      <c r="P35" s="16">
        <f t="shared" si="7"/>
        <v>35</v>
      </c>
      <c r="Q35" s="16">
        <v>0</v>
      </c>
      <c r="R35" s="16"/>
      <c r="S35" s="16"/>
      <c r="T35" s="16"/>
      <c r="U35" s="16"/>
      <c r="V35" s="16"/>
      <c r="W35" s="16"/>
      <c r="X35" s="16">
        <v>3852</v>
      </c>
      <c r="Y35" s="16">
        <f t="shared" si="5"/>
        <v>0.25714285714285712</v>
      </c>
      <c r="Z35" s="16">
        <f t="shared" si="6"/>
        <v>0.88888888888888884</v>
      </c>
      <c r="AA35" s="16"/>
      <c r="AB35" s="16">
        <f t="shared" si="8"/>
        <v>0.61904761904761907</v>
      </c>
      <c r="AC35" s="16">
        <f t="shared" si="9"/>
        <v>0.14285714285714285</v>
      </c>
      <c r="AE35" s="16"/>
      <c r="AF35" s="16"/>
      <c r="AG35" s="16"/>
      <c r="AH35" s="16"/>
      <c r="AI35" s="16"/>
      <c r="AJ35" s="16"/>
      <c r="AK35" s="16"/>
      <c r="AL35" s="16"/>
      <c r="AM35" s="16"/>
    </row>
    <row r="36" spans="1:39" x14ac:dyDescent="0.2">
      <c r="A36" s="31">
        <v>37912</v>
      </c>
      <c r="B36" s="22">
        <v>2</v>
      </c>
      <c r="C36" s="16">
        <v>3852</v>
      </c>
      <c r="D36" s="16" t="s">
        <v>103</v>
      </c>
      <c r="E36" s="16"/>
      <c r="F36" s="16"/>
      <c r="G36" s="16" t="s">
        <v>104</v>
      </c>
      <c r="H36" s="16" t="s">
        <v>105</v>
      </c>
      <c r="I36" s="16">
        <v>0</v>
      </c>
      <c r="J36" s="16">
        <v>3</v>
      </c>
      <c r="K36" s="16">
        <v>3</v>
      </c>
      <c r="L36" s="16">
        <v>0</v>
      </c>
      <c r="M36" s="16">
        <v>7</v>
      </c>
      <c r="N36" s="16">
        <v>6</v>
      </c>
      <c r="O36" s="16">
        <v>6</v>
      </c>
      <c r="P36" s="16">
        <f t="shared" si="7"/>
        <v>25</v>
      </c>
      <c r="Q36" s="16">
        <v>0</v>
      </c>
      <c r="R36" s="16">
        <v>0</v>
      </c>
      <c r="S36" s="16"/>
      <c r="T36" s="16"/>
      <c r="U36" s="16">
        <v>7</v>
      </c>
      <c r="V36" s="16"/>
      <c r="W36" s="16"/>
      <c r="X36" s="16">
        <v>3852</v>
      </c>
      <c r="Y36" s="16">
        <f t="shared" si="5"/>
        <v>0.48</v>
      </c>
      <c r="Z36" s="16">
        <f t="shared" si="6"/>
        <v>0.5</v>
      </c>
      <c r="AA36" s="16"/>
      <c r="AB36" s="16">
        <f t="shared" si="8"/>
        <v>0.5</v>
      </c>
      <c r="AC36" s="16">
        <f t="shared" si="9"/>
        <v>0.28000000000000003</v>
      </c>
      <c r="AE36" s="16"/>
      <c r="AF36" s="16"/>
      <c r="AG36" s="16"/>
      <c r="AH36" s="16"/>
      <c r="AI36" s="16"/>
      <c r="AJ36" s="16"/>
      <c r="AK36" s="16"/>
      <c r="AL36" s="16"/>
      <c r="AM36" s="16"/>
    </row>
    <row r="37" spans="1:39" x14ac:dyDescent="0.2">
      <c r="A37" s="31">
        <v>37912</v>
      </c>
      <c r="B37" s="22">
        <v>2</v>
      </c>
      <c r="C37" s="16">
        <v>222</v>
      </c>
      <c r="D37" s="16" t="s">
        <v>103</v>
      </c>
      <c r="E37" s="16"/>
      <c r="F37" s="16"/>
      <c r="G37" s="16" t="s">
        <v>104</v>
      </c>
      <c r="H37" s="16" t="s">
        <v>107</v>
      </c>
      <c r="I37" s="16">
        <v>0</v>
      </c>
      <c r="J37" s="16">
        <v>2</v>
      </c>
      <c r="K37" s="16">
        <v>4</v>
      </c>
      <c r="L37" s="16">
        <v>0</v>
      </c>
      <c r="M37" s="16">
        <v>2</v>
      </c>
      <c r="N37" s="16">
        <v>17</v>
      </c>
      <c r="O37" s="16">
        <v>1</v>
      </c>
      <c r="P37" s="16">
        <f t="shared" si="7"/>
        <v>26</v>
      </c>
      <c r="Q37" s="16">
        <v>0</v>
      </c>
      <c r="R37" s="16">
        <v>0</v>
      </c>
      <c r="S37" s="16"/>
      <c r="T37" s="16"/>
      <c r="U37" s="16">
        <v>14</v>
      </c>
      <c r="V37" s="16"/>
      <c r="W37" s="16"/>
      <c r="X37" s="16">
        <v>222</v>
      </c>
      <c r="Y37" s="16">
        <f t="shared" si="5"/>
        <v>0.69230769230769229</v>
      </c>
      <c r="Z37" s="16">
        <f t="shared" si="6"/>
        <v>0.94444444444444442</v>
      </c>
      <c r="AA37" s="16"/>
      <c r="AB37" s="16">
        <f t="shared" si="8"/>
        <v>0.66666666666666663</v>
      </c>
      <c r="AC37" s="16">
        <f t="shared" si="9"/>
        <v>7.6923076923076927E-2</v>
      </c>
      <c r="AE37" s="16"/>
      <c r="AF37" s="16"/>
      <c r="AG37" s="16"/>
      <c r="AH37" s="16"/>
      <c r="AI37" s="16"/>
      <c r="AJ37" s="16"/>
      <c r="AK37" s="16"/>
      <c r="AL37" s="16"/>
      <c r="AM37" s="16"/>
    </row>
    <row r="38" spans="1:39" x14ac:dyDescent="0.2">
      <c r="A38" s="31">
        <v>37912</v>
      </c>
      <c r="B38" s="22">
        <v>2</v>
      </c>
      <c r="C38" s="16">
        <v>222</v>
      </c>
      <c r="D38" s="16" t="s">
        <v>103</v>
      </c>
      <c r="E38" s="16"/>
      <c r="F38" s="16"/>
      <c r="G38" s="16" t="s">
        <v>104</v>
      </c>
      <c r="H38" s="16" t="s">
        <v>105</v>
      </c>
      <c r="I38" s="16">
        <v>0</v>
      </c>
      <c r="J38" s="16">
        <v>1</v>
      </c>
      <c r="K38" s="16">
        <v>2</v>
      </c>
      <c r="L38" s="16">
        <v>0</v>
      </c>
      <c r="M38" s="16">
        <v>2</v>
      </c>
      <c r="N38" s="16">
        <v>24</v>
      </c>
      <c r="O38" s="16">
        <v>4</v>
      </c>
      <c r="P38" s="16">
        <f t="shared" si="7"/>
        <v>33</v>
      </c>
      <c r="Q38" s="16">
        <v>0</v>
      </c>
      <c r="R38" s="16">
        <v>0</v>
      </c>
      <c r="S38" s="16"/>
      <c r="T38" s="16"/>
      <c r="U38" s="16">
        <v>20</v>
      </c>
      <c r="V38" s="16"/>
      <c r="W38" s="16"/>
      <c r="X38" s="16">
        <v>222</v>
      </c>
      <c r="Y38" s="16">
        <f t="shared" si="5"/>
        <v>0.84848484848484851</v>
      </c>
      <c r="Z38" s="16">
        <f t="shared" si="6"/>
        <v>0.8571428571428571</v>
      </c>
      <c r="AA38" s="16"/>
      <c r="AB38" s="16">
        <f t="shared" si="8"/>
        <v>0.66666666666666663</v>
      </c>
      <c r="AC38" s="16">
        <f t="shared" si="9"/>
        <v>6.0606060606060608E-2</v>
      </c>
      <c r="AE38" s="16"/>
      <c r="AF38" s="16"/>
      <c r="AG38" s="16"/>
      <c r="AH38" s="16"/>
      <c r="AI38" s="16"/>
      <c r="AJ38" s="16"/>
      <c r="AK38" s="16"/>
      <c r="AL38" s="16"/>
      <c r="AM38" s="16"/>
    </row>
    <row r="39" spans="1:39" x14ac:dyDescent="0.2">
      <c r="A39" s="31">
        <v>37913</v>
      </c>
      <c r="B39" s="22">
        <v>2</v>
      </c>
      <c r="C39" s="16">
        <v>3852</v>
      </c>
      <c r="D39" s="16" t="s">
        <v>103</v>
      </c>
      <c r="E39" s="16"/>
      <c r="F39" s="16"/>
      <c r="G39" s="16" t="s">
        <v>104</v>
      </c>
      <c r="H39" s="16" t="s">
        <v>105</v>
      </c>
      <c r="I39" s="16">
        <v>0</v>
      </c>
      <c r="J39" s="16">
        <v>3</v>
      </c>
      <c r="K39" s="16">
        <v>3</v>
      </c>
      <c r="L39" s="16">
        <v>0</v>
      </c>
      <c r="M39" s="16">
        <v>7</v>
      </c>
      <c r="N39" s="16">
        <v>6</v>
      </c>
      <c r="O39" s="16">
        <v>6</v>
      </c>
      <c r="P39" s="16">
        <f t="shared" si="7"/>
        <v>25</v>
      </c>
      <c r="Q39" s="16">
        <v>0</v>
      </c>
      <c r="R39" s="16"/>
      <c r="S39" s="16"/>
      <c r="T39" s="16">
        <v>0</v>
      </c>
      <c r="U39" s="16">
        <v>7</v>
      </c>
      <c r="V39" s="16"/>
      <c r="W39" s="16"/>
      <c r="X39" s="16">
        <v>3852</v>
      </c>
      <c r="Y39" s="16">
        <f t="shared" si="5"/>
        <v>0.48</v>
      </c>
      <c r="Z39" s="16">
        <f t="shared" si="6"/>
        <v>0.5</v>
      </c>
      <c r="AA39" s="16"/>
      <c r="AB39" s="16">
        <f t="shared" si="8"/>
        <v>0.5</v>
      </c>
      <c r="AC39" s="16">
        <f t="shared" si="9"/>
        <v>0.28000000000000003</v>
      </c>
      <c r="AE39" s="16"/>
      <c r="AF39" s="16"/>
      <c r="AG39" s="16"/>
      <c r="AH39" s="16"/>
      <c r="AI39" s="16"/>
      <c r="AJ39" s="16"/>
      <c r="AK39" s="16"/>
      <c r="AL39" s="16"/>
      <c r="AM39" s="16"/>
    </row>
    <row r="40" spans="1:39" x14ac:dyDescent="0.2">
      <c r="A40" s="31">
        <v>37913</v>
      </c>
      <c r="B40" s="22">
        <v>2</v>
      </c>
      <c r="C40" s="16">
        <v>222</v>
      </c>
      <c r="D40" s="16" t="s">
        <v>103</v>
      </c>
      <c r="E40" s="16"/>
      <c r="F40" s="16"/>
      <c r="G40" s="16" t="s">
        <v>104</v>
      </c>
      <c r="H40" s="16" t="s">
        <v>105</v>
      </c>
      <c r="I40" s="16">
        <v>0</v>
      </c>
      <c r="J40" s="16">
        <v>1</v>
      </c>
      <c r="K40" s="16">
        <v>2</v>
      </c>
      <c r="L40" s="16">
        <v>0</v>
      </c>
      <c r="M40" s="16">
        <v>2</v>
      </c>
      <c r="N40" s="16">
        <v>24</v>
      </c>
      <c r="O40" s="16">
        <v>4</v>
      </c>
      <c r="P40" s="16">
        <f t="shared" si="7"/>
        <v>33</v>
      </c>
      <c r="Q40" s="16">
        <v>0</v>
      </c>
      <c r="R40" s="16"/>
      <c r="S40" s="16"/>
      <c r="T40" s="16">
        <v>0</v>
      </c>
      <c r="U40" s="16">
        <v>20</v>
      </c>
      <c r="V40" s="16"/>
      <c r="W40" s="16"/>
      <c r="X40" s="16">
        <v>222</v>
      </c>
      <c r="Y40" s="16">
        <f t="shared" si="5"/>
        <v>0.84848484848484851</v>
      </c>
      <c r="Z40" s="16">
        <f t="shared" si="6"/>
        <v>0.8571428571428571</v>
      </c>
      <c r="AA40" s="16"/>
      <c r="AB40" s="16">
        <f t="shared" si="8"/>
        <v>0.66666666666666663</v>
      </c>
      <c r="AC40" s="16">
        <f t="shared" si="9"/>
        <v>6.0606060606060608E-2</v>
      </c>
      <c r="AE40" s="16"/>
      <c r="AF40" s="16"/>
      <c r="AG40" s="16"/>
      <c r="AH40" s="16"/>
      <c r="AI40" s="16"/>
      <c r="AJ40" s="16"/>
      <c r="AK40" s="16"/>
      <c r="AL40" s="16"/>
      <c r="AM40" s="16"/>
    </row>
    <row r="41" spans="1:39" x14ac:dyDescent="0.2">
      <c r="A41" s="31">
        <v>37921</v>
      </c>
      <c r="B41" s="22">
        <v>2</v>
      </c>
      <c r="C41" s="16">
        <v>222</v>
      </c>
      <c r="D41" s="16" t="s">
        <v>103</v>
      </c>
      <c r="E41" s="16"/>
      <c r="F41" s="16"/>
      <c r="G41" s="16" t="s">
        <v>104</v>
      </c>
      <c r="H41" s="16" t="s">
        <v>105</v>
      </c>
      <c r="I41" s="16">
        <v>0</v>
      </c>
      <c r="J41" s="16">
        <v>2</v>
      </c>
      <c r="K41" s="16">
        <v>4</v>
      </c>
      <c r="L41" s="16">
        <v>0</v>
      </c>
      <c r="M41" s="16">
        <v>2</v>
      </c>
      <c r="N41" s="16">
        <v>4</v>
      </c>
      <c r="O41" s="16">
        <v>7</v>
      </c>
      <c r="P41" s="16">
        <f t="shared" si="7"/>
        <v>19</v>
      </c>
      <c r="Q41" s="16">
        <v>0</v>
      </c>
      <c r="R41" s="16"/>
      <c r="S41" s="16"/>
      <c r="T41" s="16"/>
      <c r="U41" s="16"/>
      <c r="V41" s="16"/>
      <c r="W41" s="16"/>
      <c r="X41" s="16">
        <v>222</v>
      </c>
      <c r="Y41" s="16">
        <f t="shared" si="5"/>
        <v>0.57894736842105265</v>
      </c>
      <c r="Z41" s="16">
        <f t="shared" si="6"/>
        <v>0.36363636363636365</v>
      </c>
      <c r="AA41" s="16"/>
      <c r="AB41" s="16">
        <f t="shared" si="8"/>
        <v>0.66666666666666663</v>
      </c>
      <c r="AC41" s="16">
        <f t="shared" si="9"/>
        <v>0.10526315789473684</v>
      </c>
      <c r="AE41" s="16"/>
      <c r="AF41" s="16"/>
      <c r="AG41" s="16"/>
      <c r="AH41" s="16"/>
      <c r="AI41" s="16"/>
      <c r="AJ41" s="16"/>
      <c r="AK41" s="16"/>
      <c r="AL41" s="16"/>
      <c r="AM41" s="16"/>
    </row>
    <row r="42" spans="1:39" x14ac:dyDescent="0.2">
      <c r="A42" s="31">
        <v>37922</v>
      </c>
      <c r="B42" s="22">
        <v>2</v>
      </c>
      <c r="C42" s="16">
        <v>23</v>
      </c>
      <c r="D42" s="16" t="s">
        <v>103</v>
      </c>
      <c r="E42" s="22">
        <v>70</v>
      </c>
      <c r="F42" s="16"/>
      <c r="G42" s="16" t="s">
        <v>104</v>
      </c>
      <c r="H42" s="16" t="s">
        <v>105</v>
      </c>
      <c r="I42" s="16">
        <v>0</v>
      </c>
      <c r="J42" s="16">
        <v>1</v>
      </c>
      <c r="K42" s="16">
        <v>6</v>
      </c>
      <c r="L42" s="16">
        <v>0</v>
      </c>
      <c r="M42" s="16">
        <v>10</v>
      </c>
      <c r="N42" s="16">
        <v>9</v>
      </c>
      <c r="O42" s="16">
        <v>8</v>
      </c>
      <c r="P42" s="16">
        <f t="shared" si="7"/>
        <v>34</v>
      </c>
      <c r="Q42" s="16">
        <v>0</v>
      </c>
      <c r="R42" s="16">
        <v>0</v>
      </c>
      <c r="S42" s="16">
        <v>0</v>
      </c>
      <c r="T42" s="16">
        <v>0</v>
      </c>
      <c r="U42" s="16">
        <v>10</v>
      </c>
      <c r="V42" s="16"/>
      <c r="W42" s="16"/>
      <c r="X42" s="16">
        <v>23</v>
      </c>
      <c r="Y42" s="16">
        <f t="shared" si="5"/>
        <v>0.5</v>
      </c>
      <c r="Z42" s="16">
        <f t="shared" si="6"/>
        <v>0.52941176470588236</v>
      </c>
      <c r="AA42" s="16"/>
      <c r="AB42" s="16">
        <f t="shared" si="8"/>
        <v>0.8571428571428571</v>
      </c>
      <c r="AC42" s="16">
        <f t="shared" si="9"/>
        <v>0.29411764705882354</v>
      </c>
      <c r="AE42" s="16"/>
      <c r="AF42" s="16"/>
      <c r="AG42" s="16"/>
      <c r="AH42" s="16"/>
      <c r="AI42" s="16"/>
      <c r="AJ42" s="16"/>
      <c r="AK42" s="16"/>
      <c r="AL42" s="16"/>
      <c r="AM42" s="16"/>
    </row>
    <row r="43" spans="1:39" x14ac:dyDescent="0.2">
      <c r="A43" s="31">
        <v>37922</v>
      </c>
      <c r="B43" s="22">
        <v>2</v>
      </c>
      <c r="C43" s="16">
        <v>222</v>
      </c>
      <c r="D43" s="16" t="s">
        <v>103</v>
      </c>
      <c r="E43" s="16"/>
      <c r="F43" s="16"/>
      <c r="G43" s="16" t="s">
        <v>104</v>
      </c>
      <c r="H43" s="16" t="s">
        <v>105</v>
      </c>
      <c r="I43" s="16">
        <v>0</v>
      </c>
      <c r="J43" s="16">
        <v>2</v>
      </c>
      <c r="K43" s="16">
        <v>10</v>
      </c>
      <c r="L43" s="16">
        <v>0</v>
      </c>
      <c r="M43" s="16">
        <v>6</v>
      </c>
      <c r="N43" s="16">
        <v>24</v>
      </c>
      <c r="O43" s="16">
        <v>11</v>
      </c>
      <c r="P43" s="16">
        <f t="shared" si="7"/>
        <v>53</v>
      </c>
      <c r="Q43" s="16">
        <v>0</v>
      </c>
      <c r="R43" s="16"/>
      <c r="S43" s="16">
        <v>1</v>
      </c>
      <c r="T43" s="16">
        <v>0</v>
      </c>
      <c r="U43" s="16">
        <v>13</v>
      </c>
      <c r="V43" s="16">
        <v>5</v>
      </c>
      <c r="W43" s="16"/>
      <c r="X43" s="16">
        <v>222</v>
      </c>
      <c r="Y43" s="16">
        <f t="shared" si="5"/>
        <v>0.660377358490566</v>
      </c>
      <c r="Z43" s="16">
        <f t="shared" si="6"/>
        <v>0.68571428571428572</v>
      </c>
      <c r="AA43" s="16">
        <f>+(R43+S43+T43)/U43</f>
        <v>7.6923076923076927E-2</v>
      </c>
      <c r="AB43" s="16">
        <f t="shared" si="8"/>
        <v>0.83333333333333337</v>
      </c>
      <c r="AC43" s="16">
        <f t="shared" si="9"/>
        <v>0.11320754716981132</v>
      </c>
      <c r="AE43" s="16"/>
      <c r="AF43" s="16"/>
      <c r="AG43" s="16"/>
      <c r="AH43" s="16"/>
      <c r="AI43" s="16"/>
      <c r="AJ43" s="16"/>
      <c r="AK43" s="16"/>
      <c r="AL43" s="16"/>
      <c r="AM43" s="16"/>
    </row>
    <row r="44" spans="1:39" x14ac:dyDescent="0.2">
      <c r="A44" s="31">
        <v>37923</v>
      </c>
      <c r="B44" s="22">
        <v>2</v>
      </c>
      <c r="C44" s="16">
        <v>24</v>
      </c>
      <c r="D44" s="16" t="s">
        <v>103</v>
      </c>
      <c r="E44" s="16"/>
      <c r="F44" s="16"/>
      <c r="G44" s="16" t="s">
        <v>104</v>
      </c>
      <c r="H44" s="16" t="s">
        <v>105</v>
      </c>
      <c r="I44" s="16">
        <v>0</v>
      </c>
      <c r="J44" s="16">
        <v>1</v>
      </c>
      <c r="K44" s="16">
        <v>8</v>
      </c>
      <c r="L44" s="16">
        <v>0</v>
      </c>
      <c r="M44" s="16">
        <v>7</v>
      </c>
      <c r="N44" s="16">
        <v>12</v>
      </c>
      <c r="O44" s="16">
        <v>4</v>
      </c>
      <c r="P44" s="16">
        <f t="shared" si="7"/>
        <v>32</v>
      </c>
      <c r="Q44" s="16">
        <v>1</v>
      </c>
      <c r="R44" s="16">
        <v>0</v>
      </c>
      <c r="S44" s="16"/>
      <c r="T44" s="16"/>
      <c r="U44" s="16">
        <v>10</v>
      </c>
      <c r="V44" s="16"/>
      <c r="W44" s="16"/>
      <c r="X44" s="16">
        <v>24</v>
      </c>
      <c r="Y44" s="16">
        <f t="shared" si="5"/>
        <v>0.5</v>
      </c>
      <c r="Z44" s="16">
        <f t="shared" si="6"/>
        <v>0.75</v>
      </c>
      <c r="AA44" s="16"/>
      <c r="AB44" s="16">
        <f t="shared" si="8"/>
        <v>0.88888888888888884</v>
      </c>
      <c r="AC44" s="16">
        <f t="shared" si="9"/>
        <v>0.21875</v>
      </c>
      <c r="AE44" s="16"/>
      <c r="AF44" s="16"/>
      <c r="AG44" s="16"/>
      <c r="AH44" s="16"/>
      <c r="AI44" s="16"/>
      <c r="AJ44" s="16"/>
      <c r="AK44" s="16"/>
      <c r="AL44" s="16"/>
      <c r="AM44" s="16"/>
    </row>
    <row r="45" spans="1:39" x14ac:dyDescent="0.2">
      <c r="A45" s="31">
        <v>37923</v>
      </c>
      <c r="B45" s="22">
        <v>2</v>
      </c>
      <c r="C45" s="16">
        <v>23</v>
      </c>
      <c r="D45" s="16" t="s">
        <v>103</v>
      </c>
      <c r="E45" s="22">
        <v>123</v>
      </c>
      <c r="F45" s="16"/>
      <c r="G45" s="16" t="s">
        <v>104</v>
      </c>
      <c r="H45" s="16" t="s">
        <v>105</v>
      </c>
      <c r="I45" s="16">
        <v>0</v>
      </c>
      <c r="J45" s="16">
        <v>1</v>
      </c>
      <c r="K45" s="16">
        <v>6</v>
      </c>
      <c r="L45" s="16">
        <v>0</v>
      </c>
      <c r="M45" s="16">
        <v>10</v>
      </c>
      <c r="N45" s="16">
        <v>9</v>
      </c>
      <c r="O45" s="16">
        <v>8</v>
      </c>
      <c r="P45" s="16">
        <f t="shared" si="7"/>
        <v>34</v>
      </c>
      <c r="Q45" s="16">
        <v>0</v>
      </c>
      <c r="R45" s="16"/>
      <c r="S45" s="16"/>
      <c r="T45" s="16">
        <v>0</v>
      </c>
      <c r="U45" s="16">
        <v>10</v>
      </c>
      <c r="V45" s="16"/>
      <c r="W45" s="16"/>
      <c r="X45" s="16">
        <v>23</v>
      </c>
      <c r="Y45" s="16">
        <f t="shared" si="5"/>
        <v>0.5</v>
      </c>
      <c r="Z45" s="16">
        <f t="shared" si="6"/>
        <v>0.52941176470588236</v>
      </c>
      <c r="AA45" s="16"/>
      <c r="AB45" s="16">
        <f t="shared" si="8"/>
        <v>0.8571428571428571</v>
      </c>
      <c r="AC45" s="16">
        <f t="shared" si="9"/>
        <v>0.29411764705882354</v>
      </c>
      <c r="AE45" s="16"/>
      <c r="AF45" s="16"/>
      <c r="AG45" s="16"/>
      <c r="AH45" s="16"/>
      <c r="AI45" s="16"/>
      <c r="AJ45" s="16"/>
      <c r="AK45" s="16"/>
      <c r="AL45" s="16"/>
      <c r="AM45" s="16"/>
    </row>
    <row r="46" spans="1:39" x14ac:dyDescent="0.2">
      <c r="A46" s="31">
        <v>37923</v>
      </c>
      <c r="B46" s="22">
        <v>2</v>
      </c>
      <c r="C46" s="16">
        <v>3852</v>
      </c>
      <c r="D46" s="16" t="s">
        <v>103</v>
      </c>
      <c r="E46" s="16"/>
      <c r="F46" s="16"/>
      <c r="G46" s="16" t="s">
        <v>104</v>
      </c>
      <c r="H46" s="16" t="s">
        <v>105</v>
      </c>
      <c r="I46" s="16">
        <v>0</v>
      </c>
      <c r="J46" s="16">
        <v>2</v>
      </c>
      <c r="K46" s="16">
        <v>7</v>
      </c>
      <c r="L46" s="16">
        <v>0</v>
      </c>
      <c r="M46" s="16">
        <v>3</v>
      </c>
      <c r="N46" s="16">
        <v>14</v>
      </c>
      <c r="O46" s="16">
        <v>8</v>
      </c>
      <c r="P46" s="16">
        <f t="shared" si="7"/>
        <v>34</v>
      </c>
      <c r="Q46" s="16">
        <v>0</v>
      </c>
      <c r="R46" s="16">
        <v>0</v>
      </c>
      <c r="S46" s="16"/>
      <c r="T46" s="16"/>
      <c r="U46" s="16">
        <v>15</v>
      </c>
      <c r="V46" s="16"/>
      <c r="W46" s="16"/>
      <c r="X46" s="16">
        <v>3852</v>
      </c>
      <c r="Y46" s="16">
        <f t="shared" si="5"/>
        <v>0.6470588235294118</v>
      </c>
      <c r="Z46" s="16">
        <f t="shared" si="6"/>
        <v>0.63636363636363635</v>
      </c>
      <c r="AA46" s="16"/>
      <c r="AB46" s="16">
        <f t="shared" si="8"/>
        <v>0.77777777777777779</v>
      </c>
      <c r="AC46" s="16">
        <f t="shared" si="9"/>
        <v>8.8235294117647065E-2</v>
      </c>
      <c r="AE46" s="16"/>
      <c r="AF46" s="16"/>
      <c r="AG46" s="16"/>
      <c r="AH46" s="16"/>
      <c r="AI46" s="16"/>
      <c r="AJ46" s="16"/>
      <c r="AK46" s="16"/>
      <c r="AL46" s="16"/>
      <c r="AM46" s="16"/>
    </row>
    <row r="47" spans="1:39" x14ac:dyDescent="0.2">
      <c r="A47" s="31">
        <v>37923</v>
      </c>
      <c r="B47" s="22">
        <v>2</v>
      </c>
      <c r="C47" s="16">
        <v>222</v>
      </c>
      <c r="D47" s="16" t="s">
        <v>103</v>
      </c>
      <c r="E47" s="16"/>
      <c r="F47" s="16"/>
      <c r="G47" s="16" t="s">
        <v>104</v>
      </c>
      <c r="H47" s="16" t="s">
        <v>105</v>
      </c>
      <c r="I47" s="16">
        <v>0</v>
      </c>
      <c r="J47" s="16">
        <v>4</v>
      </c>
      <c r="K47" s="16">
        <v>18</v>
      </c>
      <c r="L47" s="16">
        <v>0</v>
      </c>
      <c r="M47" s="16">
        <v>3</v>
      </c>
      <c r="N47" s="16">
        <v>27</v>
      </c>
      <c r="O47" s="16">
        <v>12</v>
      </c>
      <c r="P47" s="16">
        <f t="shared" si="7"/>
        <v>64</v>
      </c>
      <c r="Q47" s="16">
        <v>0</v>
      </c>
      <c r="R47" s="16">
        <v>0</v>
      </c>
      <c r="S47" s="16">
        <v>0</v>
      </c>
      <c r="T47" s="16">
        <v>0</v>
      </c>
      <c r="U47" s="16">
        <v>20</v>
      </c>
      <c r="V47" s="16"/>
      <c r="W47" s="16"/>
      <c r="X47" s="16">
        <v>222</v>
      </c>
      <c r="Y47" s="16">
        <f t="shared" ref="Y47:Y78" si="10">+(N47+O47)/+(I47+J47+K47+L47+M47+N47+O47)</f>
        <v>0.609375</v>
      </c>
      <c r="Z47" s="16">
        <f t="shared" si="6"/>
        <v>0.69230769230769229</v>
      </c>
      <c r="AA47" s="16"/>
      <c r="AB47" s="16">
        <f t="shared" si="8"/>
        <v>0.81818181818181823</v>
      </c>
      <c r="AC47" s="16">
        <f t="shared" si="9"/>
        <v>4.6875E-2</v>
      </c>
      <c r="AE47" s="16"/>
      <c r="AF47" s="16"/>
      <c r="AG47" s="16"/>
      <c r="AH47" s="16"/>
      <c r="AI47" s="16"/>
      <c r="AJ47" s="16"/>
      <c r="AK47" s="16"/>
      <c r="AL47" s="16"/>
      <c r="AM47" s="16"/>
    </row>
    <row r="48" spans="1:39" x14ac:dyDescent="0.2">
      <c r="A48" s="31">
        <v>37924</v>
      </c>
      <c r="B48" s="22">
        <v>2</v>
      </c>
      <c r="C48" s="16">
        <v>23</v>
      </c>
      <c r="D48" s="16" t="s">
        <v>103</v>
      </c>
      <c r="E48" s="22">
        <v>116</v>
      </c>
      <c r="F48" s="16"/>
      <c r="G48" s="16" t="s">
        <v>104</v>
      </c>
      <c r="H48" s="16" t="s">
        <v>105</v>
      </c>
      <c r="I48" s="16">
        <v>0</v>
      </c>
      <c r="J48" s="16">
        <v>3</v>
      </c>
      <c r="K48" s="16">
        <v>10</v>
      </c>
      <c r="L48" s="16">
        <v>0</v>
      </c>
      <c r="M48" s="16">
        <v>1</v>
      </c>
      <c r="N48" s="16">
        <v>13</v>
      </c>
      <c r="O48" s="16">
        <v>4</v>
      </c>
      <c r="P48" s="16">
        <f t="shared" si="7"/>
        <v>31</v>
      </c>
      <c r="Q48" s="16">
        <v>0</v>
      </c>
      <c r="R48" s="16"/>
      <c r="S48" s="16">
        <v>0</v>
      </c>
      <c r="T48" s="16">
        <v>1</v>
      </c>
      <c r="U48" s="16">
        <v>10</v>
      </c>
      <c r="V48" s="16"/>
      <c r="W48" s="16"/>
      <c r="X48" s="16">
        <v>23</v>
      </c>
      <c r="Y48" s="16">
        <f t="shared" si="10"/>
        <v>0.54838709677419351</v>
      </c>
      <c r="Z48" s="16">
        <f t="shared" si="6"/>
        <v>0.76470588235294112</v>
      </c>
      <c r="AA48" s="16">
        <f>+(R48+S48+T48)/U48</f>
        <v>0.1</v>
      </c>
      <c r="AB48" s="16">
        <f t="shared" si="8"/>
        <v>0.76923076923076927</v>
      </c>
      <c r="AC48" s="16">
        <f t="shared" si="9"/>
        <v>3.2258064516129031E-2</v>
      </c>
      <c r="AE48" s="16"/>
      <c r="AF48" s="16"/>
      <c r="AG48" s="16"/>
      <c r="AH48" s="16"/>
      <c r="AI48" s="16"/>
      <c r="AJ48" s="16"/>
      <c r="AK48" s="16"/>
      <c r="AL48" s="16"/>
      <c r="AM48" s="16"/>
    </row>
    <row r="49" spans="1:39" x14ac:dyDescent="0.2">
      <c r="A49" s="31">
        <v>37924</v>
      </c>
      <c r="B49" s="22">
        <v>2</v>
      </c>
      <c r="C49" s="16">
        <v>24</v>
      </c>
      <c r="D49" s="16" t="s">
        <v>103</v>
      </c>
      <c r="E49" s="16"/>
      <c r="F49" s="16"/>
      <c r="G49" s="16" t="s">
        <v>104</v>
      </c>
      <c r="H49" s="16" t="s">
        <v>105</v>
      </c>
      <c r="I49" s="16">
        <v>0</v>
      </c>
      <c r="J49" s="16">
        <v>6</v>
      </c>
      <c r="K49" s="16">
        <v>19</v>
      </c>
      <c r="L49" s="16">
        <v>0</v>
      </c>
      <c r="M49" s="16">
        <v>9</v>
      </c>
      <c r="N49" s="16">
        <v>20</v>
      </c>
      <c r="O49" s="16">
        <v>8</v>
      </c>
      <c r="P49" s="16">
        <f t="shared" si="7"/>
        <v>62</v>
      </c>
      <c r="Q49" s="16">
        <v>0</v>
      </c>
      <c r="R49" s="16"/>
      <c r="S49" s="16"/>
      <c r="T49" s="16">
        <v>0</v>
      </c>
      <c r="U49" s="16">
        <v>10</v>
      </c>
      <c r="V49" s="16"/>
      <c r="W49" s="16"/>
      <c r="X49" s="16">
        <v>24</v>
      </c>
      <c r="Y49" s="16">
        <f t="shared" si="10"/>
        <v>0.45161290322580644</v>
      </c>
      <c r="Z49" s="16">
        <f t="shared" si="6"/>
        <v>0.7142857142857143</v>
      </c>
      <c r="AA49" s="16"/>
      <c r="AB49" s="16">
        <f t="shared" si="8"/>
        <v>0.76</v>
      </c>
      <c r="AC49" s="16">
        <f t="shared" si="9"/>
        <v>0.14516129032258066</v>
      </c>
      <c r="AE49" s="16"/>
      <c r="AF49" s="16"/>
      <c r="AG49" s="16"/>
      <c r="AH49" s="16"/>
      <c r="AI49" s="16"/>
      <c r="AJ49" s="16"/>
      <c r="AK49" s="16"/>
      <c r="AL49" s="16"/>
      <c r="AM49" s="16"/>
    </row>
    <row r="50" spans="1:39" x14ac:dyDescent="0.2">
      <c r="A50" s="31">
        <v>37924</v>
      </c>
      <c r="B50" s="22">
        <v>2</v>
      </c>
      <c r="C50" s="16">
        <v>3852</v>
      </c>
      <c r="D50" s="16" t="s">
        <v>103</v>
      </c>
      <c r="E50" s="16"/>
      <c r="F50" s="16"/>
      <c r="G50" s="16" t="s">
        <v>104</v>
      </c>
      <c r="H50" s="16" t="s">
        <v>105</v>
      </c>
      <c r="I50" s="16">
        <v>0</v>
      </c>
      <c r="J50" s="16">
        <v>2</v>
      </c>
      <c r="K50" s="16">
        <v>20</v>
      </c>
      <c r="L50" s="16">
        <v>0</v>
      </c>
      <c r="M50" s="16">
        <v>8</v>
      </c>
      <c r="N50" s="16">
        <v>27</v>
      </c>
      <c r="O50" s="16">
        <v>15</v>
      </c>
      <c r="P50" s="16">
        <f t="shared" si="7"/>
        <v>72</v>
      </c>
      <c r="Q50" s="16">
        <v>0</v>
      </c>
      <c r="R50" s="16"/>
      <c r="S50" s="16"/>
      <c r="T50" s="16"/>
      <c r="U50" s="16">
        <v>16</v>
      </c>
      <c r="V50" s="16"/>
      <c r="W50" s="16"/>
      <c r="X50" s="16">
        <v>3852</v>
      </c>
      <c r="Y50" s="16">
        <f t="shared" si="10"/>
        <v>0.58333333333333337</v>
      </c>
      <c r="Z50" s="16">
        <f t="shared" si="6"/>
        <v>0.6428571428571429</v>
      </c>
      <c r="AA50" s="16"/>
      <c r="AB50" s="16">
        <f t="shared" si="8"/>
        <v>0.90909090909090906</v>
      </c>
      <c r="AC50" s="16">
        <f t="shared" si="9"/>
        <v>0.1111111111111111</v>
      </c>
      <c r="AE50" s="16"/>
      <c r="AF50" s="16"/>
      <c r="AG50" s="16"/>
      <c r="AH50" s="16"/>
      <c r="AI50" s="16"/>
      <c r="AJ50" s="16"/>
      <c r="AK50" s="16"/>
      <c r="AL50" s="16"/>
      <c r="AM50" s="16"/>
    </row>
    <row r="51" spans="1:39" x14ac:dyDescent="0.2">
      <c r="A51" s="31">
        <v>37924</v>
      </c>
      <c r="B51" s="22">
        <v>2</v>
      </c>
      <c r="C51" s="16">
        <v>222</v>
      </c>
      <c r="D51" s="16" t="s">
        <v>103</v>
      </c>
      <c r="E51" s="16"/>
      <c r="F51" s="16"/>
      <c r="G51" s="16" t="s">
        <v>104</v>
      </c>
      <c r="H51" s="16" t="s">
        <v>105</v>
      </c>
      <c r="I51" s="16">
        <v>0</v>
      </c>
      <c r="J51" s="16">
        <v>7</v>
      </c>
      <c r="K51" s="16">
        <v>25</v>
      </c>
      <c r="L51" s="16">
        <v>0</v>
      </c>
      <c r="M51" s="16">
        <v>6</v>
      </c>
      <c r="N51" s="16">
        <v>24</v>
      </c>
      <c r="O51" s="16">
        <v>14</v>
      </c>
      <c r="P51" s="16">
        <f t="shared" si="7"/>
        <v>76</v>
      </c>
      <c r="Q51" s="16">
        <v>0</v>
      </c>
      <c r="R51" s="16"/>
      <c r="S51" s="16"/>
      <c r="T51" s="16">
        <v>0</v>
      </c>
      <c r="U51" s="16">
        <v>20</v>
      </c>
      <c r="V51" s="16"/>
      <c r="W51" s="16"/>
      <c r="X51" s="16">
        <v>222</v>
      </c>
      <c r="Y51" s="16">
        <f t="shared" si="10"/>
        <v>0.5</v>
      </c>
      <c r="Z51" s="16">
        <f t="shared" si="6"/>
        <v>0.63157894736842102</v>
      </c>
      <c r="AA51" s="16"/>
      <c r="AB51" s="16">
        <f t="shared" si="8"/>
        <v>0.78125</v>
      </c>
      <c r="AC51" s="16">
        <f t="shared" si="9"/>
        <v>7.8947368421052627E-2</v>
      </c>
      <c r="AE51" s="16"/>
      <c r="AF51" s="16"/>
      <c r="AG51" s="16"/>
      <c r="AH51" s="16"/>
      <c r="AI51" s="16"/>
      <c r="AJ51" s="16"/>
      <c r="AK51" s="16"/>
      <c r="AL51" s="16"/>
      <c r="AM51" s="16"/>
    </row>
    <row r="52" spans="1:39" x14ac:dyDescent="0.2">
      <c r="A52" s="31">
        <v>37925</v>
      </c>
      <c r="B52" s="22">
        <v>2</v>
      </c>
      <c r="C52" s="16">
        <v>24</v>
      </c>
      <c r="D52" s="16" t="s">
        <v>103</v>
      </c>
      <c r="E52" s="16"/>
      <c r="F52" s="16"/>
      <c r="G52" s="16" t="s">
        <v>104</v>
      </c>
      <c r="H52" s="16" t="s">
        <v>105</v>
      </c>
      <c r="I52" s="16">
        <v>0</v>
      </c>
      <c r="J52" s="16">
        <v>5</v>
      </c>
      <c r="K52" s="16">
        <v>11</v>
      </c>
      <c r="L52" s="16">
        <v>0</v>
      </c>
      <c r="M52" s="16">
        <v>2</v>
      </c>
      <c r="N52" s="16">
        <v>8</v>
      </c>
      <c r="O52" s="16">
        <v>4</v>
      </c>
      <c r="P52" s="16">
        <f t="shared" si="7"/>
        <v>30</v>
      </c>
      <c r="Q52" s="16">
        <v>0</v>
      </c>
      <c r="R52" s="16"/>
      <c r="S52" s="16"/>
      <c r="T52" s="16">
        <v>0</v>
      </c>
      <c r="U52" s="16">
        <v>10</v>
      </c>
      <c r="V52" s="16"/>
      <c r="W52" s="16"/>
      <c r="X52" s="16">
        <v>24</v>
      </c>
      <c r="Y52" s="16">
        <f t="shared" si="10"/>
        <v>0.4</v>
      </c>
      <c r="Z52" s="16">
        <f t="shared" si="6"/>
        <v>0.66666666666666663</v>
      </c>
      <c r="AA52" s="16"/>
      <c r="AB52" s="16">
        <f t="shared" si="8"/>
        <v>0.6875</v>
      </c>
      <c r="AC52" s="16">
        <f t="shared" si="9"/>
        <v>6.6666666666666666E-2</v>
      </c>
      <c r="AE52" s="16"/>
      <c r="AF52" s="16"/>
      <c r="AG52" s="16"/>
      <c r="AH52" s="16"/>
      <c r="AI52" s="16"/>
      <c r="AJ52" s="16"/>
      <c r="AK52" s="16"/>
      <c r="AL52" s="16"/>
      <c r="AM52" s="16"/>
    </row>
    <row r="53" spans="1:39" x14ac:dyDescent="0.2">
      <c r="A53" s="31">
        <v>37925</v>
      </c>
      <c r="B53" s="22">
        <v>2</v>
      </c>
      <c r="C53" s="16">
        <v>23</v>
      </c>
      <c r="D53" s="16" t="s">
        <v>103</v>
      </c>
      <c r="E53" s="22">
        <v>84</v>
      </c>
      <c r="F53" s="16"/>
      <c r="G53" s="16" t="s">
        <v>104</v>
      </c>
      <c r="H53" s="16" t="s">
        <v>105</v>
      </c>
      <c r="I53" s="16">
        <v>0</v>
      </c>
      <c r="J53" s="16">
        <v>3</v>
      </c>
      <c r="K53" s="16">
        <v>10</v>
      </c>
      <c r="L53" s="16">
        <v>0</v>
      </c>
      <c r="M53" s="16">
        <v>1</v>
      </c>
      <c r="N53" s="16">
        <v>13</v>
      </c>
      <c r="O53" s="16">
        <v>4</v>
      </c>
      <c r="P53" s="16">
        <f t="shared" si="7"/>
        <v>31</v>
      </c>
      <c r="Q53" s="16">
        <v>0</v>
      </c>
      <c r="R53" s="16"/>
      <c r="S53" s="16"/>
      <c r="T53" s="16">
        <v>1</v>
      </c>
      <c r="U53" s="16">
        <v>12</v>
      </c>
      <c r="V53" s="16">
        <v>1</v>
      </c>
      <c r="W53" s="16" t="s">
        <v>108</v>
      </c>
      <c r="X53" s="16">
        <v>23</v>
      </c>
      <c r="Y53" s="16">
        <f t="shared" si="10"/>
        <v>0.54838709677419351</v>
      </c>
      <c r="Z53" s="16">
        <f t="shared" si="6"/>
        <v>0.76470588235294112</v>
      </c>
      <c r="AA53" s="16">
        <f>+(R53+S53+T53)/U53</f>
        <v>8.3333333333333329E-2</v>
      </c>
      <c r="AB53" s="16">
        <f t="shared" si="8"/>
        <v>0.76923076923076927</v>
      </c>
      <c r="AC53" s="16">
        <f t="shared" si="9"/>
        <v>3.2258064516129031E-2</v>
      </c>
      <c r="AE53" s="16"/>
      <c r="AF53" s="16"/>
      <c r="AG53" s="16"/>
      <c r="AH53" s="16"/>
      <c r="AI53" s="16"/>
      <c r="AJ53" s="16"/>
      <c r="AK53" s="16"/>
      <c r="AL53" s="16"/>
      <c r="AM53" s="16"/>
    </row>
    <row r="54" spans="1:39" x14ac:dyDescent="0.2">
      <c r="A54" s="31">
        <v>37925</v>
      </c>
      <c r="B54" s="22">
        <v>2</v>
      </c>
      <c r="C54" s="16">
        <v>3852</v>
      </c>
      <c r="D54" s="16" t="s">
        <v>103</v>
      </c>
      <c r="E54" s="16"/>
      <c r="F54" s="16"/>
      <c r="G54" s="16" t="s">
        <v>104</v>
      </c>
      <c r="H54" s="16" t="s">
        <v>105</v>
      </c>
      <c r="I54" s="16">
        <v>0</v>
      </c>
      <c r="J54" s="16">
        <v>0</v>
      </c>
      <c r="K54" s="16">
        <v>13</v>
      </c>
      <c r="L54" s="16">
        <v>0</v>
      </c>
      <c r="M54" s="16">
        <v>5</v>
      </c>
      <c r="N54" s="16">
        <v>13</v>
      </c>
      <c r="O54" s="16">
        <v>7</v>
      </c>
      <c r="P54" s="16">
        <f t="shared" si="7"/>
        <v>38</v>
      </c>
      <c r="Q54" s="16">
        <v>0</v>
      </c>
      <c r="R54" s="16"/>
      <c r="S54" s="16"/>
      <c r="T54" s="16">
        <v>0</v>
      </c>
      <c r="U54" s="16">
        <v>16</v>
      </c>
      <c r="V54" s="16"/>
      <c r="W54" s="16"/>
      <c r="X54" s="16">
        <v>3852</v>
      </c>
      <c r="Y54" s="16">
        <f t="shared" si="10"/>
        <v>0.52631578947368418</v>
      </c>
      <c r="Z54" s="16">
        <f t="shared" si="6"/>
        <v>0.65</v>
      </c>
      <c r="AA54" s="16"/>
      <c r="AB54" s="16">
        <f t="shared" si="8"/>
        <v>1</v>
      </c>
      <c r="AC54" s="16">
        <f t="shared" si="9"/>
        <v>0.13157894736842105</v>
      </c>
      <c r="AE54" s="16"/>
      <c r="AF54" s="16"/>
      <c r="AG54" s="16"/>
      <c r="AH54" s="16"/>
      <c r="AI54" s="16"/>
      <c r="AJ54" s="16"/>
      <c r="AK54" s="16"/>
      <c r="AL54" s="16"/>
      <c r="AM54" s="16"/>
    </row>
    <row r="55" spans="1:39" x14ac:dyDescent="0.2">
      <c r="A55" s="31">
        <v>37925</v>
      </c>
      <c r="B55" s="22">
        <v>2</v>
      </c>
      <c r="C55" s="16">
        <v>222</v>
      </c>
      <c r="D55" s="16" t="s">
        <v>103</v>
      </c>
      <c r="E55" s="16"/>
      <c r="F55" s="16"/>
      <c r="G55" s="16" t="s">
        <v>104</v>
      </c>
      <c r="H55" s="16" t="s">
        <v>105</v>
      </c>
      <c r="I55" s="16">
        <v>0</v>
      </c>
      <c r="J55" s="16">
        <v>6</v>
      </c>
      <c r="K55" s="16">
        <v>19</v>
      </c>
      <c r="L55" s="16">
        <v>3</v>
      </c>
      <c r="M55" s="16">
        <v>5</v>
      </c>
      <c r="N55" s="16">
        <v>18</v>
      </c>
      <c r="O55" s="16">
        <v>14</v>
      </c>
      <c r="P55" s="16">
        <f t="shared" si="7"/>
        <v>65</v>
      </c>
      <c r="Q55" s="16">
        <v>0</v>
      </c>
      <c r="R55" s="16"/>
      <c r="S55" s="16"/>
      <c r="T55" s="16">
        <v>0</v>
      </c>
      <c r="U55" s="16">
        <v>14</v>
      </c>
      <c r="V55" s="16"/>
      <c r="W55" s="16"/>
      <c r="X55" s="16">
        <v>222</v>
      </c>
      <c r="Y55" s="16">
        <f t="shared" si="10"/>
        <v>0.49230769230769234</v>
      </c>
      <c r="Z55" s="16">
        <f t="shared" si="6"/>
        <v>0.5625</v>
      </c>
      <c r="AA55" s="16"/>
      <c r="AB55" s="16">
        <f t="shared" si="8"/>
        <v>0.76</v>
      </c>
      <c r="AC55" s="16">
        <f t="shared" si="9"/>
        <v>0.12307692307692308</v>
      </c>
      <c r="AE55" s="16"/>
      <c r="AF55" s="16"/>
      <c r="AG55" s="16"/>
      <c r="AH55" s="16"/>
      <c r="AI55" s="16"/>
      <c r="AJ55" s="16"/>
      <c r="AK55" s="16"/>
      <c r="AL55" s="16"/>
      <c r="AM55" s="16"/>
    </row>
    <row r="56" spans="1:39" x14ac:dyDescent="0.2">
      <c r="A56" s="31">
        <v>37926</v>
      </c>
      <c r="B56" s="22">
        <v>2</v>
      </c>
      <c r="C56" s="16">
        <v>222</v>
      </c>
      <c r="D56" s="16" t="s">
        <v>103</v>
      </c>
      <c r="E56" s="16"/>
      <c r="F56" s="16"/>
      <c r="G56" s="16" t="s">
        <v>104</v>
      </c>
      <c r="H56" s="16" t="s">
        <v>105</v>
      </c>
      <c r="I56" s="16">
        <v>0</v>
      </c>
      <c r="J56" s="16">
        <v>3</v>
      </c>
      <c r="K56" s="16">
        <v>9</v>
      </c>
      <c r="L56" s="16">
        <v>3</v>
      </c>
      <c r="M56" s="16">
        <v>1</v>
      </c>
      <c r="N56" s="16">
        <v>9</v>
      </c>
      <c r="O56" s="16">
        <v>7</v>
      </c>
      <c r="P56" s="16">
        <f t="shared" si="7"/>
        <v>32</v>
      </c>
      <c r="Q56" s="16">
        <v>1</v>
      </c>
      <c r="R56" s="16"/>
      <c r="S56" s="16"/>
      <c r="T56" s="16">
        <v>0</v>
      </c>
      <c r="U56" s="16">
        <v>9</v>
      </c>
      <c r="V56" s="16"/>
      <c r="W56" s="16"/>
      <c r="X56" s="16">
        <v>222</v>
      </c>
      <c r="Y56" s="16">
        <f t="shared" si="10"/>
        <v>0.5</v>
      </c>
      <c r="Z56" s="16">
        <f t="shared" si="6"/>
        <v>0.5625</v>
      </c>
      <c r="AA56" s="16"/>
      <c r="AB56" s="16">
        <f t="shared" si="8"/>
        <v>0.75</v>
      </c>
      <c r="AC56" s="16">
        <f t="shared" si="9"/>
        <v>0.125</v>
      </c>
      <c r="AE56" s="16"/>
      <c r="AF56" s="16"/>
      <c r="AG56" s="16"/>
      <c r="AH56" s="16"/>
      <c r="AI56" s="16"/>
      <c r="AJ56" s="16"/>
      <c r="AK56" s="16"/>
      <c r="AL56" s="16"/>
      <c r="AM56" s="16"/>
    </row>
    <row r="57" spans="1:39" x14ac:dyDescent="0.2">
      <c r="A57" s="31">
        <v>37928</v>
      </c>
      <c r="B57" s="22">
        <v>2</v>
      </c>
      <c r="C57" s="16">
        <v>222</v>
      </c>
      <c r="D57" s="16" t="s">
        <v>103</v>
      </c>
      <c r="E57" s="16"/>
      <c r="F57" s="16"/>
      <c r="G57" s="16" t="s">
        <v>104</v>
      </c>
      <c r="H57" s="16" t="s">
        <v>105</v>
      </c>
      <c r="I57" s="16">
        <v>0</v>
      </c>
      <c r="J57" s="16">
        <v>1</v>
      </c>
      <c r="K57" s="16">
        <v>4</v>
      </c>
      <c r="L57" s="16">
        <v>2</v>
      </c>
      <c r="M57" s="16">
        <v>1</v>
      </c>
      <c r="N57" s="16">
        <v>4</v>
      </c>
      <c r="O57" s="16">
        <v>4</v>
      </c>
      <c r="P57" s="16">
        <f t="shared" si="7"/>
        <v>16</v>
      </c>
      <c r="Q57" s="16">
        <v>0</v>
      </c>
      <c r="R57" s="16"/>
      <c r="S57" s="16"/>
      <c r="T57" s="16">
        <v>1</v>
      </c>
      <c r="U57" s="16">
        <v>4</v>
      </c>
      <c r="V57" s="16">
        <v>1</v>
      </c>
      <c r="W57" s="16" t="s">
        <v>108</v>
      </c>
      <c r="X57" s="16">
        <v>222</v>
      </c>
      <c r="Y57" s="16">
        <f t="shared" si="10"/>
        <v>0.5</v>
      </c>
      <c r="Z57" s="16">
        <f t="shared" si="6"/>
        <v>0.5</v>
      </c>
      <c r="AA57" s="16">
        <f>+(R57+S57+T57)/U57</f>
        <v>0.25</v>
      </c>
      <c r="AB57" s="16">
        <f t="shared" si="8"/>
        <v>0.8</v>
      </c>
      <c r="AC57" s="16">
        <f t="shared" si="9"/>
        <v>0.1875</v>
      </c>
      <c r="AE57" s="16"/>
      <c r="AF57" s="16"/>
      <c r="AG57" s="16"/>
      <c r="AH57" s="16"/>
      <c r="AI57" s="16"/>
      <c r="AJ57" s="16"/>
      <c r="AK57" s="16"/>
      <c r="AL57" s="16"/>
      <c r="AM57" s="16"/>
    </row>
    <row r="58" spans="1:39" x14ac:dyDescent="0.2">
      <c r="A58" s="31">
        <v>37931</v>
      </c>
      <c r="B58" s="22">
        <v>2</v>
      </c>
      <c r="C58" s="16">
        <v>222</v>
      </c>
      <c r="D58" s="16" t="s">
        <v>103</v>
      </c>
      <c r="E58" s="16"/>
      <c r="F58" s="16"/>
      <c r="G58" s="16" t="s">
        <v>104</v>
      </c>
      <c r="H58" s="16" t="s">
        <v>105</v>
      </c>
      <c r="I58" s="16">
        <v>0</v>
      </c>
      <c r="J58" s="16">
        <v>2</v>
      </c>
      <c r="K58" s="16">
        <v>7</v>
      </c>
      <c r="L58" s="16">
        <v>1</v>
      </c>
      <c r="M58" s="16">
        <v>1</v>
      </c>
      <c r="N58" s="16">
        <v>9</v>
      </c>
      <c r="O58" s="16">
        <v>13</v>
      </c>
      <c r="P58" s="16">
        <f t="shared" si="7"/>
        <v>33</v>
      </c>
      <c r="Q58" s="16">
        <v>1</v>
      </c>
      <c r="R58" s="16"/>
      <c r="S58" s="16"/>
      <c r="T58" s="16">
        <v>0</v>
      </c>
      <c r="U58" s="16">
        <v>9</v>
      </c>
      <c r="V58" s="16"/>
      <c r="W58" s="16"/>
      <c r="X58" s="16">
        <v>222</v>
      </c>
      <c r="Y58" s="16">
        <f t="shared" si="10"/>
        <v>0.66666666666666663</v>
      </c>
      <c r="Z58" s="16">
        <f t="shared" si="6"/>
        <v>0.40909090909090912</v>
      </c>
      <c r="AA58" s="16"/>
      <c r="AB58" s="16">
        <f t="shared" si="8"/>
        <v>0.77777777777777779</v>
      </c>
      <c r="AC58" s="16">
        <f t="shared" si="9"/>
        <v>6.0606060606060608E-2</v>
      </c>
      <c r="AE58" s="16"/>
      <c r="AF58" s="16"/>
      <c r="AG58" s="16"/>
      <c r="AH58" s="16"/>
      <c r="AI58" s="16"/>
      <c r="AJ58" s="16"/>
      <c r="AK58" s="16"/>
      <c r="AL58" s="16"/>
      <c r="AM58" s="16"/>
    </row>
    <row r="59" spans="1:39" x14ac:dyDescent="0.2">
      <c r="A59" s="31">
        <v>37931</v>
      </c>
      <c r="B59" s="22">
        <v>2</v>
      </c>
      <c r="C59" s="16">
        <v>24</v>
      </c>
      <c r="D59" s="16" t="s">
        <v>103</v>
      </c>
      <c r="E59" s="16"/>
      <c r="F59" s="16"/>
      <c r="G59" s="16" t="s">
        <v>104</v>
      </c>
      <c r="H59" s="16" t="s">
        <v>105</v>
      </c>
      <c r="I59" s="16">
        <v>2</v>
      </c>
      <c r="J59" s="16">
        <v>2</v>
      </c>
      <c r="K59" s="16">
        <v>8</v>
      </c>
      <c r="L59" s="16">
        <v>9</v>
      </c>
      <c r="M59" s="16">
        <v>4</v>
      </c>
      <c r="N59" s="16">
        <v>0</v>
      </c>
      <c r="O59" s="16">
        <v>11</v>
      </c>
      <c r="P59" s="16">
        <f t="shared" si="7"/>
        <v>36</v>
      </c>
      <c r="Q59" s="16">
        <v>0</v>
      </c>
      <c r="R59" s="16"/>
      <c r="S59" s="16"/>
      <c r="T59" s="16">
        <v>0</v>
      </c>
      <c r="U59" s="16">
        <v>9</v>
      </c>
      <c r="V59" s="16"/>
      <c r="W59" s="16"/>
      <c r="X59" s="16">
        <v>24</v>
      </c>
      <c r="Y59" s="16">
        <f t="shared" si="10"/>
        <v>0.30555555555555558</v>
      </c>
      <c r="Z59" s="16"/>
      <c r="AA59" s="16"/>
      <c r="AB59" s="16">
        <f t="shared" si="8"/>
        <v>0.8</v>
      </c>
      <c r="AC59" s="16">
        <f t="shared" si="9"/>
        <v>0.3611111111111111</v>
      </c>
      <c r="AE59" s="16"/>
      <c r="AF59" s="16"/>
      <c r="AG59" s="16"/>
      <c r="AH59" s="16"/>
      <c r="AI59" s="16"/>
      <c r="AJ59" s="16"/>
      <c r="AK59" s="16"/>
      <c r="AL59" s="16"/>
      <c r="AM59" s="16"/>
    </row>
    <row r="60" spans="1:39" x14ac:dyDescent="0.2">
      <c r="A60" s="31">
        <v>37932</v>
      </c>
      <c r="B60" s="22">
        <v>2</v>
      </c>
      <c r="C60" s="16">
        <v>222</v>
      </c>
      <c r="D60" s="16" t="s">
        <v>103</v>
      </c>
      <c r="E60" s="16"/>
      <c r="F60" s="16"/>
      <c r="G60" s="16" t="s">
        <v>104</v>
      </c>
      <c r="H60" s="16" t="s">
        <v>105</v>
      </c>
      <c r="I60" s="16">
        <v>0</v>
      </c>
      <c r="J60" s="16">
        <v>0</v>
      </c>
      <c r="K60" s="16">
        <v>4</v>
      </c>
      <c r="L60" s="16">
        <v>3</v>
      </c>
      <c r="M60" s="16">
        <v>4</v>
      </c>
      <c r="N60" s="16">
        <v>4</v>
      </c>
      <c r="O60" s="16">
        <v>5</v>
      </c>
      <c r="P60" s="16">
        <f t="shared" si="7"/>
        <v>20</v>
      </c>
      <c r="Q60" s="16">
        <v>0</v>
      </c>
      <c r="R60" s="16"/>
      <c r="S60" s="16"/>
      <c r="T60" s="16">
        <v>0</v>
      </c>
      <c r="U60" s="16">
        <v>5</v>
      </c>
      <c r="V60" s="16"/>
      <c r="W60" s="16"/>
      <c r="X60" s="16">
        <v>222</v>
      </c>
      <c r="Y60" s="16">
        <f t="shared" si="10"/>
        <v>0.45</v>
      </c>
      <c r="Z60" s="16">
        <f t="shared" ref="Z60:Z91" si="11">+N60/(+N60+O60)</f>
        <v>0.44444444444444442</v>
      </c>
      <c r="AA60" s="16"/>
      <c r="AB60" s="16">
        <f t="shared" si="8"/>
        <v>1</v>
      </c>
      <c r="AC60" s="16">
        <f t="shared" si="9"/>
        <v>0.35</v>
      </c>
      <c r="AE60" s="16"/>
      <c r="AF60" s="16"/>
      <c r="AG60" s="16"/>
      <c r="AH60" s="16"/>
      <c r="AI60" s="16"/>
      <c r="AJ60" s="16"/>
      <c r="AK60" s="16"/>
      <c r="AL60" s="16"/>
      <c r="AM60" s="16"/>
    </row>
    <row r="61" spans="1:39" x14ac:dyDescent="0.2">
      <c r="A61" s="31">
        <v>37932</v>
      </c>
      <c r="B61" s="22">
        <v>2</v>
      </c>
      <c r="C61" s="16">
        <v>23</v>
      </c>
      <c r="D61" s="16" t="s">
        <v>103</v>
      </c>
      <c r="E61" s="22">
        <v>113</v>
      </c>
      <c r="F61" s="16"/>
      <c r="G61" s="16" t="s">
        <v>104</v>
      </c>
      <c r="H61" s="16" t="s">
        <v>105</v>
      </c>
      <c r="I61" s="16">
        <v>0</v>
      </c>
      <c r="J61" s="16">
        <v>2</v>
      </c>
      <c r="K61" s="16">
        <v>6</v>
      </c>
      <c r="L61" s="16">
        <v>5</v>
      </c>
      <c r="M61" s="16">
        <v>4</v>
      </c>
      <c r="N61" s="16">
        <v>6</v>
      </c>
      <c r="O61" s="16">
        <v>10</v>
      </c>
      <c r="P61" s="16">
        <f t="shared" si="7"/>
        <v>33</v>
      </c>
      <c r="Q61" s="16">
        <v>0</v>
      </c>
      <c r="R61" s="16"/>
      <c r="S61" s="16"/>
      <c r="T61" s="16">
        <v>1</v>
      </c>
      <c r="U61" s="16">
        <v>10</v>
      </c>
      <c r="V61" s="16">
        <v>1</v>
      </c>
      <c r="W61" s="16" t="s">
        <v>108</v>
      </c>
      <c r="X61" s="16">
        <v>23</v>
      </c>
      <c r="Y61" s="16">
        <f t="shared" si="10"/>
        <v>0.48484848484848486</v>
      </c>
      <c r="Z61" s="16">
        <f t="shared" si="11"/>
        <v>0.375</v>
      </c>
      <c r="AA61" s="16">
        <f>+(R61+S61+T61)/U61</f>
        <v>0.1</v>
      </c>
      <c r="AB61" s="16">
        <f t="shared" si="8"/>
        <v>0.75</v>
      </c>
      <c r="AC61" s="16">
        <f t="shared" si="9"/>
        <v>0.27272727272727271</v>
      </c>
      <c r="AE61" s="16"/>
      <c r="AF61" s="16"/>
      <c r="AG61" s="16"/>
      <c r="AH61" s="16"/>
      <c r="AI61" s="16"/>
      <c r="AJ61" s="16"/>
      <c r="AK61" s="16"/>
      <c r="AL61" s="16"/>
      <c r="AM61" s="16"/>
    </row>
    <row r="62" spans="1:39" x14ac:dyDescent="0.2">
      <c r="A62" s="31">
        <v>37932</v>
      </c>
      <c r="B62" s="22">
        <v>2</v>
      </c>
      <c r="C62" s="16">
        <v>1630</v>
      </c>
      <c r="D62" s="16" t="s">
        <v>103</v>
      </c>
      <c r="E62" s="16"/>
      <c r="F62" s="16"/>
      <c r="G62" s="16" t="s">
        <v>104</v>
      </c>
      <c r="H62" s="16" t="s">
        <v>105</v>
      </c>
      <c r="I62" s="16">
        <v>2</v>
      </c>
      <c r="J62" s="16">
        <v>4</v>
      </c>
      <c r="K62" s="16">
        <v>9</v>
      </c>
      <c r="L62" s="16">
        <v>4</v>
      </c>
      <c r="M62" s="16">
        <v>12</v>
      </c>
      <c r="N62" s="16">
        <v>10</v>
      </c>
      <c r="O62" s="16">
        <v>7</v>
      </c>
      <c r="P62" s="16">
        <f t="shared" si="7"/>
        <v>48</v>
      </c>
      <c r="Q62" s="16">
        <v>1</v>
      </c>
      <c r="R62" s="16"/>
      <c r="S62" s="16"/>
      <c r="T62" s="16">
        <v>1</v>
      </c>
      <c r="U62" s="16">
        <v>12</v>
      </c>
      <c r="V62" s="16">
        <v>6</v>
      </c>
      <c r="W62" s="16" t="s">
        <v>108</v>
      </c>
      <c r="X62" s="16">
        <v>1630</v>
      </c>
      <c r="Y62" s="16">
        <f t="shared" si="10"/>
        <v>0.35416666666666669</v>
      </c>
      <c r="Z62" s="16">
        <f t="shared" si="11"/>
        <v>0.58823529411764708</v>
      </c>
      <c r="AA62" s="16">
        <f>+(R62+S62+T62)/U62</f>
        <v>8.3333333333333329E-2</v>
      </c>
      <c r="AB62" s="16">
        <f t="shared" si="8"/>
        <v>0.69230769230769229</v>
      </c>
      <c r="AC62" s="16">
        <f t="shared" si="9"/>
        <v>0.33333333333333331</v>
      </c>
      <c r="AE62" s="16"/>
      <c r="AF62" s="16"/>
      <c r="AG62" s="16"/>
      <c r="AH62" s="16"/>
      <c r="AI62" s="16"/>
      <c r="AJ62" s="16"/>
      <c r="AK62" s="16"/>
      <c r="AL62" s="16"/>
      <c r="AM62" s="16"/>
    </row>
    <row r="63" spans="1:39" x14ac:dyDescent="0.2">
      <c r="A63" s="31">
        <v>37933</v>
      </c>
      <c r="B63" s="22">
        <v>2</v>
      </c>
      <c r="C63" s="16">
        <v>222</v>
      </c>
      <c r="D63" s="16" t="s">
        <v>103</v>
      </c>
      <c r="E63" s="16"/>
      <c r="F63" s="16"/>
      <c r="G63" s="16" t="s">
        <v>104</v>
      </c>
      <c r="H63" s="16" t="s">
        <v>105</v>
      </c>
      <c r="I63" s="16">
        <v>1</v>
      </c>
      <c r="J63" s="16">
        <v>3</v>
      </c>
      <c r="K63" s="16">
        <v>7</v>
      </c>
      <c r="L63" s="16">
        <v>3</v>
      </c>
      <c r="M63" s="16">
        <v>3</v>
      </c>
      <c r="N63" s="16">
        <v>8</v>
      </c>
      <c r="O63" s="16">
        <v>4</v>
      </c>
      <c r="P63" s="16">
        <f t="shared" si="7"/>
        <v>29</v>
      </c>
      <c r="Q63" s="16">
        <v>4</v>
      </c>
      <c r="R63" s="16"/>
      <c r="S63" s="16">
        <v>1</v>
      </c>
      <c r="T63" s="16">
        <v>0</v>
      </c>
      <c r="U63" s="16">
        <v>8</v>
      </c>
      <c r="V63" s="16">
        <v>1</v>
      </c>
      <c r="W63" s="16" t="s">
        <v>41</v>
      </c>
      <c r="X63" s="16">
        <v>222</v>
      </c>
      <c r="Y63" s="16">
        <f t="shared" si="10"/>
        <v>0.41379310344827586</v>
      </c>
      <c r="Z63" s="16">
        <f t="shared" si="11"/>
        <v>0.66666666666666663</v>
      </c>
      <c r="AA63" s="16">
        <f>+(R63+S63+T63)/U63</f>
        <v>0.125</v>
      </c>
      <c r="AB63" s="16">
        <f t="shared" si="8"/>
        <v>0.7</v>
      </c>
      <c r="AC63" s="16">
        <f t="shared" si="9"/>
        <v>0.20689655172413793</v>
      </c>
      <c r="AE63" s="16"/>
      <c r="AF63" s="16"/>
      <c r="AG63" s="16"/>
      <c r="AH63" s="16"/>
      <c r="AI63" s="16"/>
      <c r="AJ63" s="16"/>
      <c r="AK63" s="16"/>
      <c r="AL63" s="16"/>
      <c r="AM63" s="16"/>
    </row>
    <row r="64" spans="1:39" x14ac:dyDescent="0.2">
      <c r="A64" s="31">
        <v>37933</v>
      </c>
      <c r="B64" s="22">
        <v>2</v>
      </c>
      <c r="C64" s="16">
        <v>24</v>
      </c>
      <c r="D64" s="16" t="s">
        <v>103</v>
      </c>
      <c r="E64" s="16"/>
      <c r="F64" s="16"/>
      <c r="G64" s="16" t="s">
        <v>104</v>
      </c>
      <c r="H64" s="16" t="s">
        <v>105</v>
      </c>
      <c r="I64" s="16">
        <v>0</v>
      </c>
      <c r="J64" s="16">
        <v>6</v>
      </c>
      <c r="K64" s="16">
        <v>10</v>
      </c>
      <c r="L64" s="16">
        <v>5</v>
      </c>
      <c r="M64" s="16">
        <v>5</v>
      </c>
      <c r="N64" s="16">
        <v>10</v>
      </c>
      <c r="O64" s="16">
        <v>1</v>
      </c>
      <c r="P64" s="16">
        <f t="shared" si="7"/>
        <v>37</v>
      </c>
      <c r="Q64" s="16">
        <v>0</v>
      </c>
      <c r="R64" s="16"/>
      <c r="S64" s="16"/>
      <c r="T64" s="16">
        <v>0</v>
      </c>
      <c r="U64" s="16">
        <v>10</v>
      </c>
      <c r="V64" s="16"/>
      <c r="W64" s="16"/>
      <c r="X64" s="16">
        <v>24</v>
      </c>
      <c r="Y64" s="16">
        <f t="shared" si="10"/>
        <v>0.29729729729729731</v>
      </c>
      <c r="Z64" s="16">
        <f t="shared" si="11"/>
        <v>0.90909090909090906</v>
      </c>
      <c r="AA64" s="16"/>
      <c r="AB64" s="16">
        <f t="shared" si="8"/>
        <v>0.625</v>
      </c>
      <c r="AC64" s="16">
        <f t="shared" si="9"/>
        <v>0.27027027027027029</v>
      </c>
      <c r="AE64" s="16"/>
      <c r="AF64" s="16"/>
      <c r="AG64" s="16"/>
      <c r="AH64" s="16"/>
      <c r="AI64" s="16"/>
      <c r="AJ64" s="16"/>
      <c r="AK64" s="16"/>
      <c r="AL64" s="16"/>
      <c r="AM64" s="16"/>
    </row>
    <row r="65" spans="1:39" x14ac:dyDescent="0.2">
      <c r="A65" s="31">
        <v>37933</v>
      </c>
      <c r="B65" s="22">
        <v>2</v>
      </c>
      <c r="C65" s="16">
        <v>23</v>
      </c>
      <c r="D65" s="16" t="s">
        <v>103</v>
      </c>
      <c r="E65" s="22">
        <v>97</v>
      </c>
      <c r="F65" s="16"/>
      <c r="G65" s="16" t="s">
        <v>104</v>
      </c>
      <c r="H65" s="16" t="s">
        <v>105</v>
      </c>
      <c r="I65" s="16">
        <v>0</v>
      </c>
      <c r="J65" s="16">
        <v>8</v>
      </c>
      <c r="K65" s="16">
        <v>13</v>
      </c>
      <c r="L65" s="16">
        <v>5</v>
      </c>
      <c r="M65" s="16">
        <v>5</v>
      </c>
      <c r="N65" s="16">
        <v>4</v>
      </c>
      <c r="O65" s="16">
        <v>3</v>
      </c>
      <c r="P65" s="16">
        <f t="shared" si="7"/>
        <v>38</v>
      </c>
      <c r="Q65" s="16">
        <v>0</v>
      </c>
      <c r="R65" s="16"/>
      <c r="S65" s="16"/>
      <c r="T65" s="16">
        <v>0</v>
      </c>
      <c r="U65" s="16">
        <v>5</v>
      </c>
      <c r="V65" s="16"/>
      <c r="W65" s="16"/>
      <c r="X65" s="16">
        <v>23</v>
      </c>
      <c r="Y65" s="16">
        <f t="shared" si="10"/>
        <v>0.18421052631578946</v>
      </c>
      <c r="Z65" s="16">
        <f t="shared" si="11"/>
        <v>0.5714285714285714</v>
      </c>
      <c r="AA65" s="16"/>
      <c r="AB65" s="16">
        <f t="shared" si="8"/>
        <v>0.61904761904761907</v>
      </c>
      <c r="AC65" s="16">
        <f t="shared" si="9"/>
        <v>0.26315789473684209</v>
      </c>
      <c r="AE65" s="16"/>
      <c r="AF65" s="16"/>
      <c r="AG65" s="16"/>
      <c r="AH65" s="16"/>
      <c r="AI65" s="16"/>
      <c r="AJ65" s="16"/>
      <c r="AK65" s="16"/>
      <c r="AL65" s="16"/>
      <c r="AM65" s="16"/>
    </row>
    <row r="66" spans="1:39" x14ac:dyDescent="0.2">
      <c r="A66" s="31">
        <v>37934</v>
      </c>
      <c r="B66" s="22">
        <v>2</v>
      </c>
      <c r="C66" s="16">
        <v>1630</v>
      </c>
      <c r="D66" s="16" t="s">
        <v>103</v>
      </c>
      <c r="E66" s="16"/>
      <c r="F66" s="16"/>
      <c r="G66" s="16" t="s">
        <v>104</v>
      </c>
      <c r="H66" s="16" t="s">
        <v>105</v>
      </c>
      <c r="I66" s="16">
        <v>0</v>
      </c>
      <c r="J66" s="16">
        <v>1</v>
      </c>
      <c r="K66" s="16">
        <v>1</v>
      </c>
      <c r="L66" s="16">
        <v>3</v>
      </c>
      <c r="M66" s="16">
        <v>1</v>
      </c>
      <c r="N66" s="16">
        <v>7</v>
      </c>
      <c r="O66" s="16">
        <v>3</v>
      </c>
      <c r="P66" s="16">
        <f t="shared" ref="P66:P97" si="12">SUM(I66:O66)</f>
        <v>16</v>
      </c>
      <c r="Q66" s="16">
        <v>0</v>
      </c>
      <c r="R66" s="16"/>
      <c r="S66" s="16"/>
      <c r="T66" s="16">
        <v>0</v>
      </c>
      <c r="U66" s="16">
        <v>7</v>
      </c>
      <c r="V66" s="16"/>
      <c r="W66" s="16"/>
      <c r="X66" s="16">
        <v>1630</v>
      </c>
      <c r="Y66" s="16">
        <f t="shared" si="10"/>
        <v>0.625</v>
      </c>
      <c r="Z66" s="16">
        <f t="shared" si="11"/>
        <v>0.7</v>
      </c>
      <c r="AA66" s="16"/>
      <c r="AB66" s="16">
        <f t="shared" ref="AB66:AB80" si="13">+K66/+(J66+K66)</f>
        <v>0.5</v>
      </c>
      <c r="AC66" s="16">
        <f t="shared" ref="AC66:AC97" si="14">+(L66+M66)/P66</f>
        <v>0.25</v>
      </c>
      <c r="AE66" s="16"/>
      <c r="AF66" s="16"/>
      <c r="AG66" s="16"/>
      <c r="AH66" s="16"/>
      <c r="AI66" s="16"/>
      <c r="AJ66" s="16"/>
      <c r="AK66" s="16"/>
      <c r="AL66" s="16"/>
      <c r="AM66" s="16"/>
    </row>
    <row r="67" spans="1:39" x14ac:dyDescent="0.2">
      <c r="A67" s="31">
        <v>37934</v>
      </c>
      <c r="B67" s="22">
        <v>2</v>
      </c>
      <c r="C67" s="16">
        <v>222</v>
      </c>
      <c r="D67" s="16" t="s">
        <v>103</v>
      </c>
      <c r="E67" s="16"/>
      <c r="F67" s="16"/>
      <c r="G67" s="16" t="s">
        <v>104</v>
      </c>
      <c r="H67" s="16" t="s">
        <v>105</v>
      </c>
      <c r="I67" s="16">
        <v>0</v>
      </c>
      <c r="J67" s="16">
        <v>3</v>
      </c>
      <c r="K67" s="16">
        <v>5</v>
      </c>
      <c r="L67" s="16">
        <v>1</v>
      </c>
      <c r="M67" s="16">
        <v>3</v>
      </c>
      <c r="N67" s="16">
        <v>10</v>
      </c>
      <c r="O67" s="16">
        <v>3</v>
      </c>
      <c r="P67" s="16">
        <f t="shared" si="12"/>
        <v>25</v>
      </c>
      <c r="Q67" s="16">
        <v>2</v>
      </c>
      <c r="R67" s="16"/>
      <c r="S67" s="16"/>
      <c r="T67" s="16">
        <v>0</v>
      </c>
      <c r="U67" s="16">
        <v>9</v>
      </c>
      <c r="V67" s="16"/>
      <c r="W67" s="16"/>
      <c r="X67" s="16">
        <v>222</v>
      </c>
      <c r="Y67" s="16">
        <f t="shared" si="10"/>
        <v>0.52</v>
      </c>
      <c r="Z67" s="16">
        <f t="shared" si="11"/>
        <v>0.76923076923076927</v>
      </c>
      <c r="AA67" s="16"/>
      <c r="AB67" s="16">
        <f t="shared" si="13"/>
        <v>0.625</v>
      </c>
      <c r="AC67" s="16">
        <f t="shared" si="14"/>
        <v>0.16</v>
      </c>
      <c r="AE67" s="16"/>
      <c r="AF67" s="16"/>
      <c r="AG67" s="16"/>
      <c r="AH67" s="16"/>
      <c r="AI67" s="16"/>
      <c r="AJ67" s="16"/>
      <c r="AK67" s="16"/>
      <c r="AL67" s="16"/>
      <c r="AM67" s="16"/>
    </row>
    <row r="68" spans="1:39" x14ac:dyDescent="0.2">
      <c r="A68" s="31">
        <v>37938</v>
      </c>
      <c r="B68" s="22">
        <v>2</v>
      </c>
      <c r="C68" s="16">
        <v>1629</v>
      </c>
      <c r="D68" s="16" t="s">
        <v>103</v>
      </c>
      <c r="E68" s="16"/>
      <c r="F68" s="16"/>
      <c r="G68" s="16" t="s">
        <v>104</v>
      </c>
      <c r="H68" s="16" t="s">
        <v>105</v>
      </c>
      <c r="I68" s="16">
        <v>0</v>
      </c>
      <c r="J68" s="16">
        <v>4</v>
      </c>
      <c r="K68" s="16">
        <v>7</v>
      </c>
      <c r="L68" s="16">
        <v>0</v>
      </c>
      <c r="M68" s="16">
        <v>6</v>
      </c>
      <c r="N68" s="16">
        <v>11</v>
      </c>
      <c r="O68" s="16">
        <v>12</v>
      </c>
      <c r="P68" s="16">
        <f t="shared" si="12"/>
        <v>40</v>
      </c>
      <c r="Q68" s="16">
        <v>0</v>
      </c>
      <c r="R68" s="16"/>
      <c r="S68" s="16"/>
      <c r="T68" s="16">
        <v>1</v>
      </c>
      <c r="U68" s="16">
        <v>15</v>
      </c>
      <c r="V68" s="16">
        <v>1</v>
      </c>
      <c r="W68" s="16" t="s">
        <v>108</v>
      </c>
      <c r="X68" s="16">
        <v>1629</v>
      </c>
      <c r="Y68" s="16">
        <f t="shared" si="10"/>
        <v>0.57499999999999996</v>
      </c>
      <c r="Z68" s="16">
        <f t="shared" si="11"/>
        <v>0.47826086956521741</v>
      </c>
      <c r="AA68" s="16">
        <f>+(R68+S68+T68)/U68</f>
        <v>6.6666666666666666E-2</v>
      </c>
      <c r="AB68" s="16">
        <f t="shared" si="13"/>
        <v>0.63636363636363635</v>
      </c>
      <c r="AC68" s="16">
        <f t="shared" si="14"/>
        <v>0.15</v>
      </c>
      <c r="AE68" s="16"/>
      <c r="AF68" s="16"/>
      <c r="AG68" s="16"/>
      <c r="AH68" s="16"/>
      <c r="AI68" s="16"/>
      <c r="AJ68" s="16"/>
      <c r="AK68" s="16"/>
      <c r="AL68" s="16"/>
      <c r="AM68" s="16"/>
    </row>
    <row r="69" spans="1:39" x14ac:dyDescent="0.2">
      <c r="A69" s="31">
        <v>37939</v>
      </c>
      <c r="B69" s="22">
        <v>2</v>
      </c>
      <c r="C69" s="16">
        <v>222</v>
      </c>
      <c r="D69" s="16" t="s">
        <v>103</v>
      </c>
      <c r="E69" s="16"/>
      <c r="F69" s="16"/>
      <c r="G69" s="16" t="s">
        <v>104</v>
      </c>
      <c r="H69" s="16" t="s">
        <v>105</v>
      </c>
      <c r="I69" s="16">
        <v>0</v>
      </c>
      <c r="J69" s="16">
        <v>3</v>
      </c>
      <c r="K69" s="16">
        <v>3</v>
      </c>
      <c r="L69" s="16">
        <v>1</v>
      </c>
      <c r="M69" s="16">
        <v>0</v>
      </c>
      <c r="N69" s="16">
        <v>3</v>
      </c>
      <c r="O69" s="16">
        <v>5</v>
      </c>
      <c r="P69" s="16">
        <f t="shared" si="12"/>
        <v>15</v>
      </c>
      <c r="Q69" s="16">
        <v>1</v>
      </c>
      <c r="R69" s="16"/>
      <c r="S69" s="16"/>
      <c r="T69" s="16">
        <v>0</v>
      </c>
      <c r="U69" s="16">
        <v>5</v>
      </c>
      <c r="V69" s="16"/>
      <c r="W69" s="16"/>
      <c r="X69" s="16">
        <v>222</v>
      </c>
      <c r="Y69" s="16">
        <f t="shared" si="10"/>
        <v>0.53333333333333333</v>
      </c>
      <c r="Z69" s="16">
        <f t="shared" si="11"/>
        <v>0.375</v>
      </c>
      <c r="AA69" s="16"/>
      <c r="AB69" s="16">
        <f t="shared" si="13"/>
        <v>0.5</v>
      </c>
      <c r="AC69" s="16">
        <f t="shared" si="14"/>
        <v>6.6666666666666666E-2</v>
      </c>
      <c r="AE69" s="16"/>
      <c r="AF69" s="16"/>
      <c r="AG69" s="16"/>
      <c r="AH69" s="16"/>
      <c r="AI69" s="16"/>
      <c r="AJ69" s="16"/>
      <c r="AK69" s="16"/>
      <c r="AL69" s="16"/>
      <c r="AM69" s="16"/>
    </row>
    <row r="70" spans="1:39" x14ac:dyDescent="0.2">
      <c r="A70" s="31">
        <v>37939</v>
      </c>
      <c r="B70" s="22">
        <v>2</v>
      </c>
      <c r="C70" s="16">
        <v>3852</v>
      </c>
      <c r="D70" s="16" t="s">
        <v>103</v>
      </c>
      <c r="E70" s="16"/>
      <c r="F70" s="16"/>
      <c r="G70" s="16" t="s">
        <v>104</v>
      </c>
      <c r="H70" s="16" t="s">
        <v>105</v>
      </c>
      <c r="I70" s="16">
        <v>0</v>
      </c>
      <c r="J70" s="16">
        <v>2</v>
      </c>
      <c r="K70" s="16">
        <v>5</v>
      </c>
      <c r="L70" s="16">
        <v>2</v>
      </c>
      <c r="M70" s="16">
        <v>3</v>
      </c>
      <c r="N70" s="16">
        <v>1</v>
      </c>
      <c r="O70" s="16">
        <v>6</v>
      </c>
      <c r="P70" s="16">
        <f t="shared" si="12"/>
        <v>19</v>
      </c>
      <c r="Q70" s="16">
        <v>0</v>
      </c>
      <c r="R70" s="16"/>
      <c r="S70" s="16"/>
      <c r="T70" s="16">
        <v>0</v>
      </c>
      <c r="U70" s="16">
        <v>5</v>
      </c>
      <c r="V70" s="16"/>
      <c r="W70" s="16"/>
      <c r="X70" s="16">
        <v>3852</v>
      </c>
      <c r="Y70" s="16">
        <f t="shared" si="10"/>
        <v>0.36842105263157893</v>
      </c>
      <c r="Z70" s="16">
        <f t="shared" si="11"/>
        <v>0.14285714285714285</v>
      </c>
      <c r="AA70" s="16"/>
      <c r="AB70" s="16">
        <f t="shared" si="13"/>
        <v>0.7142857142857143</v>
      </c>
      <c r="AC70" s="16">
        <f t="shared" si="14"/>
        <v>0.26315789473684209</v>
      </c>
      <c r="AE70" s="16"/>
      <c r="AF70" s="16"/>
      <c r="AG70" s="16"/>
      <c r="AH70" s="16"/>
      <c r="AI70" s="16"/>
      <c r="AJ70" s="16"/>
      <c r="AK70" s="16"/>
      <c r="AL70" s="16"/>
      <c r="AM70" s="16"/>
    </row>
    <row r="71" spans="1:39" x14ac:dyDescent="0.2">
      <c r="A71" s="31">
        <v>37939</v>
      </c>
      <c r="B71" s="22">
        <v>2</v>
      </c>
      <c r="C71" s="16">
        <v>1629</v>
      </c>
      <c r="D71" s="16" t="s">
        <v>103</v>
      </c>
      <c r="E71" s="16"/>
      <c r="F71" s="16"/>
      <c r="G71" s="16" t="s">
        <v>104</v>
      </c>
      <c r="H71" s="16" t="s">
        <v>105</v>
      </c>
      <c r="I71" s="16">
        <v>0</v>
      </c>
      <c r="J71" s="16">
        <v>1</v>
      </c>
      <c r="K71" s="16">
        <v>2</v>
      </c>
      <c r="L71" s="16">
        <v>5</v>
      </c>
      <c r="M71" s="16">
        <v>7</v>
      </c>
      <c r="N71" s="16">
        <v>13</v>
      </c>
      <c r="O71" s="16">
        <v>7</v>
      </c>
      <c r="P71" s="16">
        <f t="shared" si="12"/>
        <v>35</v>
      </c>
      <c r="Q71" s="16">
        <v>0</v>
      </c>
      <c r="R71" s="16"/>
      <c r="S71" s="16"/>
      <c r="T71" s="16">
        <v>0</v>
      </c>
      <c r="U71" s="16">
        <v>15</v>
      </c>
      <c r="V71" s="16"/>
      <c r="W71" s="16"/>
      <c r="X71" s="16">
        <v>1629</v>
      </c>
      <c r="Y71" s="16">
        <f t="shared" si="10"/>
        <v>0.5714285714285714</v>
      </c>
      <c r="Z71" s="16">
        <f t="shared" si="11"/>
        <v>0.65</v>
      </c>
      <c r="AA71" s="16"/>
      <c r="AB71" s="16">
        <f t="shared" si="13"/>
        <v>0.66666666666666663</v>
      </c>
      <c r="AC71" s="16">
        <f t="shared" si="14"/>
        <v>0.34285714285714286</v>
      </c>
      <c r="AE71" s="16"/>
      <c r="AF71" s="16"/>
      <c r="AG71" s="16"/>
      <c r="AH71" s="16"/>
      <c r="AI71" s="16"/>
      <c r="AJ71" s="16"/>
      <c r="AK71" s="16"/>
      <c r="AL71" s="16"/>
      <c r="AM71" s="16"/>
    </row>
    <row r="72" spans="1:39" x14ac:dyDescent="0.2">
      <c r="A72" s="31">
        <v>37939</v>
      </c>
      <c r="B72" s="22">
        <v>2</v>
      </c>
      <c r="C72" s="16">
        <v>23</v>
      </c>
      <c r="D72" s="16" t="s">
        <v>103</v>
      </c>
      <c r="E72" s="22">
        <v>328</v>
      </c>
      <c r="F72" s="16"/>
      <c r="G72" s="16" t="s">
        <v>104</v>
      </c>
      <c r="H72" s="16" t="s">
        <v>105</v>
      </c>
      <c r="I72" s="16">
        <v>0</v>
      </c>
      <c r="J72" s="16">
        <v>4</v>
      </c>
      <c r="K72" s="16">
        <v>8</v>
      </c>
      <c r="L72" s="16">
        <v>4</v>
      </c>
      <c r="M72" s="16">
        <v>3</v>
      </c>
      <c r="N72" s="16">
        <v>11</v>
      </c>
      <c r="O72" s="16">
        <v>7</v>
      </c>
      <c r="P72" s="16">
        <f t="shared" si="12"/>
        <v>37</v>
      </c>
      <c r="Q72" s="16">
        <v>1</v>
      </c>
      <c r="R72" s="16"/>
      <c r="S72" s="16"/>
      <c r="T72" s="16">
        <v>0</v>
      </c>
      <c r="U72" s="16">
        <v>13</v>
      </c>
      <c r="V72" s="16"/>
      <c r="W72" s="16"/>
      <c r="X72" s="16">
        <v>23</v>
      </c>
      <c r="Y72" s="16">
        <f t="shared" si="10"/>
        <v>0.48648648648648651</v>
      </c>
      <c r="Z72" s="16">
        <f t="shared" si="11"/>
        <v>0.61111111111111116</v>
      </c>
      <c r="AA72" s="16"/>
      <c r="AB72" s="16">
        <f t="shared" si="13"/>
        <v>0.66666666666666663</v>
      </c>
      <c r="AC72" s="16">
        <f t="shared" si="14"/>
        <v>0.1891891891891892</v>
      </c>
      <c r="AE72" s="16"/>
      <c r="AF72" s="16"/>
      <c r="AG72" s="16"/>
      <c r="AH72" s="16"/>
      <c r="AI72" s="16"/>
      <c r="AJ72" s="16"/>
      <c r="AK72" s="16"/>
      <c r="AL72" s="16"/>
      <c r="AM72" s="16"/>
    </row>
    <row r="73" spans="1:39" x14ac:dyDescent="0.2">
      <c r="A73" s="31">
        <v>37940</v>
      </c>
      <c r="B73" s="22">
        <v>2</v>
      </c>
      <c r="C73" s="16">
        <v>222</v>
      </c>
      <c r="D73" s="16" t="s">
        <v>103</v>
      </c>
      <c r="E73" s="16"/>
      <c r="F73" s="16"/>
      <c r="G73" s="16" t="s">
        <v>104</v>
      </c>
      <c r="H73" s="16" t="s">
        <v>105</v>
      </c>
      <c r="I73" s="16">
        <v>0</v>
      </c>
      <c r="J73" s="16">
        <v>2</v>
      </c>
      <c r="K73" s="16">
        <v>4</v>
      </c>
      <c r="L73" s="16">
        <v>2</v>
      </c>
      <c r="M73" s="16">
        <v>1</v>
      </c>
      <c r="N73" s="16">
        <v>8</v>
      </c>
      <c r="O73" s="16">
        <v>4</v>
      </c>
      <c r="P73" s="16">
        <f t="shared" si="12"/>
        <v>21</v>
      </c>
      <c r="Q73" s="16">
        <v>2</v>
      </c>
      <c r="R73" s="16"/>
      <c r="S73" s="16"/>
      <c r="T73" s="16">
        <v>0</v>
      </c>
      <c r="U73" s="16">
        <v>10</v>
      </c>
      <c r="V73" s="16"/>
      <c r="W73" s="16"/>
      <c r="X73" s="16">
        <v>222</v>
      </c>
      <c r="Y73" s="16">
        <f t="shared" si="10"/>
        <v>0.5714285714285714</v>
      </c>
      <c r="Z73" s="16">
        <f t="shared" si="11"/>
        <v>0.66666666666666663</v>
      </c>
      <c r="AA73" s="16"/>
      <c r="AB73" s="16">
        <f t="shared" si="13"/>
        <v>0.66666666666666663</v>
      </c>
      <c r="AC73" s="16">
        <f t="shared" si="14"/>
        <v>0.14285714285714285</v>
      </c>
      <c r="AE73" s="16"/>
      <c r="AF73" s="16"/>
      <c r="AG73" s="16"/>
      <c r="AH73" s="16"/>
      <c r="AI73" s="16"/>
      <c r="AJ73" s="16"/>
      <c r="AK73" s="16"/>
      <c r="AL73" s="16"/>
      <c r="AM73" s="16"/>
    </row>
    <row r="74" spans="1:39" x14ac:dyDescent="0.2">
      <c r="A74" s="31">
        <v>37940</v>
      </c>
      <c r="B74" s="22">
        <v>2</v>
      </c>
      <c r="C74" s="16">
        <v>24</v>
      </c>
      <c r="D74" s="16" t="s">
        <v>103</v>
      </c>
      <c r="E74" s="16"/>
      <c r="F74" s="16"/>
      <c r="G74" s="16" t="s">
        <v>104</v>
      </c>
      <c r="H74" s="16" t="s">
        <v>105</v>
      </c>
      <c r="I74" s="16">
        <v>0</v>
      </c>
      <c r="J74" s="16">
        <v>1</v>
      </c>
      <c r="K74" s="16">
        <v>8</v>
      </c>
      <c r="L74" s="16">
        <v>7</v>
      </c>
      <c r="M74" s="16">
        <v>2</v>
      </c>
      <c r="N74" s="16">
        <v>10</v>
      </c>
      <c r="O74" s="16">
        <v>6</v>
      </c>
      <c r="P74" s="16">
        <f t="shared" si="12"/>
        <v>34</v>
      </c>
      <c r="Q74" s="16">
        <v>0</v>
      </c>
      <c r="R74" s="16"/>
      <c r="S74" s="16"/>
      <c r="T74" s="16">
        <v>0</v>
      </c>
      <c r="U74" s="16">
        <v>12</v>
      </c>
      <c r="V74" s="16"/>
      <c r="W74" s="16"/>
      <c r="X74" s="16">
        <v>24</v>
      </c>
      <c r="Y74" s="16">
        <f t="shared" si="10"/>
        <v>0.47058823529411764</v>
      </c>
      <c r="Z74" s="16">
        <f t="shared" si="11"/>
        <v>0.625</v>
      </c>
      <c r="AA74" s="16"/>
      <c r="AB74" s="16">
        <f t="shared" si="13"/>
        <v>0.88888888888888884</v>
      </c>
      <c r="AC74" s="16">
        <f t="shared" si="14"/>
        <v>0.26470588235294118</v>
      </c>
      <c r="AE74" s="16"/>
      <c r="AF74" s="16"/>
      <c r="AG74" s="16"/>
      <c r="AH74" s="16"/>
      <c r="AI74" s="16"/>
      <c r="AJ74" s="16"/>
      <c r="AK74" s="16"/>
      <c r="AL74" s="16"/>
      <c r="AM74" s="16"/>
    </row>
    <row r="75" spans="1:39" x14ac:dyDescent="0.2">
      <c r="A75" s="31">
        <v>37940</v>
      </c>
      <c r="B75" s="22">
        <v>2</v>
      </c>
      <c r="C75" s="16">
        <v>1630</v>
      </c>
      <c r="D75" s="16" t="s">
        <v>103</v>
      </c>
      <c r="E75" s="16"/>
      <c r="F75" s="16"/>
      <c r="G75" s="16" t="s">
        <v>104</v>
      </c>
      <c r="H75" s="16" t="s">
        <v>105</v>
      </c>
      <c r="I75" s="16">
        <v>0</v>
      </c>
      <c r="J75" s="16">
        <v>2</v>
      </c>
      <c r="K75" s="16">
        <v>7</v>
      </c>
      <c r="L75" s="16">
        <v>3</v>
      </c>
      <c r="M75" s="16">
        <v>5</v>
      </c>
      <c r="N75" s="16">
        <v>13</v>
      </c>
      <c r="O75" s="16">
        <v>5</v>
      </c>
      <c r="P75" s="16">
        <f t="shared" si="12"/>
        <v>35</v>
      </c>
      <c r="Q75" s="16">
        <v>1</v>
      </c>
      <c r="R75" s="16"/>
      <c r="S75" s="16">
        <v>1</v>
      </c>
      <c r="T75" s="16">
        <v>0</v>
      </c>
      <c r="U75" s="16">
        <v>12</v>
      </c>
      <c r="V75" s="16">
        <v>1</v>
      </c>
      <c r="W75" s="16" t="s">
        <v>41</v>
      </c>
      <c r="X75" s="16">
        <v>1630</v>
      </c>
      <c r="Y75" s="16">
        <f t="shared" si="10"/>
        <v>0.51428571428571423</v>
      </c>
      <c r="Z75" s="16">
        <f t="shared" si="11"/>
        <v>0.72222222222222221</v>
      </c>
      <c r="AA75" s="16">
        <f>+(R75+S75+T75)/U75</f>
        <v>8.3333333333333329E-2</v>
      </c>
      <c r="AB75" s="16">
        <f t="shared" si="13"/>
        <v>0.77777777777777779</v>
      </c>
      <c r="AC75" s="16">
        <f t="shared" si="14"/>
        <v>0.22857142857142856</v>
      </c>
      <c r="AE75" s="16"/>
      <c r="AF75" s="16"/>
      <c r="AG75" s="16"/>
      <c r="AH75" s="16"/>
      <c r="AI75" s="16"/>
      <c r="AJ75" s="16"/>
      <c r="AK75" s="16"/>
      <c r="AL75" s="16"/>
      <c r="AM75" s="16"/>
    </row>
    <row r="76" spans="1:39" x14ac:dyDescent="0.2">
      <c r="A76" s="31">
        <v>37940</v>
      </c>
      <c r="B76" s="22">
        <v>2</v>
      </c>
      <c r="C76" s="16">
        <v>23</v>
      </c>
      <c r="D76" s="16" t="s">
        <v>103</v>
      </c>
      <c r="E76" s="22"/>
      <c r="F76" s="16"/>
      <c r="G76" s="16" t="s">
        <v>104</v>
      </c>
      <c r="H76" s="16" t="s">
        <v>105</v>
      </c>
      <c r="I76" s="16">
        <v>1</v>
      </c>
      <c r="J76" s="16">
        <v>6</v>
      </c>
      <c r="K76" s="16">
        <v>11</v>
      </c>
      <c r="L76" s="16">
        <v>2</v>
      </c>
      <c r="M76" s="16">
        <v>2</v>
      </c>
      <c r="N76" s="16">
        <v>8</v>
      </c>
      <c r="O76" s="16">
        <v>10</v>
      </c>
      <c r="P76" s="16">
        <f t="shared" si="12"/>
        <v>40</v>
      </c>
      <c r="Q76" s="16">
        <v>0</v>
      </c>
      <c r="R76" s="16"/>
      <c r="S76" s="16"/>
      <c r="T76" s="16">
        <v>0</v>
      </c>
      <c r="U76" s="16">
        <v>12</v>
      </c>
      <c r="V76" s="16"/>
      <c r="W76" s="16"/>
      <c r="X76" s="16">
        <v>23</v>
      </c>
      <c r="Y76" s="16">
        <f t="shared" si="10"/>
        <v>0.45</v>
      </c>
      <c r="Z76" s="16">
        <f t="shared" si="11"/>
        <v>0.44444444444444442</v>
      </c>
      <c r="AA76" s="16"/>
      <c r="AB76" s="16">
        <f t="shared" si="13"/>
        <v>0.6470588235294118</v>
      </c>
      <c r="AC76" s="16">
        <f t="shared" si="14"/>
        <v>0.1</v>
      </c>
      <c r="AE76" s="16"/>
      <c r="AF76" s="16"/>
      <c r="AG76" s="16"/>
      <c r="AH76" s="16"/>
      <c r="AI76" s="16"/>
      <c r="AJ76" s="16"/>
      <c r="AK76" s="16"/>
      <c r="AL76" s="16"/>
      <c r="AM76" s="16"/>
    </row>
    <row r="77" spans="1:39" x14ac:dyDescent="0.2">
      <c r="A77" s="31">
        <v>37941</v>
      </c>
      <c r="B77" s="22">
        <v>2</v>
      </c>
      <c r="C77" s="16">
        <v>24</v>
      </c>
      <c r="D77" s="16" t="s">
        <v>103</v>
      </c>
      <c r="E77" s="16"/>
      <c r="F77" s="16"/>
      <c r="G77" s="16" t="s">
        <v>104</v>
      </c>
      <c r="H77" s="16" t="s">
        <v>105</v>
      </c>
      <c r="I77" s="16">
        <v>0</v>
      </c>
      <c r="J77" s="16">
        <v>0</v>
      </c>
      <c r="K77" s="16">
        <v>5</v>
      </c>
      <c r="L77" s="16">
        <v>2</v>
      </c>
      <c r="M77" s="16">
        <v>4</v>
      </c>
      <c r="N77" s="16">
        <v>9</v>
      </c>
      <c r="O77" s="16">
        <v>4</v>
      </c>
      <c r="P77" s="16">
        <f t="shared" si="12"/>
        <v>24</v>
      </c>
      <c r="Q77" s="16">
        <v>0</v>
      </c>
      <c r="R77" s="16"/>
      <c r="S77" s="16"/>
      <c r="T77" s="16">
        <v>1</v>
      </c>
      <c r="U77" s="16">
        <v>9</v>
      </c>
      <c r="V77" s="16">
        <v>2</v>
      </c>
      <c r="W77" s="16" t="s">
        <v>108</v>
      </c>
      <c r="X77" s="16">
        <v>24</v>
      </c>
      <c r="Y77" s="16">
        <f t="shared" si="10"/>
        <v>0.54166666666666663</v>
      </c>
      <c r="Z77" s="16">
        <f t="shared" si="11"/>
        <v>0.69230769230769229</v>
      </c>
      <c r="AA77" s="16">
        <f>+(R77+S77+T77)/U77</f>
        <v>0.1111111111111111</v>
      </c>
      <c r="AB77" s="16">
        <f t="shared" si="13"/>
        <v>1</v>
      </c>
      <c r="AC77" s="16">
        <f t="shared" si="14"/>
        <v>0.25</v>
      </c>
      <c r="AE77" s="16"/>
      <c r="AF77" s="16"/>
      <c r="AG77" s="16"/>
      <c r="AH77" s="16"/>
      <c r="AI77" s="16"/>
      <c r="AJ77" s="16"/>
      <c r="AK77" s="16"/>
      <c r="AL77" s="16"/>
      <c r="AM77" s="16"/>
    </row>
    <row r="78" spans="1:39" x14ac:dyDescent="0.2">
      <c r="A78" s="31">
        <v>37941</v>
      </c>
      <c r="B78" s="22">
        <v>2</v>
      </c>
      <c r="C78" s="16">
        <v>1630</v>
      </c>
      <c r="D78" s="16" t="s">
        <v>103</v>
      </c>
      <c r="E78" s="16"/>
      <c r="F78" s="16"/>
      <c r="G78" s="16" t="s">
        <v>104</v>
      </c>
      <c r="H78" s="16" t="s">
        <v>105</v>
      </c>
      <c r="I78" s="16">
        <v>0</v>
      </c>
      <c r="J78" s="16">
        <v>0</v>
      </c>
      <c r="K78" s="16">
        <v>6</v>
      </c>
      <c r="L78" s="16">
        <v>2</v>
      </c>
      <c r="M78" s="16">
        <v>2</v>
      </c>
      <c r="N78" s="16">
        <v>11</v>
      </c>
      <c r="O78" s="16">
        <v>9</v>
      </c>
      <c r="P78" s="16">
        <f t="shared" si="12"/>
        <v>30</v>
      </c>
      <c r="Q78" s="16">
        <v>0</v>
      </c>
      <c r="R78" s="16"/>
      <c r="S78" s="16"/>
      <c r="T78" s="16">
        <v>1</v>
      </c>
      <c r="U78" s="16">
        <v>15</v>
      </c>
      <c r="V78" s="16">
        <v>4</v>
      </c>
      <c r="W78" s="16" t="s">
        <v>108</v>
      </c>
      <c r="X78" s="16">
        <v>1630</v>
      </c>
      <c r="Y78" s="16">
        <f t="shared" si="10"/>
        <v>0.66666666666666663</v>
      </c>
      <c r="Z78" s="16">
        <f t="shared" si="11"/>
        <v>0.55000000000000004</v>
      </c>
      <c r="AA78" s="16">
        <f>+(R78+S78+T78)/U78</f>
        <v>6.6666666666666666E-2</v>
      </c>
      <c r="AB78" s="16">
        <f t="shared" si="13"/>
        <v>1</v>
      </c>
      <c r="AC78" s="16">
        <f t="shared" si="14"/>
        <v>0.13333333333333333</v>
      </c>
      <c r="AE78" s="16"/>
      <c r="AF78" s="16"/>
      <c r="AG78" s="16"/>
      <c r="AH78" s="16"/>
      <c r="AI78" s="16"/>
      <c r="AJ78" s="16"/>
      <c r="AK78" s="16"/>
      <c r="AL78" s="16"/>
      <c r="AM78" s="16"/>
    </row>
    <row r="79" spans="1:39" x14ac:dyDescent="0.2">
      <c r="A79" s="31">
        <v>37941</v>
      </c>
      <c r="B79" s="22">
        <v>2</v>
      </c>
      <c r="C79" s="16">
        <v>3852</v>
      </c>
      <c r="D79" s="16" t="s">
        <v>103</v>
      </c>
      <c r="E79" s="16"/>
      <c r="F79" s="16"/>
      <c r="G79" s="16" t="s">
        <v>104</v>
      </c>
      <c r="H79" s="16" t="s">
        <v>105</v>
      </c>
      <c r="I79" s="16">
        <v>0</v>
      </c>
      <c r="J79" s="16">
        <v>1</v>
      </c>
      <c r="K79" s="16">
        <v>11</v>
      </c>
      <c r="L79" s="16">
        <v>3</v>
      </c>
      <c r="M79" s="16">
        <v>4</v>
      </c>
      <c r="N79" s="16">
        <v>8</v>
      </c>
      <c r="O79" s="16">
        <v>9</v>
      </c>
      <c r="P79" s="16">
        <f t="shared" si="12"/>
        <v>36</v>
      </c>
      <c r="Q79" s="16">
        <v>0</v>
      </c>
      <c r="R79" s="16"/>
      <c r="S79" s="16">
        <v>2</v>
      </c>
      <c r="T79" s="16">
        <v>0</v>
      </c>
      <c r="U79" s="16">
        <v>14</v>
      </c>
      <c r="V79" s="16">
        <v>3</v>
      </c>
      <c r="W79" s="16" t="s">
        <v>41</v>
      </c>
      <c r="X79" s="16">
        <v>3852</v>
      </c>
      <c r="Y79" s="16">
        <f t="shared" ref="Y79:Y112" si="15">+(N79+O79)/+(I79+J79+K79+L79+M79+N79+O79)</f>
        <v>0.47222222222222221</v>
      </c>
      <c r="Z79" s="16">
        <f t="shared" si="11"/>
        <v>0.47058823529411764</v>
      </c>
      <c r="AA79" s="16">
        <f>+(R79+S79+T79)/U79</f>
        <v>0.14285714285714285</v>
      </c>
      <c r="AB79" s="16">
        <f t="shared" si="13"/>
        <v>0.91666666666666663</v>
      </c>
      <c r="AC79" s="16">
        <f t="shared" si="14"/>
        <v>0.19444444444444445</v>
      </c>
      <c r="AE79" s="16"/>
      <c r="AF79" s="16"/>
      <c r="AG79" s="16"/>
      <c r="AH79" s="16"/>
      <c r="AI79" s="16"/>
      <c r="AJ79" s="16"/>
      <c r="AK79" s="16"/>
      <c r="AL79" s="16"/>
      <c r="AM79" s="16"/>
    </row>
    <row r="80" spans="1:39" x14ac:dyDescent="0.2">
      <c r="A80" s="31">
        <v>37941</v>
      </c>
      <c r="B80" s="22">
        <v>2</v>
      </c>
      <c r="C80" s="16">
        <v>222</v>
      </c>
      <c r="D80" s="16" t="s">
        <v>103</v>
      </c>
      <c r="E80" s="16"/>
      <c r="F80" s="16"/>
      <c r="G80" s="16" t="s">
        <v>104</v>
      </c>
      <c r="H80" s="16" t="s">
        <v>105</v>
      </c>
      <c r="I80" s="16">
        <v>0</v>
      </c>
      <c r="J80" s="16">
        <v>1</v>
      </c>
      <c r="K80" s="16">
        <v>7</v>
      </c>
      <c r="L80" s="16">
        <v>6</v>
      </c>
      <c r="M80" s="16">
        <v>3</v>
      </c>
      <c r="N80" s="16">
        <v>14</v>
      </c>
      <c r="O80" s="16">
        <v>8</v>
      </c>
      <c r="P80" s="16">
        <f t="shared" si="12"/>
        <v>39</v>
      </c>
      <c r="Q80" s="16">
        <v>1</v>
      </c>
      <c r="R80" s="16"/>
      <c r="S80" s="16"/>
      <c r="T80" s="16">
        <v>0</v>
      </c>
      <c r="U80" s="16">
        <v>18</v>
      </c>
      <c r="V80" s="16"/>
      <c r="W80" s="16"/>
      <c r="X80" s="16">
        <v>222</v>
      </c>
      <c r="Y80" s="16">
        <f t="shared" si="15"/>
        <v>0.5641025641025641</v>
      </c>
      <c r="Z80" s="16">
        <f t="shared" si="11"/>
        <v>0.63636363636363635</v>
      </c>
      <c r="AA80" s="16"/>
      <c r="AB80" s="16">
        <f t="shared" si="13"/>
        <v>0.875</v>
      </c>
      <c r="AC80" s="16">
        <f t="shared" si="14"/>
        <v>0.23076923076923078</v>
      </c>
      <c r="AE80" s="16"/>
      <c r="AF80" s="16"/>
      <c r="AG80" s="16"/>
      <c r="AH80" s="16"/>
      <c r="AI80" s="16"/>
      <c r="AJ80" s="16"/>
      <c r="AK80" s="16"/>
      <c r="AL80" s="16"/>
      <c r="AM80" s="16"/>
    </row>
    <row r="81" spans="1:39" x14ac:dyDescent="0.2">
      <c r="A81" s="31">
        <v>37942</v>
      </c>
      <c r="B81" s="22">
        <v>2</v>
      </c>
      <c r="C81" s="16">
        <v>222</v>
      </c>
      <c r="D81" s="16" t="s">
        <v>103</v>
      </c>
      <c r="E81" s="16"/>
      <c r="F81" s="16"/>
      <c r="G81" s="16" t="s">
        <v>104</v>
      </c>
      <c r="H81" s="16" t="s">
        <v>105</v>
      </c>
      <c r="I81" s="16">
        <v>0</v>
      </c>
      <c r="J81" s="16">
        <v>0</v>
      </c>
      <c r="K81" s="16">
        <v>1</v>
      </c>
      <c r="L81" s="16">
        <v>2</v>
      </c>
      <c r="M81" s="16">
        <v>3</v>
      </c>
      <c r="N81" s="16">
        <v>37</v>
      </c>
      <c r="O81" s="16">
        <v>5</v>
      </c>
      <c r="P81" s="16">
        <f t="shared" si="12"/>
        <v>48</v>
      </c>
      <c r="Q81" s="16">
        <v>0</v>
      </c>
      <c r="R81" s="16"/>
      <c r="S81" s="16"/>
      <c r="T81" s="16">
        <v>0</v>
      </c>
      <c r="U81" s="16">
        <v>24</v>
      </c>
      <c r="V81" s="16"/>
      <c r="W81" s="16"/>
      <c r="X81" s="16">
        <v>222</v>
      </c>
      <c r="Y81" s="16">
        <f t="shared" si="15"/>
        <v>0.875</v>
      </c>
      <c r="Z81" s="16">
        <f t="shared" si="11"/>
        <v>0.88095238095238093</v>
      </c>
      <c r="AA81" s="16"/>
      <c r="AB81" s="16"/>
      <c r="AC81" s="16">
        <f t="shared" si="14"/>
        <v>0.10416666666666667</v>
      </c>
      <c r="AE81" s="16"/>
      <c r="AF81" s="16"/>
      <c r="AG81" s="16"/>
      <c r="AH81" s="16"/>
      <c r="AI81" s="16"/>
      <c r="AJ81" s="16"/>
      <c r="AK81" s="16"/>
      <c r="AL81" s="16"/>
      <c r="AM81" s="16"/>
    </row>
    <row r="82" spans="1:39" x14ac:dyDescent="0.2">
      <c r="A82" s="31">
        <v>37943</v>
      </c>
      <c r="B82" s="22">
        <v>2</v>
      </c>
      <c r="C82" s="16">
        <v>3852</v>
      </c>
      <c r="D82" s="16" t="s">
        <v>103</v>
      </c>
      <c r="E82" s="16"/>
      <c r="F82" s="16"/>
      <c r="G82" s="16" t="s">
        <v>104</v>
      </c>
      <c r="H82" s="16" t="s">
        <v>105</v>
      </c>
      <c r="I82" s="16">
        <v>0</v>
      </c>
      <c r="J82" s="16">
        <v>2</v>
      </c>
      <c r="K82" s="16">
        <v>5</v>
      </c>
      <c r="L82" s="16">
        <v>2</v>
      </c>
      <c r="M82" s="16">
        <v>2</v>
      </c>
      <c r="N82" s="16">
        <v>10</v>
      </c>
      <c r="O82" s="16">
        <v>3</v>
      </c>
      <c r="P82" s="16">
        <f t="shared" si="12"/>
        <v>24</v>
      </c>
      <c r="Q82" s="16">
        <v>0</v>
      </c>
      <c r="R82" s="16"/>
      <c r="S82" s="16"/>
      <c r="T82" s="16">
        <v>0</v>
      </c>
      <c r="U82" s="16">
        <v>9</v>
      </c>
      <c r="V82" s="16"/>
      <c r="W82" s="16"/>
      <c r="X82" s="16">
        <v>3852</v>
      </c>
      <c r="Y82" s="16">
        <f t="shared" si="15"/>
        <v>0.54166666666666663</v>
      </c>
      <c r="Z82" s="16">
        <f t="shared" si="11"/>
        <v>0.76923076923076927</v>
      </c>
      <c r="AA82" s="16"/>
      <c r="AB82" s="16">
        <f t="shared" ref="AB82:AB102" si="16">+K82/+(J82+K82)</f>
        <v>0.7142857142857143</v>
      </c>
      <c r="AC82" s="16">
        <f t="shared" si="14"/>
        <v>0.16666666666666666</v>
      </c>
      <c r="AE82" s="16"/>
      <c r="AF82" s="16"/>
      <c r="AG82" s="16"/>
      <c r="AH82" s="16"/>
      <c r="AI82" s="16"/>
      <c r="AJ82" s="16"/>
      <c r="AK82" s="16"/>
      <c r="AL82" s="16"/>
      <c r="AM82" s="16"/>
    </row>
    <row r="83" spans="1:39" x14ac:dyDescent="0.2">
      <c r="A83" s="31">
        <v>37943</v>
      </c>
      <c r="B83" s="22">
        <v>2</v>
      </c>
      <c r="C83" s="16">
        <v>222</v>
      </c>
      <c r="D83" s="16" t="s">
        <v>103</v>
      </c>
      <c r="E83" s="16"/>
      <c r="F83" s="16"/>
      <c r="G83" s="16" t="s">
        <v>104</v>
      </c>
      <c r="H83" s="16" t="s">
        <v>105</v>
      </c>
      <c r="I83" s="16">
        <v>0</v>
      </c>
      <c r="J83" s="16">
        <v>0</v>
      </c>
      <c r="K83" s="16">
        <v>6</v>
      </c>
      <c r="L83" s="16">
        <v>3</v>
      </c>
      <c r="M83" s="16">
        <v>1</v>
      </c>
      <c r="N83" s="16">
        <v>11</v>
      </c>
      <c r="O83" s="16">
        <v>7</v>
      </c>
      <c r="P83" s="16">
        <f t="shared" si="12"/>
        <v>28</v>
      </c>
      <c r="Q83" s="16">
        <v>1</v>
      </c>
      <c r="R83" s="16"/>
      <c r="S83" s="16">
        <v>1</v>
      </c>
      <c r="T83" s="16">
        <v>1</v>
      </c>
      <c r="U83" s="16">
        <v>13</v>
      </c>
      <c r="V83" s="16" t="s">
        <v>42</v>
      </c>
      <c r="W83" s="16" t="s">
        <v>43</v>
      </c>
      <c r="X83" s="16">
        <v>222</v>
      </c>
      <c r="Y83" s="16">
        <f t="shared" si="15"/>
        <v>0.6428571428571429</v>
      </c>
      <c r="Z83" s="16">
        <f t="shared" si="11"/>
        <v>0.61111111111111116</v>
      </c>
      <c r="AA83" s="16">
        <f>+(R83+S83+T83)/U83</f>
        <v>0.15384615384615385</v>
      </c>
      <c r="AB83" s="16">
        <f t="shared" si="16"/>
        <v>1</v>
      </c>
      <c r="AC83" s="16">
        <f t="shared" si="14"/>
        <v>0.14285714285714285</v>
      </c>
      <c r="AE83" s="16"/>
      <c r="AF83" s="16"/>
      <c r="AG83" s="16"/>
      <c r="AH83" s="16"/>
      <c r="AI83" s="16"/>
      <c r="AJ83" s="16"/>
      <c r="AK83" s="16"/>
      <c r="AL83" s="16"/>
      <c r="AM83" s="16"/>
    </row>
    <row r="84" spans="1:39" x14ac:dyDescent="0.2">
      <c r="A84" s="31">
        <v>37943</v>
      </c>
      <c r="B84" s="22">
        <v>2</v>
      </c>
      <c r="C84" s="16">
        <v>1630</v>
      </c>
      <c r="D84" s="16" t="s">
        <v>103</v>
      </c>
      <c r="E84" s="16"/>
      <c r="F84" s="16"/>
      <c r="G84" s="16" t="s">
        <v>104</v>
      </c>
      <c r="H84" s="16" t="s">
        <v>105</v>
      </c>
      <c r="I84" s="16">
        <v>0</v>
      </c>
      <c r="J84" s="16">
        <v>0</v>
      </c>
      <c r="K84" s="16">
        <v>3</v>
      </c>
      <c r="L84" s="16">
        <v>0</v>
      </c>
      <c r="M84" s="16">
        <v>3</v>
      </c>
      <c r="N84" s="16">
        <v>12</v>
      </c>
      <c r="O84" s="16">
        <v>15</v>
      </c>
      <c r="P84" s="16">
        <f t="shared" si="12"/>
        <v>33</v>
      </c>
      <c r="Q84" s="16">
        <v>0</v>
      </c>
      <c r="R84" s="16"/>
      <c r="S84" s="16">
        <v>2</v>
      </c>
      <c r="T84" s="16">
        <v>1</v>
      </c>
      <c r="U84" s="16">
        <v>20</v>
      </c>
      <c r="V84" s="16" t="s">
        <v>48</v>
      </c>
      <c r="W84" s="16"/>
      <c r="X84" s="16">
        <v>1630</v>
      </c>
      <c r="Y84" s="16">
        <f t="shared" si="15"/>
        <v>0.81818181818181823</v>
      </c>
      <c r="Z84" s="16">
        <f t="shared" si="11"/>
        <v>0.44444444444444442</v>
      </c>
      <c r="AA84" s="16">
        <f>+(R84+S84+T84)/U84</f>
        <v>0.15</v>
      </c>
      <c r="AB84" s="16">
        <f t="shared" si="16"/>
        <v>1</v>
      </c>
      <c r="AC84" s="16">
        <f t="shared" si="14"/>
        <v>9.0909090909090912E-2</v>
      </c>
      <c r="AE84" s="16"/>
      <c r="AF84" s="16"/>
      <c r="AG84" s="16"/>
      <c r="AH84" s="16"/>
      <c r="AI84" s="16"/>
      <c r="AJ84" s="16"/>
      <c r="AK84" s="16"/>
      <c r="AL84" s="16"/>
      <c r="AM84" s="16"/>
    </row>
    <row r="85" spans="1:39" x14ac:dyDescent="0.2">
      <c r="A85" s="31">
        <v>37944</v>
      </c>
      <c r="B85" s="22">
        <v>2</v>
      </c>
      <c r="C85" s="16">
        <v>23</v>
      </c>
      <c r="D85" s="16" t="s">
        <v>103</v>
      </c>
      <c r="E85" s="22">
        <v>44</v>
      </c>
      <c r="F85" s="16"/>
      <c r="G85" s="16" t="s">
        <v>104</v>
      </c>
      <c r="H85" s="16" t="s">
        <v>105</v>
      </c>
      <c r="I85" s="16">
        <v>0</v>
      </c>
      <c r="J85" s="16">
        <v>1</v>
      </c>
      <c r="K85" s="16">
        <v>5</v>
      </c>
      <c r="L85" s="16">
        <v>2</v>
      </c>
      <c r="M85" s="16">
        <v>3</v>
      </c>
      <c r="N85" s="16">
        <v>1</v>
      </c>
      <c r="O85" s="16">
        <v>2</v>
      </c>
      <c r="P85" s="16">
        <f t="shared" si="12"/>
        <v>14</v>
      </c>
      <c r="Q85" s="16">
        <v>1</v>
      </c>
      <c r="R85" s="16"/>
      <c r="S85" s="16"/>
      <c r="T85" s="16">
        <v>0</v>
      </c>
      <c r="U85" s="16">
        <v>1</v>
      </c>
      <c r="V85" s="16"/>
      <c r="W85" s="16"/>
      <c r="X85" s="16">
        <v>23</v>
      </c>
      <c r="Y85" s="16">
        <f t="shared" si="15"/>
        <v>0.21428571428571427</v>
      </c>
      <c r="Z85" s="16">
        <f t="shared" si="11"/>
        <v>0.33333333333333331</v>
      </c>
      <c r="AA85" s="16"/>
      <c r="AB85" s="16">
        <f t="shared" si="16"/>
        <v>0.83333333333333337</v>
      </c>
      <c r="AC85" s="16">
        <f t="shared" si="14"/>
        <v>0.35714285714285715</v>
      </c>
      <c r="AE85" s="16"/>
      <c r="AF85" s="16"/>
      <c r="AG85" s="16"/>
      <c r="AH85" s="16"/>
      <c r="AI85" s="16"/>
      <c r="AJ85" s="16"/>
      <c r="AK85" s="16"/>
      <c r="AL85" s="16"/>
      <c r="AM85" s="16"/>
    </row>
    <row r="86" spans="1:39" x14ac:dyDescent="0.2">
      <c r="A86" s="31">
        <v>37944</v>
      </c>
      <c r="B86" s="22">
        <v>2</v>
      </c>
      <c r="C86" s="16">
        <v>3852</v>
      </c>
      <c r="D86" s="16" t="s">
        <v>103</v>
      </c>
      <c r="E86" s="16"/>
      <c r="F86" s="16"/>
      <c r="G86" s="16" t="s">
        <v>104</v>
      </c>
      <c r="H86" s="16" t="s">
        <v>105</v>
      </c>
      <c r="I86" s="16">
        <v>0</v>
      </c>
      <c r="J86" s="16">
        <v>0</v>
      </c>
      <c r="K86" s="16">
        <v>4</v>
      </c>
      <c r="L86" s="16">
        <v>2</v>
      </c>
      <c r="M86" s="16">
        <v>0</v>
      </c>
      <c r="N86" s="16">
        <v>12</v>
      </c>
      <c r="O86" s="16">
        <v>4</v>
      </c>
      <c r="P86" s="16">
        <f t="shared" si="12"/>
        <v>22</v>
      </c>
      <c r="Q86" s="16">
        <v>0</v>
      </c>
      <c r="R86" s="16"/>
      <c r="S86" s="16"/>
      <c r="T86" s="16">
        <v>0</v>
      </c>
      <c r="U86" s="16">
        <v>10</v>
      </c>
      <c r="V86" s="16"/>
      <c r="W86" s="16"/>
      <c r="X86" s="16">
        <v>3852</v>
      </c>
      <c r="Y86" s="16">
        <f t="shared" si="15"/>
        <v>0.72727272727272729</v>
      </c>
      <c r="Z86" s="16">
        <f t="shared" si="11"/>
        <v>0.75</v>
      </c>
      <c r="AA86" s="16"/>
      <c r="AB86" s="16">
        <f t="shared" si="16"/>
        <v>1</v>
      </c>
      <c r="AC86" s="16">
        <f t="shared" si="14"/>
        <v>9.0909090909090912E-2</v>
      </c>
      <c r="AE86" s="16"/>
      <c r="AF86" s="16"/>
      <c r="AG86" s="16"/>
      <c r="AH86" s="16"/>
      <c r="AI86" s="16"/>
      <c r="AJ86" s="16"/>
      <c r="AK86" s="16"/>
      <c r="AL86" s="16"/>
      <c r="AM86" s="16"/>
    </row>
    <row r="87" spans="1:39" x14ac:dyDescent="0.2">
      <c r="A87" s="31">
        <v>37944</v>
      </c>
      <c r="B87" s="22">
        <v>2</v>
      </c>
      <c r="C87" s="16">
        <v>24</v>
      </c>
      <c r="D87" s="16" t="s">
        <v>103</v>
      </c>
      <c r="E87" s="16"/>
      <c r="F87" s="16"/>
      <c r="G87" s="16" t="s">
        <v>104</v>
      </c>
      <c r="H87" s="16" t="s">
        <v>105</v>
      </c>
      <c r="I87" s="16">
        <v>1</v>
      </c>
      <c r="J87" s="16">
        <v>2</v>
      </c>
      <c r="K87" s="16">
        <v>8</v>
      </c>
      <c r="L87" s="16">
        <v>2</v>
      </c>
      <c r="M87" s="16">
        <v>4</v>
      </c>
      <c r="N87" s="16">
        <v>10</v>
      </c>
      <c r="O87" s="16">
        <v>3</v>
      </c>
      <c r="P87" s="16">
        <f t="shared" si="12"/>
        <v>30</v>
      </c>
      <c r="Q87" s="16">
        <v>1</v>
      </c>
      <c r="R87" s="16"/>
      <c r="S87" s="16"/>
      <c r="T87" s="16">
        <v>0</v>
      </c>
      <c r="U87" s="16">
        <v>8</v>
      </c>
      <c r="V87" s="16"/>
      <c r="W87" s="16"/>
      <c r="X87" s="16">
        <v>24</v>
      </c>
      <c r="Y87" s="16">
        <f t="shared" si="15"/>
        <v>0.43333333333333335</v>
      </c>
      <c r="Z87" s="16">
        <f t="shared" si="11"/>
        <v>0.76923076923076927</v>
      </c>
      <c r="AA87" s="16"/>
      <c r="AB87" s="16">
        <f t="shared" si="16"/>
        <v>0.8</v>
      </c>
      <c r="AC87" s="16">
        <f t="shared" si="14"/>
        <v>0.2</v>
      </c>
      <c r="AE87" s="16"/>
      <c r="AF87" s="16"/>
      <c r="AG87" s="16"/>
      <c r="AH87" s="16"/>
      <c r="AI87" s="16"/>
      <c r="AJ87" s="16"/>
      <c r="AK87" s="16"/>
      <c r="AL87" s="16"/>
      <c r="AM87" s="16"/>
    </row>
    <row r="88" spans="1:39" x14ac:dyDescent="0.2">
      <c r="A88" s="31">
        <v>37944</v>
      </c>
      <c r="B88" s="22">
        <v>2</v>
      </c>
      <c r="C88" s="16">
        <v>1630</v>
      </c>
      <c r="D88" s="16" t="s">
        <v>103</v>
      </c>
      <c r="E88" s="16"/>
      <c r="F88" s="16"/>
      <c r="G88" s="16" t="s">
        <v>104</v>
      </c>
      <c r="H88" s="16" t="s">
        <v>105</v>
      </c>
      <c r="I88" s="16">
        <v>0</v>
      </c>
      <c r="J88" s="16">
        <v>4</v>
      </c>
      <c r="K88" s="16">
        <v>8</v>
      </c>
      <c r="L88" s="16">
        <v>1</v>
      </c>
      <c r="M88" s="16">
        <v>4</v>
      </c>
      <c r="N88" s="16">
        <v>19</v>
      </c>
      <c r="O88" s="16">
        <v>7</v>
      </c>
      <c r="P88" s="16">
        <f t="shared" si="12"/>
        <v>43</v>
      </c>
      <c r="Q88" s="16">
        <v>0</v>
      </c>
      <c r="R88" s="16"/>
      <c r="S88" s="16"/>
      <c r="T88" s="16">
        <v>0</v>
      </c>
      <c r="U88" s="16">
        <v>20</v>
      </c>
      <c r="V88" s="16" t="s">
        <v>44</v>
      </c>
      <c r="W88" s="16"/>
      <c r="X88" s="16">
        <v>1630</v>
      </c>
      <c r="Y88" s="16">
        <f t="shared" si="15"/>
        <v>0.60465116279069764</v>
      </c>
      <c r="Z88" s="16">
        <f t="shared" si="11"/>
        <v>0.73076923076923073</v>
      </c>
      <c r="AA88" s="16"/>
      <c r="AB88" s="16">
        <f t="shared" si="16"/>
        <v>0.66666666666666663</v>
      </c>
      <c r="AC88" s="16">
        <f t="shared" si="14"/>
        <v>0.11627906976744186</v>
      </c>
      <c r="AE88" s="16"/>
      <c r="AF88" s="16"/>
      <c r="AG88" s="16"/>
      <c r="AH88" s="16"/>
      <c r="AI88" s="16"/>
      <c r="AJ88" s="16"/>
      <c r="AK88" s="16"/>
      <c r="AL88" s="16"/>
      <c r="AM88" s="16"/>
    </row>
    <row r="89" spans="1:39" x14ac:dyDescent="0.2">
      <c r="A89" s="31">
        <v>37944</v>
      </c>
      <c r="B89" s="22">
        <v>2</v>
      </c>
      <c r="C89" s="16">
        <v>222</v>
      </c>
      <c r="D89" s="16" t="s">
        <v>103</v>
      </c>
      <c r="E89" s="16"/>
      <c r="F89" s="16"/>
      <c r="G89" s="16" t="s">
        <v>104</v>
      </c>
      <c r="H89" s="16" t="s">
        <v>105</v>
      </c>
      <c r="I89" s="16">
        <v>0</v>
      </c>
      <c r="J89" s="16">
        <v>0</v>
      </c>
      <c r="K89" s="16">
        <v>14</v>
      </c>
      <c r="L89" s="16">
        <v>3</v>
      </c>
      <c r="M89" s="16">
        <v>8</v>
      </c>
      <c r="N89" s="16">
        <v>18</v>
      </c>
      <c r="O89" s="16">
        <v>8</v>
      </c>
      <c r="P89" s="16">
        <f t="shared" si="12"/>
        <v>51</v>
      </c>
      <c r="Q89" s="16">
        <v>0</v>
      </c>
      <c r="R89" s="16"/>
      <c r="S89" s="16"/>
      <c r="T89" s="16">
        <v>1</v>
      </c>
      <c r="U89" s="16">
        <v>12</v>
      </c>
      <c r="V89" s="16" t="s">
        <v>44</v>
      </c>
      <c r="W89" s="16" t="s">
        <v>45</v>
      </c>
      <c r="X89" s="16">
        <v>222</v>
      </c>
      <c r="Y89" s="16">
        <f t="shared" si="15"/>
        <v>0.50980392156862742</v>
      </c>
      <c r="Z89" s="16">
        <f t="shared" si="11"/>
        <v>0.69230769230769229</v>
      </c>
      <c r="AA89" s="16">
        <f>+(R89+S89+T89)/U89</f>
        <v>8.3333333333333329E-2</v>
      </c>
      <c r="AB89" s="16">
        <f t="shared" si="16"/>
        <v>1</v>
      </c>
      <c r="AC89" s="16">
        <f t="shared" si="14"/>
        <v>0.21568627450980393</v>
      </c>
      <c r="AE89" s="16"/>
      <c r="AF89" s="16"/>
      <c r="AG89" s="16"/>
      <c r="AH89" s="16"/>
      <c r="AI89" s="16"/>
      <c r="AJ89" s="16"/>
      <c r="AK89" s="16"/>
      <c r="AL89" s="16"/>
      <c r="AM89" s="16"/>
    </row>
    <row r="90" spans="1:39" x14ac:dyDescent="0.2">
      <c r="A90" s="31">
        <v>37954</v>
      </c>
      <c r="B90" s="22">
        <v>2</v>
      </c>
      <c r="C90" s="16">
        <v>222</v>
      </c>
      <c r="D90" s="16" t="s">
        <v>103</v>
      </c>
      <c r="E90" s="16"/>
      <c r="F90" s="16"/>
      <c r="G90" s="16" t="s">
        <v>104</v>
      </c>
      <c r="H90" s="16" t="s">
        <v>107</v>
      </c>
      <c r="I90" s="16">
        <v>0</v>
      </c>
      <c r="J90" s="16">
        <v>2</v>
      </c>
      <c r="K90" s="16">
        <v>4</v>
      </c>
      <c r="L90" s="16">
        <v>0</v>
      </c>
      <c r="M90" s="16">
        <v>2</v>
      </c>
      <c r="N90" s="16">
        <v>17</v>
      </c>
      <c r="O90" s="16">
        <v>1</v>
      </c>
      <c r="P90" s="16">
        <f t="shared" si="12"/>
        <v>26</v>
      </c>
      <c r="Q90" s="16">
        <v>0</v>
      </c>
      <c r="R90" s="16"/>
      <c r="S90" s="16"/>
      <c r="T90" s="16">
        <v>0</v>
      </c>
      <c r="U90" s="16">
        <v>14</v>
      </c>
      <c r="V90" s="16"/>
      <c r="W90" s="16"/>
      <c r="X90" s="16">
        <v>222</v>
      </c>
      <c r="Y90" s="16">
        <f t="shared" si="15"/>
        <v>0.69230769230769229</v>
      </c>
      <c r="Z90" s="16">
        <f t="shared" si="11"/>
        <v>0.94444444444444442</v>
      </c>
      <c r="AA90" s="16"/>
      <c r="AB90" s="16">
        <f t="shared" si="16"/>
        <v>0.66666666666666663</v>
      </c>
      <c r="AC90" s="16">
        <f t="shared" si="14"/>
        <v>7.6923076923076927E-2</v>
      </c>
      <c r="AE90" s="16"/>
      <c r="AF90" s="16"/>
      <c r="AG90" s="16"/>
      <c r="AH90" s="16"/>
      <c r="AI90" s="16"/>
      <c r="AJ90" s="16"/>
      <c r="AK90" s="16"/>
      <c r="AL90" s="16"/>
      <c r="AM90" s="16"/>
    </row>
    <row r="91" spans="1:39" x14ac:dyDescent="0.2">
      <c r="A91" s="31">
        <v>38007</v>
      </c>
      <c r="B91" s="22">
        <v>3</v>
      </c>
      <c r="C91" s="16">
        <v>23</v>
      </c>
      <c r="D91" s="16" t="s">
        <v>103</v>
      </c>
      <c r="E91" s="16"/>
      <c r="F91" s="16"/>
      <c r="G91" s="16" t="s">
        <v>104</v>
      </c>
      <c r="H91" s="16" t="s">
        <v>105</v>
      </c>
      <c r="I91" s="16">
        <v>0</v>
      </c>
      <c r="J91" s="16">
        <v>10</v>
      </c>
      <c r="K91" s="16">
        <v>3</v>
      </c>
      <c r="L91" s="16">
        <v>0</v>
      </c>
      <c r="M91" s="16">
        <v>2</v>
      </c>
      <c r="N91" s="16">
        <v>13</v>
      </c>
      <c r="O91" s="16">
        <v>5</v>
      </c>
      <c r="P91" s="16">
        <f t="shared" si="12"/>
        <v>33</v>
      </c>
      <c r="Q91" s="16">
        <v>1</v>
      </c>
      <c r="R91" s="16"/>
      <c r="S91" s="16">
        <v>0</v>
      </c>
      <c r="T91" s="16">
        <v>0</v>
      </c>
      <c r="U91" s="16">
        <v>13</v>
      </c>
      <c r="V91" s="16"/>
      <c r="W91" s="16"/>
      <c r="X91" s="16">
        <v>23</v>
      </c>
      <c r="Y91" s="16">
        <f t="shared" si="15"/>
        <v>0.54545454545454541</v>
      </c>
      <c r="Z91" s="16">
        <f t="shared" si="11"/>
        <v>0.72222222222222221</v>
      </c>
      <c r="AA91" s="16"/>
      <c r="AB91" s="16">
        <f t="shared" si="16"/>
        <v>0.23076923076923078</v>
      </c>
      <c r="AC91" s="16">
        <f t="shared" si="14"/>
        <v>6.0606060606060608E-2</v>
      </c>
      <c r="AE91" s="16"/>
      <c r="AF91" s="16"/>
      <c r="AG91" s="16"/>
      <c r="AH91" s="16"/>
      <c r="AI91" s="16"/>
      <c r="AJ91" s="16"/>
      <c r="AK91" s="16"/>
      <c r="AL91" s="16"/>
      <c r="AM91" s="16"/>
    </row>
    <row r="92" spans="1:39" x14ac:dyDescent="0.2">
      <c r="A92" s="31">
        <v>38007</v>
      </c>
      <c r="B92" s="22">
        <v>3</v>
      </c>
      <c r="C92" s="16">
        <v>222</v>
      </c>
      <c r="D92" s="16" t="s">
        <v>103</v>
      </c>
      <c r="E92" s="16"/>
      <c r="F92" s="16"/>
      <c r="G92" s="16" t="s">
        <v>104</v>
      </c>
      <c r="H92" s="16" t="s">
        <v>105</v>
      </c>
      <c r="I92" s="16">
        <v>1</v>
      </c>
      <c r="J92" s="16">
        <v>2</v>
      </c>
      <c r="K92" s="16">
        <v>13</v>
      </c>
      <c r="L92" s="16">
        <v>0</v>
      </c>
      <c r="M92" s="16">
        <v>1</v>
      </c>
      <c r="N92" s="16">
        <v>11</v>
      </c>
      <c r="O92" s="16">
        <v>5</v>
      </c>
      <c r="P92" s="16">
        <f t="shared" si="12"/>
        <v>33</v>
      </c>
      <c r="Q92" s="16">
        <v>0</v>
      </c>
      <c r="R92" s="16"/>
      <c r="S92" s="16">
        <v>0</v>
      </c>
      <c r="T92" s="16">
        <v>0</v>
      </c>
      <c r="U92" s="16">
        <v>12</v>
      </c>
      <c r="V92" s="16"/>
      <c r="W92" s="16"/>
      <c r="X92" s="16">
        <v>222</v>
      </c>
      <c r="Y92" s="16">
        <f t="shared" si="15"/>
        <v>0.48484848484848486</v>
      </c>
      <c r="Z92" s="16">
        <f t="shared" ref="Z92:Z112" si="17">+N92/(+N92+O92)</f>
        <v>0.6875</v>
      </c>
      <c r="AA92" s="16"/>
      <c r="AB92" s="16">
        <f t="shared" si="16"/>
        <v>0.8666666666666667</v>
      </c>
      <c r="AC92" s="16">
        <f t="shared" si="14"/>
        <v>3.0303030303030304E-2</v>
      </c>
      <c r="AE92" s="16"/>
      <c r="AF92" s="16"/>
      <c r="AG92" s="16"/>
      <c r="AH92" s="16"/>
      <c r="AI92" s="16"/>
      <c r="AJ92" s="16"/>
      <c r="AK92" s="16"/>
      <c r="AL92" s="16"/>
      <c r="AM92" s="16"/>
    </row>
    <row r="93" spans="1:39" x14ac:dyDescent="0.2">
      <c r="A93" s="31">
        <v>38007</v>
      </c>
      <c r="B93" s="22">
        <v>3</v>
      </c>
      <c r="C93" s="16">
        <v>1630</v>
      </c>
      <c r="D93" s="16" t="s">
        <v>103</v>
      </c>
      <c r="E93" s="16"/>
      <c r="F93" s="16"/>
      <c r="G93" s="16" t="s">
        <v>104</v>
      </c>
      <c r="H93" s="16" t="s">
        <v>105</v>
      </c>
      <c r="I93" s="16">
        <v>1</v>
      </c>
      <c r="J93" s="16">
        <v>4</v>
      </c>
      <c r="K93" s="16">
        <v>8</v>
      </c>
      <c r="L93" s="16">
        <v>1</v>
      </c>
      <c r="M93" s="16">
        <v>7</v>
      </c>
      <c r="N93" s="16">
        <v>10</v>
      </c>
      <c r="O93" s="16">
        <v>3</v>
      </c>
      <c r="P93" s="16">
        <f t="shared" si="12"/>
        <v>34</v>
      </c>
      <c r="Q93" s="16">
        <v>0</v>
      </c>
      <c r="R93" s="16"/>
      <c r="S93" s="16">
        <v>0</v>
      </c>
      <c r="T93" s="16">
        <v>0</v>
      </c>
      <c r="U93" s="16">
        <v>10</v>
      </c>
      <c r="V93" s="16"/>
      <c r="W93" s="16"/>
      <c r="X93" s="16">
        <v>1630</v>
      </c>
      <c r="Y93" s="16">
        <f t="shared" si="15"/>
        <v>0.38235294117647056</v>
      </c>
      <c r="Z93" s="16">
        <f t="shared" si="17"/>
        <v>0.76923076923076927</v>
      </c>
      <c r="AA93" s="16"/>
      <c r="AB93" s="16">
        <f t="shared" si="16"/>
        <v>0.66666666666666663</v>
      </c>
      <c r="AC93" s="16">
        <f t="shared" si="14"/>
        <v>0.23529411764705882</v>
      </c>
      <c r="AE93" s="16"/>
      <c r="AF93" s="16"/>
      <c r="AG93" s="16"/>
      <c r="AH93" s="16"/>
      <c r="AI93" s="16"/>
      <c r="AJ93" s="16"/>
      <c r="AK93" s="16"/>
      <c r="AL93" s="16"/>
      <c r="AM93" s="16"/>
    </row>
    <row r="94" spans="1:39" x14ac:dyDescent="0.2">
      <c r="A94" s="31">
        <v>38008</v>
      </c>
      <c r="B94" s="22">
        <v>3</v>
      </c>
      <c r="C94" s="16">
        <v>23</v>
      </c>
      <c r="D94" s="16" t="s">
        <v>103</v>
      </c>
      <c r="E94" s="16"/>
      <c r="F94" s="16"/>
      <c r="G94" s="16" t="s">
        <v>104</v>
      </c>
      <c r="H94" s="16" t="s">
        <v>105</v>
      </c>
      <c r="I94" s="16">
        <v>0</v>
      </c>
      <c r="J94" s="16">
        <v>0</v>
      </c>
      <c r="K94" s="16">
        <v>8</v>
      </c>
      <c r="L94" s="16">
        <v>1</v>
      </c>
      <c r="M94" s="16">
        <v>0</v>
      </c>
      <c r="N94" s="16">
        <v>1</v>
      </c>
      <c r="O94" s="16">
        <v>8</v>
      </c>
      <c r="P94" s="16">
        <f t="shared" si="12"/>
        <v>18</v>
      </c>
      <c r="Q94" s="16">
        <v>0</v>
      </c>
      <c r="R94" s="16"/>
      <c r="S94" s="16">
        <v>0</v>
      </c>
      <c r="T94" s="16">
        <v>0</v>
      </c>
      <c r="U94" s="16">
        <v>6</v>
      </c>
      <c r="V94" s="16"/>
      <c r="W94" s="16"/>
      <c r="X94" s="16">
        <v>23</v>
      </c>
      <c r="Y94" s="16">
        <f t="shared" si="15"/>
        <v>0.5</v>
      </c>
      <c r="Z94" s="16">
        <f t="shared" si="17"/>
        <v>0.1111111111111111</v>
      </c>
      <c r="AA94" s="16"/>
      <c r="AB94" s="16">
        <f t="shared" si="16"/>
        <v>1</v>
      </c>
      <c r="AC94" s="16">
        <f t="shared" si="14"/>
        <v>5.5555555555555552E-2</v>
      </c>
      <c r="AE94" s="16"/>
      <c r="AF94" s="16"/>
      <c r="AG94" s="16"/>
      <c r="AH94" s="16"/>
      <c r="AI94" s="16"/>
      <c r="AJ94" s="16"/>
      <c r="AK94" s="16"/>
      <c r="AL94" s="16"/>
      <c r="AM94" s="16"/>
    </row>
    <row r="95" spans="1:39" x14ac:dyDescent="0.2">
      <c r="A95" s="31">
        <v>38008</v>
      </c>
      <c r="B95" s="22">
        <v>3</v>
      </c>
      <c r="C95" s="16">
        <v>222</v>
      </c>
      <c r="D95" s="16" t="s">
        <v>103</v>
      </c>
      <c r="E95" s="16"/>
      <c r="F95" s="16"/>
      <c r="G95" s="16" t="s">
        <v>104</v>
      </c>
      <c r="H95" s="16" t="s">
        <v>105</v>
      </c>
      <c r="I95" s="16">
        <v>0</v>
      </c>
      <c r="J95" s="16">
        <v>0</v>
      </c>
      <c r="K95" s="16">
        <v>3</v>
      </c>
      <c r="L95" s="16">
        <v>0</v>
      </c>
      <c r="M95" s="16">
        <v>1</v>
      </c>
      <c r="N95" s="16">
        <v>8</v>
      </c>
      <c r="O95" s="16">
        <v>8</v>
      </c>
      <c r="P95" s="16">
        <f t="shared" si="12"/>
        <v>20</v>
      </c>
      <c r="Q95" s="16">
        <v>8</v>
      </c>
      <c r="R95" s="16"/>
      <c r="S95" s="16">
        <v>1</v>
      </c>
      <c r="T95" s="16">
        <v>1</v>
      </c>
      <c r="U95" s="16">
        <v>15</v>
      </c>
      <c r="V95" s="16" t="s">
        <v>46</v>
      </c>
      <c r="W95" s="16"/>
      <c r="X95" s="16">
        <v>222</v>
      </c>
      <c r="Y95" s="16">
        <f t="shared" si="15"/>
        <v>0.8</v>
      </c>
      <c r="Z95" s="16">
        <f t="shared" si="17"/>
        <v>0.5</v>
      </c>
      <c r="AA95" s="16">
        <f>+(R95+S95+T95)/U95</f>
        <v>0.13333333333333333</v>
      </c>
      <c r="AB95" s="16">
        <f t="shared" si="16"/>
        <v>1</v>
      </c>
      <c r="AC95" s="16">
        <f t="shared" si="14"/>
        <v>0.05</v>
      </c>
      <c r="AE95" s="16"/>
      <c r="AF95" s="16"/>
      <c r="AG95" s="16"/>
      <c r="AH95" s="16"/>
      <c r="AI95" s="16"/>
      <c r="AJ95" s="16"/>
      <c r="AK95" s="16"/>
      <c r="AL95" s="16"/>
      <c r="AM95" s="16"/>
    </row>
    <row r="96" spans="1:39" x14ac:dyDescent="0.2">
      <c r="A96" s="31">
        <v>38008</v>
      </c>
      <c r="B96" s="22">
        <v>3</v>
      </c>
      <c r="C96" s="16">
        <v>24</v>
      </c>
      <c r="D96" s="16" t="s">
        <v>103</v>
      </c>
      <c r="E96" s="16"/>
      <c r="F96" s="16"/>
      <c r="G96" s="16" t="s">
        <v>104</v>
      </c>
      <c r="H96" s="16" t="s">
        <v>105</v>
      </c>
      <c r="I96" s="16">
        <v>0</v>
      </c>
      <c r="J96" s="16">
        <v>1</v>
      </c>
      <c r="K96" s="16">
        <v>9</v>
      </c>
      <c r="L96" s="16">
        <v>2</v>
      </c>
      <c r="M96" s="16">
        <v>4</v>
      </c>
      <c r="N96" s="16">
        <v>6</v>
      </c>
      <c r="O96" s="16">
        <v>3</v>
      </c>
      <c r="P96" s="16">
        <f t="shared" si="12"/>
        <v>25</v>
      </c>
      <c r="Q96" s="16">
        <v>0</v>
      </c>
      <c r="R96" s="16"/>
      <c r="S96" s="16">
        <v>0</v>
      </c>
      <c r="T96" s="16">
        <v>1</v>
      </c>
      <c r="U96" s="16">
        <v>8</v>
      </c>
      <c r="V96" s="16"/>
      <c r="W96" s="16"/>
      <c r="X96" s="16">
        <v>24</v>
      </c>
      <c r="Y96" s="16">
        <f t="shared" si="15"/>
        <v>0.36</v>
      </c>
      <c r="Z96" s="16">
        <f t="shared" si="17"/>
        <v>0.66666666666666663</v>
      </c>
      <c r="AA96" s="16">
        <f>+(R96+S96+T96)/U96</f>
        <v>0.125</v>
      </c>
      <c r="AB96" s="16">
        <f t="shared" si="16"/>
        <v>0.9</v>
      </c>
      <c r="AC96" s="16">
        <f t="shared" si="14"/>
        <v>0.24</v>
      </c>
      <c r="AE96" s="16"/>
      <c r="AF96" s="16"/>
      <c r="AG96" s="16"/>
      <c r="AH96" s="16"/>
      <c r="AI96" s="16"/>
      <c r="AJ96" s="16"/>
      <c r="AK96" s="16"/>
      <c r="AL96" s="16"/>
      <c r="AM96" s="16"/>
    </row>
    <row r="97" spans="1:39" x14ac:dyDescent="0.2">
      <c r="A97" s="31">
        <v>38008</v>
      </c>
      <c r="B97" s="22">
        <v>3</v>
      </c>
      <c r="C97" s="16">
        <v>1630</v>
      </c>
      <c r="D97" s="16" t="s">
        <v>103</v>
      </c>
      <c r="E97" s="16"/>
      <c r="F97" s="16"/>
      <c r="G97" s="16" t="s">
        <v>104</v>
      </c>
      <c r="H97" s="16" t="s">
        <v>105</v>
      </c>
      <c r="I97" s="16">
        <v>0</v>
      </c>
      <c r="J97" s="16">
        <v>0</v>
      </c>
      <c r="K97" s="16">
        <v>15</v>
      </c>
      <c r="L97" s="16">
        <v>1</v>
      </c>
      <c r="M97" s="16">
        <v>1</v>
      </c>
      <c r="N97" s="16">
        <v>20</v>
      </c>
      <c r="O97" s="16">
        <v>1</v>
      </c>
      <c r="P97" s="16">
        <f t="shared" si="12"/>
        <v>38</v>
      </c>
      <c r="Q97" s="16">
        <v>0</v>
      </c>
      <c r="R97" s="16"/>
      <c r="S97" s="16">
        <v>1</v>
      </c>
      <c r="T97" s="16">
        <v>0</v>
      </c>
      <c r="U97" s="16">
        <v>20</v>
      </c>
      <c r="V97" s="16">
        <v>1</v>
      </c>
      <c r="W97" s="16"/>
      <c r="X97" s="16">
        <v>1630</v>
      </c>
      <c r="Y97" s="16">
        <f t="shared" si="15"/>
        <v>0.55263157894736847</v>
      </c>
      <c r="Z97" s="16">
        <f t="shared" si="17"/>
        <v>0.95238095238095233</v>
      </c>
      <c r="AA97" s="16">
        <f>+(R97+S97+T97)/U97</f>
        <v>0.05</v>
      </c>
      <c r="AB97" s="16">
        <f t="shared" si="16"/>
        <v>1</v>
      </c>
      <c r="AC97" s="16">
        <f t="shared" si="14"/>
        <v>5.2631578947368418E-2</v>
      </c>
      <c r="AE97" s="16"/>
      <c r="AF97" s="16"/>
      <c r="AG97" s="16"/>
      <c r="AH97" s="16"/>
      <c r="AI97" s="16"/>
      <c r="AJ97" s="16"/>
      <c r="AK97" s="16"/>
      <c r="AL97" s="16"/>
      <c r="AM97" s="16"/>
    </row>
    <row r="98" spans="1:39" x14ac:dyDescent="0.2">
      <c r="A98" s="31">
        <v>38009</v>
      </c>
      <c r="B98" s="22">
        <v>3</v>
      </c>
      <c r="C98" s="16">
        <v>222</v>
      </c>
      <c r="D98" s="16" t="s">
        <v>103</v>
      </c>
      <c r="E98" s="16"/>
      <c r="F98" s="16"/>
      <c r="G98" s="16" t="s">
        <v>104</v>
      </c>
      <c r="H98" s="16" t="s">
        <v>105</v>
      </c>
      <c r="I98" s="16">
        <v>0</v>
      </c>
      <c r="J98" s="16">
        <v>0</v>
      </c>
      <c r="K98" s="16">
        <v>5</v>
      </c>
      <c r="L98" s="16">
        <v>4</v>
      </c>
      <c r="M98" s="16">
        <v>1</v>
      </c>
      <c r="N98" s="16">
        <v>8</v>
      </c>
      <c r="O98" s="16">
        <v>3</v>
      </c>
      <c r="P98" s="16">
        <f t="shared" ref="P98:P129" si="18">SUM(I98:O98)</f>
        <v>21</v>
      </c>
      <c r="Q98" s="16">
        <v>0</v>
      </c>
      <c r="R98" s="16"/>
      <c r="S98" s="16">
        <v>0</v>
      </c>
      <c r="T98" s="16">
        <v>0</v>
      </c>
      <c r="U98" s="16">
        <v>10</v>
      </c>
      <c r="V98" s="16"/>
      <c r="W98" s="16"/>
      <c r="X98" s="16">
        <v>222</v>
      </c>
      <c r="Y98" s="16">
        <f t="shared" si="15"/>
        <v>0.52380952380952384</v>
      </c>
      <c r="Z98" s="16">
        <f t="shared" si="17"/>
        <v>0.72727272727272729</v>
      </c>
      <c r="AA98" s="16"/>
      <c r="AB98" s="16">
        <f t="shared" si="16"/>
        <v>1</v>
      </c>
      <c r="AC98" s="16">
        <f t="shared" ref="AC98:AC112" si="19">+(L98+M98)/P98</f>
        <v>0.23809523809523808</v>
      </c>
      <c r="AE98" s="16"/>
      <c r="AF98" s="16"/>
      <c r="AG98" s="16"/>
      <c r="AH98" s="16"/>
      <c r="AI98" s="16"/>
      <c r="AJ98" s="16"/>
      <c r="AK98" s="16"/>
      <c r="AL98" s="16"/>
      <c r="AM98" s="16"/>
    </row>
    <row r="99" spans="1:39" x14ac:dyDescent="0.2">
      <c r="A99" s="31">
        <v>38009</v>
      </c>
      <c r="B99" s="22">
        <v>3</v>
      </c>
      <c r="C99" s="8">
        <v>23</v>
      </c>
      <c r="D99" s="16" t="s">
        <v>103</v>
      </c>
      <c r="E99" s="16"/>
      <c r="F99" s="16"/>
      <c r="G99" s="16" t="s">
        <v>104</v>
      </c>
      <c r="H99" s="16" t="s">
        <v>105</v>
      </c>
      <c r="I99" s="16">
        <v>0</v>
      </c>
      <c r="J99" s="16">
        <v>0</v>
      </c>
      <c r="K99" s="16">
        <v>3</v>
      </c>
      <c r="L99" s="16">
        <v>2</v>
      </c>
      <c r="M99" s="16">
        <v>1</v>
      </c>
      <c r="N99" s="16">
        <v>9</v>
      </c>
      <c r="O99" s="16">
        <v>12</v>
      </c>
      <c r="P99" s="16">
        <f t="shared" si="18"/>
        <v>27</v>
      </c>
      <c r="Q99" s="16">
        <v>0</v>
      </c>
      <c r="R99" s="16"/>
      <c r="S99" s="16">
        <v>0</v>
      </c>
      <c r="T99" s="16">
        <v>1</v>
      </c>
      <c r="U99" s="16">
        <v>7</v>
      </c>
      <c r="V99" s="16">
        <v>1</v>
      </c>
      <c r="W99" s="16" t="s">
        <v>383</v>
      </c>
      <c r="X99" s="8">
        <v>23</v>
      </c>
      <c r="Y99" s="16">
        <f t="shared" si="15"/>
        <v>0.77777777777777779</v>
      </c>
      <c r="Z99" s="16">
        <f t="shared" si="17"/>
        <v>0.42857142857142855</v>
      </c>
      <c r="AA99" s="16">
        <f>+(R99+S99+T99)/U99</f>
        <v>0.14285714285714285</v>
      </c>
      <c r="AB99" s="16">
        <f t="shared" si="16"/>
        <v>1</v>
      </c>
      <c r="AC99" s="16">
        <f t="shared" si="19"/>
        <v>0.1111111111111111</v>
      </c>
      <c r="AE99" s="16"/>
      <c r="AF99" s="16"/>
      <c r="AG99" s="16"/>
      <c r="AH99" s="16"/>
      <c r="AI99" s="16"/>
      <c r="AJ99" s="16"/>
      <c r="AK99" s="16"/>
      <c r="AL99" s="16"/>
      <c r="AM99" s="16"/>
    </row>
    <row r="100" spans="1:39" x14ac:dyDescent="0.2">
      <c r="A100" s="31">
        <v>38009</v>
      </c>
      <c r="B100" s="22">
        <v>3</v>
      </c>
      <c r="C100" s="16">
        <v>3852</v>
      </c>
      <c r="D100" s="16" t="s">
        <v>103</v>
      </c>
      <c r="E100" s="16"/>
      <c r="F100" s="16"/>
      <c r="G100" s="16" t="s">
        <v>104</v>
      </c>
      <c r="H100" s="16" t="s">
        <v>105</v>
      </c>
      <c r="I100" s="16">
        <v>1</v>
      </c>
      <c r="J100" s="16">
        <v>0</v>
      </c>
      <c r="K100" s="16">
        <v>7</v>
      </c>
      <c r="L100" s="16">
        <v>7</v>
      </c>
      <c r="M100" s="16">
        <v>7</v>
      </c>
      <c r="N100" s="16">
        <v>12</v>
      </c>
      <c r="O100" s="16">
        <v>6</v>
      </c>
      <c r="P100" s="16">
        <f t="shared" si="18"/>
        <v>40</v>
      </c>
      <c r="Q100" s="16">
        <v>0</v>
      </c>
      <c r="R100" s="16"/>
      <c r="S100" s="16">
        <v>0</v>
      </c>
      <c r="T100" s="16">
        <v>0</v>
      </c>
      <c r="U100" s="16">
        <v>14</v>
      </c>
      <c r="V100" s="16"/>
      <c r="W100" s="16"/>
      <c r="X100" s="16">
        <v>3852</v>
      </c>
      <c r="Y100" s="16">
        <f t="shared" si="15"/>
        <v>0.45</v>
      </c>
      <c r="Z100" s="16">
        <f t="shared" si="17"/>
        <v>0.66666666666666663</v>
      </c>
      <c r="AA100" s="16"/>
      <c r="AB100" s="16">
        <f t="shared" si="16"/>
        <v>1</v>
      </c>
      <c r="AC100" s="16">
        <f t="shared" si="19"/>
        <v>0.35</v>
      </c>
      <c r="AE100" s="16"/>
      <c r="AF100" s="16"/>
      <c r="AG100" s="16"/>
      <c r="AH100" s="16"/>
      <c r="AI100" s="16"/>
      <c r="AJ100" s="16"/>
      <c r="AK100" s="16"/>
      <c r="AL100" s="16"/>
      <c r="AM100" s="16"/>
    </row>
    <row r="101" spans="1:39" x14ac:dyDescent="0.2">
      <c r="A101" s="31">
        <v>38009</v>
      </c>
      <c r="B101" s="22">
        <v>3</v>
      </c>
      <c r="C101" s="8">
        <v>1630</v>
      </c>
      <c r="D101" s="16" t="s">
        <v>103</v>
      </c>
      <c r="E101" s="16"/>
      <c r="F101" s="16"/>
      <c r="G101" s="16" t="s">
        <v>104</v>
      </c>
      <c r="H101" s="16" t="s">
        <v>105</v>
      </c>
      <c r="I101" s="16">
        <v>0</v>
      </c>
      <c r="J101" s="16">
        <v>2</v>
      </c>
      <c r="K101" s="16">
        <v>5</v>
      </c>
      <c r="L101" s="16">
        <v>4</v>
      </c>
      <c r="M101" s="16">
        <v>4</v>
      </c>
      <c r="N101" s="16">
        <v>11</v>
      </c>
      <c r="O101" s="16">
        <v>15</v>
      </c>
      <c r="P101" s="16">
        <f t="shared" si="18"/>
        <v>41</v>
      </c>
      <c r="Q101" s="16">
        <v>0</v>
      </c>
      <c r="R101" s="16"/>
      <c r="S101" s="16">
        <v>0</v>
      </c>
      <c r="T101" s="16">
        <v>0</v>
      </c>
      <c r="U101" s="16">
        <v>8</v>
      </c>
      <c r="V101" s="16"/>
      <c r="W101" s="16" t="s">
        <v>383</v>
      </c>
      <c r="X101" s="8">
        <v>1630</v>
      </c>
      <c r="Y101" s="16">
        <f t="shared" si="15"/>
        <v>0.63414634146341464</v>
      </c>
      <c r="Z101" s="16">
        <f t="shared" si="17"/>
        <v>0.42307692307692307</v>
      </c>
      <c r="AA101" s="16"/>
      <c r="AB101" s="16">
        <f t="shared" si="16"/>
        <v>0.7142857142857143</v>
      </c>
      <c r="AC101" s="16">
        <f t="shared" si="19"/>
        <v>0.1951219512195122</v>
      </c>
      <c r="AE101" s="16"/>
      <c r="AF101" s="16"/>
      <c r="AG101" s="16"/>
      <c r="AH101" s="16"/>
      <c r="AI101" s="16"/>
      <c r="AJ101" s="16"/>
      <c r="AK101" s="16"/>
      <c r="AL101" s="16"/>
      <c r="AM101" s="16"/>
    </row>
    <row r="102" spans="1:39" x14ac:dyDescent="0.2">
      <c r="A102" s="31">
        <v>38009</v>
      </c>
      <c r="B102" s="22">
        <v>3</v>
      </c>
      <c r="C102" s="8">
        <v>24</v>
      </c>
      <c r="D102" s="16" t="s">
        <v>103</v>
      </c>
      <c r="E102" s="16"/>
      <c r="F102" s="16"/>
      <c r="G102" s="16" t="s">
        <v>104</v>
      </c>
      <c r="H102" s="16" t="s">
        <v>105</v>
      </c>
      <c r="I102" s="16">
        <v>0</v>
      </c>
      <c r="J102" s="16">
        <v>3</v>
      </c>
      <c r="K102" s="16">
        <v>12</v>
      </c>
      <c r="L102" s="16">
        <v>6</v>
      </c>
      <c r="M102" s="16">
        <v>3</v>
      </c>
      <c r="N102" s="16">
        <v>18</v>
      </c>
      <c r="O102" s="16">
        <v>14</v>
      </c>
      <c r="P102" s="16">
        <f t="shared" si="18"/>
        <v>56</v>
      </c>
      <c r="Q102" s="16">
        <v>0</v>
      </c>
      <c r="R102" s="16"/>
      <c r="S102" s="16">
        <v>0</v>
      </c>
      <c r="T102" s="16">
        <v>1</v>
      </c>
      <c r="U102" s="16">
        <v>10</v>
      </c>
      <c r="V102" s="16">
        <v>6</v>
      </c>
      <c r="W102" s="16" t="s">
        <v>383</v>
      </c>
      <c r="X102" s="8">
        <v>24</v>
      </c>
      <c r="Y102" s="16">
        <f t="shared" si="15"/>
        <v>0.5714285714285714</v>
      </c>
      <c r="Z102" s="16">
        <f t="shared" si="17"/>
        <v>0.5625</v>
      </c>
      <c r="AA102" s="16">
        <f>+(R102+S102+T102)/U102</f>
        <v>0.1</v>
      </c>
      <c r="AB102" s="16">
        <f t="shared" si="16"/>
        <v>0.8</v>
      </c>
      <c r="AC102" s="16">
        <f t="shared" si="19"/>
        <v>0.16071428571428573</v>
      </c>
      <c r="AE102" s="16"/>
      <c r="AF102" s="16"/>
      <c r="AG102" s="16"/>
      <c r="AH102" s="16"/>
      <c r="AI102" s="16"/>
      <c r="AJ102" s="16"/>
      <c r="AK102" s="16"/>
      <c r="AL102" s="16"/>
      <c r="AM102" s="16"/>
    </row>
    <row r="103" spans="1:39" x14ac:dyDescent="0.2">
      <c r="A103" s="31">
        <v>38010</v>
      </c>
      <c r="B103" s="22">
        <v>3</v>
      </c>
      <c r="C103" s="16">
        <v>3852</v>
      </c>
      <c r="D103" s="16" t="s">
        <v>103</v>
      </c>
      <c r="E103" s="16"/>
      <c r="F103" s="16"/>
      <c r="G103" s="16" t="s">
        <v>104</v>
      </c>
      <c r="H103" s="16" t="s">
        <v>105</v>
      </c>
      <c r="I103" s="16">
        <v>0</v>
      </c>
      <c r="J103" s="16">
        <v>0</v>
      </c>
      <c r="K103" s="16">
        <v>0</v>
      </c>
      <c r="L103" s="16">
        <v>0</v>
      </c>
      <c r="M103" s="16">
        <v>4</v>
      </c>
      <c r="N103" s="16">
        <v>6</v>
      </c>
      <c r="O103" s="16">
        <v>1</v>
      </c>
      <c r="P103" s="16">
        <f t="shared" si="18"/>
        <v>11</v>
      </c>
      <c r="Q103" s="16">
        <v>0</v>
      </c>
      <c r="R103" s="16"/>
      <c r="S103" s="16">
        <v>0</v>
      </c>
      <c r="T103" s="16">
        <v>0</v>
      </c>
      <c r="U103" s="16">
        <v>4</v>
      </c>
      <c r="V103" s="16"/>
      <c r="W103" s="16"/>
      <c r="X103" s="16">
        <v>3852</v>
      </c>
      <c r="Y103" s="16">
        <f t="shared" si="15"/>
        <v>0.63636363636363635</v>
      </c>
      <c r="Z103" s="16">
        <f t="shared" si="17"/>
        <v>0.8571428571428571</v>
      </c>
      <c r="AA103" s="16"/>
      <c r="AB103" s="16"/>
      <c r="AC103" s="16">
        <f t="shared" si="19"/>
        <v>0.36363636363636365</v>
      </c>
      <c r="AE103" s="16"/>
      <c r="AF103" s="16"/>
      <c r="AG103" s="16"/>
      <c r="AH103" s="16"/>
      <c r="AI103" s="16"/>
      <c r="AJ103" s="16"/>
      <c r="AK103" s="16"/>
      <c r="AL103" s="16"/>
      <c r="AM103" s="16"/>
    </row>
    <row r="104" spans="1:39" x14ac:dyDescent="0.2">
      <c r="A104" s="31">
        <v>38010</v>
      </c>
      <c r="B104" s="22">
        <v>3</v>
      </c>
      <c r="C104" s="8">
        <v>1630</v>
      </c>
      <c r="D104" s="16" t="s">
        <v>103</v>
      </c>
      <c r="E104" s="16"/>
      <c r="F104" s="16"/>
      <c r="G104" s="16" t="s">
        <v>104</v>
      </c>
      <c r="H104" s="16" t="s">
        <v>105</v>
      </c>
      <c r="I104" s="16">
        <v>0</v>
      </c>
      <c r="J104" s="16">
        <v>2</v>
      </c>
      <c r="K104" s="16">
        <v>0</v>
      </c>
      <c r="L104" s="16">
        <v>0</v>
      </c>
      <c r="M104" s="16">
        <v>1</v>
      </c>
      <c r="N104" s="16">
        <v>12</v>
      </c>
      <c r="O104" s="16">
        <v>9</v>
      </c>
      <c r="P104" s="16">
        <f t="shared" si="18"/>
        <v>24</v>
      </c>
      <c r="Q104" s="16">
        <v>1</v>
      </c>
      <c r="R104" s="16"/>
      <c r="S104" s="16">
        <v>0</v>
      </c>
      <c r="T104" s="16">
        <v>0</v>
      </c>
      <c r="U104" s="16">
        <v>12</v>
      </c>
      <c r="V104" s="16"/>
      <c r="W104" s="16"/>
      <c r="X104" s="8">
        <v>1630</v>
      </c>
      <c r="Y104" s="16">
        <f t="shared" si="15"/>
        <v>0.875</v>
      </c>
      <c r="Z104" s="16">
        <f t="shared" si="17"/>
        <v>0.5714285714285714</v>
      </c>
      <c r="AA104" s="16"/>
      <c r="AB104" s="16">
        <f t="shared" ref="AB104:AB112" si="20">+K104/+(J104+K104)</f>
        <v>0</v>
      </c>
      <c r="AC104" s="16">
        <f t="shared" si="19"/>
        <v>4.1666666666666664E-2</v>
      </c>
      <c r="AE104" s="16"/>
      <c r="AF104" s="16"/>
      <c r="AG104" s="16"/>
      <c r="AH104" s="16"/>
      <c r="AI104" s="16"/>
      <c r="AJ104" s="16"/>
      <c r="AK104" s="16"/>
      <c r="AL104" s="16"/>
      <c r="AM104" s="16"/>
    </row>
    <row r="105" spans="1:39" x14ac:dyDescent="0.2">
      <c r="A105" s="31">
        <v>38010</v>
      </c>
      <c r="B105" s="22">
        <v>3</v>
      </c>
      <c r="C105" s="8">
        <v>222</v>
      </c>
      <c r="D105" s="16" t="s">
        <v>103</v>
      </c>
      <c r="E105" s="16"/>
      <c r="F105" s="16"/>
      <c r="G105" s="16" t="s">
        <v>104</v>
      </c>
      <c r="H105" s="16" t="s">
        <v>105</v>
      </c>
      <c r="I105" s="16">
        <v>0</v>
      </c>
      <c r="J105" s="16">
        <v>0</v>
      </c>
      <c r="K105" s="16">
        <v>6</v>
      </c>
      <c r="L105" s="16">
        <v>1</v>
      </c>
      <c r="M105" s="16">
        <v>4</v>
      </c>
      <c r="N105" s="16">
        <v>16</v>
      </c>
      <c r="O105" s="16">
        <v>4</v>
      </c>
      <c r="P105" s="16">
        <f t="shared" si="18"/>
        <v>31</v>
      </c>
      <c r="Q105" s="16">
        <v>0</v>
      </c>
      <c r="R105" s="16"/>
      <c r="S105" s="16">
        <v>0</v>
      </c>
      <c r="T105" s="16">
        <v>0</v>
      </c>
      <c r="U105" s="16">
        <v>16</v>
      </c>
      <c r="V105" s="16"/>
      <c r="W105" s="16"/>
      <c r="X105" s="8">
        <v>222</v>
      </c>
      <c r="Y105" s="16">
        <f t="shared" si="15"/>
        <v>0.64516129032258063</v>
      </c>
      <c r="Z105" s="16">
        <f t="shared" si="17"/>
        <v>0.8</v>
      </c>
      <c r="AA105" s="16"/>
      <c r="AB105" s="16">
        <f t="shared" si="20"/>
        <v>1</v>
      </c>
      <c r="AC105" s="16">
        <f t="shared" si="19"/>
        <v>0.16129032258064516</v>
      </c>
      <c r="AE105" s="16"/>
      <c r="AF105" s="16"/>
      <c r="AG105" s="16"/>
      <c r="AH105" s="16"/>
      <c r="AI105" s="16"/>
      <c r="AJ105" s="16"/>
      <c r="AK105" s="16"/>
      <c r="AL105" s="16"/>
      <c r="AM105" s="16"/>
    </row>
    <row r="106" spans="1:39" x14ac:dyDescent="0.2">
      <c r="A106" s="31">
        <v>38010</v>
      </c>
      <c r="B106" s="22">
        <v>3</v>
      </c>
      <c r="C106" s="8">
        <v>23</v>
      </c>
      <c r="D106" s="16" t="s">
        <v>103</v>
      </c>
      <c r="E106" s="16"/>
      <c r="F106" s="16"/>
      <c r="G106" s="16" t="s">
        <v>104</v>
      </c>
      <c r="H106" s="16" t="s">
        <v>105</v>
      </c>
      <c r="I106" s="16">
        <v>0</v>
      </c>
      <c r="J106" s="16">
        <v>1</v>
      </c>
      <c r="K106" s="16">
        <v>7</v>
      </c>
      <c r="L106" s="16">
        <v>4</v>
      </c>
      <c r="M106" s="16">
        <v>4</v>
      </c>
      <c r="N106" s="16">
        <v>13</v>
      </c>
      <c r="O106" s="16">
        <v>4</v>
      </c>
      <c r="P106" s="16">
        <f t="shared" si="18"/>
        <v>33</v>
      </c>
      <c r="Q106" s="16">
        <v>0</v>
      </c>
      <c r="R106" s="16"/>
      <c r="S106" s="16">
        <v>0</v>
      </c>
      <c r="T106" s="16">
        <v>0</v>
      </c>
      <c r="U106" s="16">
        <v>13</v>
      </c>
      <c r="V106" s="16"/>
      <c r="W106" s="16"/>
      <c r="X106" s="8">
        <v>23</v>
      </c>
      <c r="Y106" s="16">
        <f t="shared" si="15"/>
        <v>0.51515151515151514</v>
      </c>
      <c r="Z106" s="16">
        <f t="shared" si="17"/>
        <v>0.76470588235294112</v>
      </c>
      <c r="AA106" s="16"/>
      <c r="AB106" s="16">
        <f t="shared" si="20"/>
        <v>0.875</v>
      </c>
      <c r="AC106" s="16">
        <f t="shared" si="19"/>
        <v>0.24242424242424243</v>
      </c>
      <c r="AE106" s="16"/>
      <c r="AF106" s="16"/>
      <c r="AG106" s="16"/>
      <c r="AH106" s="16"/>
      <c r="AI106" s="16"/>
      <c r="AJ106" s="16"/>
      <c r="AK106" s="16"/>
      <c r="AL106" s="16"/>
      <c r="AM106" s="16"/>
    </row>
    <row r="107" spans="1:39" x14ac:dyDescent="0.2">
      <c r="A107" s="31">
        <v>38012</v>
      </c>
      <c r="B107" s="22">
        <v>3</v>
      </c>
      <c r="C107" s="16">
        <v>222</v>
      </c>
      <c r="D107" s="16" t="s">
        <v>103</v>
      </c>
      <c r="E107" s="16"/>
      <c r="F107" s="16"/>
      <c r="G107" s="16" t="s">
        <v>104</v>
      </c>
      <c r="H107" s="16" t="s">
        <v>105</v>
      </c>
      <c r="I107" s="16">
        <v>0</v>
      </c>
      <c r="J107" s="16">
        <v>1</v>
      </c>
      <c r="K107" s="16">
        <v>3</v>
      </c>
      <c r="L107" s="16">
        <v>1</v>
      </c>
      <c r="M107" s="16">
        <v>0</v>
      </c>
      <c r="N107" s="16">
        <v>10</v>
      </c>
      <c r="O107" s="16">
        <v>10</v>
      </c>
      <c r="P107" s="16">
        <f t="shared" si="18"/>
        <v>25</v>
      </c>
      <c r="Q107" s="16">
        <v>0</v>
      </c>
      <c r="R107" s="16"/>
      <c r="S107" s="16">
        <v>0</v>
      </c>
      <c r="T107" s="16">
        <v>0</v>
      </c>
      <c r="U107" s="16">
        <v>18</v>
      </c>
      <c r="V107" s="16"/>
      <c r="W107" s="16"/>
      <c r="X107" s="16">
        <v>222</v>
      </c>
      <c r="Y107" s="16">
        <f t="shared" si="15"/>
        <v>0.8</v>
      </c>
      <c r="Z107" s="16">
        <f t="shared" si="17"/>
        <v>0.5</v>
      </c>
      <c r="AA107" s="16"/>
      <c r="AB107" s="16">
        <f t="shared" si="20"/>
        <v>0.75</v>
      </c>
      <c r="AC107" s="16">
        <f t="shared" si="19"/>
        <v>0.04</v>
      </c>
      <c r="AE107" s="16"/>
      <c r="AF107" s="16"/>
      <c r="AG107" s="16"/>
      <c r="AH107" s="16"/>
      <c r="AI107" s="16"/>
      <c r="AJ107" s="16"/>
      <c r="AK107" s="16"/>
      <c r="AL107" s="16"/>
      <c r="AM107" s="16"/>
    </row>
    <row r="108" spans="1:39" x14ac:dyDescent="0.2">
      <c r="A108" s="31">
        <v>38013</v>
      </c>
      <c r="B108" s="22">
        <v>3</v>
      </c>
      <c r="C108" s="16">
        <v>222</v>
      </c>
      <c r="D108" s="16" t="s">
        <v>103</v>
      </c>
      <c r="E108" s="16"/>
      <c r="F108" s="16"/>
      <c r="G108" s="16" t="s">
        <v>104</v>
      </c>
      <c r="H108" s="16" t="s">
        <v>105</v>
      </c>
      <c r="I108" s="16">
        <v>0</v>
      </c>
      <c r="J108" s="16">
        <v>2</v>
      </c>
      <c r="K108" s="16">
        <v>3</v>
      </c>
      <c r="L108" s="16">
        <v>0</v>
      </c>
      <c r="M108" s="16">
        <v>0</v>
      </c>
      <c r="N108" s="16">
        <v>15</v>
      </c>
      <c r="O108" s="16">
        <v>5</v>
      </c>
      <c r="P108" s="16">
        <f t="shared" si="18"/>
        <v>25</v>
      </c>
      <c r="Q108" s="16">
        <v>0</v>
      </c>
      <c r="R108" s="16"/>
      <c r="S108" s="16">
        <v>1</v>
      </c>
      <c r="T108" s="16">
        <v>1</v>
      </c>
      <c r="U108" s="16">
        <v>18</v>
      </c>
      <c r="V108" s="16" t="s">
        <v>47</v>
      </c>
      <c r="W108" s="16"/>
      <c r="X108" s="16">
        <v>222</v>
      </c>
      <c r="Y108" s="16">
        <f t="shared" si="15"/>
        <v>0.8</v>
      </c>
      <c r="Z108" s="16">
        <f t="shared" si="17"/>
        <v>0.75</v>
      </c>
      <c r="AA108" s="16">
        <f>+(R108+S108+T108)/U108</f>
        <v>0.1111111111111111</v>
      </c>
      <c r="AB108" s="16">
        <f t="shared" si="20"/>
        <v>0.6</v>
      </c>
      <c r="AC108" s="16">
        <f t="shared" si="19"/>
        <v>0</v>
      </c>
      <c r="AE108" s="16"/>
      <c r="AF108" s="16"/>
      <c r="AG108" s="16"/>
      <c r="AH108" s="16"/>
      <c r="AI108" s="16"/>
      <c r="AJ108" s="16"/>
      <c r="AK108" s="16"/>
      <c r="AL108" s="16"/>
      <c r="AM108" s="16"/>
    </row>
    <row r="109" spans="1:39" x14ac:dyDescent="0.2">
      <c r="A109" s="31">
        <v>38013</v>
      </c>
      <c r="B109" s="22">
        <v>3</v>
      </c>
      <c r="C109" s="16">
        <v>23</v>
      </c>
      <c r="D109" s="16" t="s">
        <v>103</v>
      </c>
      <c r="E109" s="16"/>
      <c r="F109" s="16"/>
      <c r="G109" s="16" t="s">
        <v>104</v>
      </c>
      <c r="H109" s="16" t="s">
        <v>105</v>
      </c>
      <c r="I109" s="16">
        <v>1</v>
      </c>
      <c r="J109" s="16">
        <v>1</v>
      </c>
      <c r="K109" s="16">
        <v>9</v>
      </c>
      <c r="L109" s="16">
        <v>2</v>
      </c>
      <c r="M109" s="16">
        <v>2</v>
      </c>
      <c r="N109" s="16">
        <v>10</v>
      </c>
      <c r="O109" s="16">
        <v>2</v>
      </c>
      <c r="P109" s="16">
        <f t="shared" si="18"/>
        <v>27</v>
      </c>
      <c r="Q109" s="16">
        <v>0</v>
      </c>
      <c r="R109" s="16"/>
      <c r="S109" s="16">
        <v>0</v>
      </c>
      <c r="T109" s="16">
        <v>0</v>
      </c>
      <c r="U109" s="16">
        <v>5</v>
      </c>
      <c r="V109" s="16"/>
      <c r="W109" s="16"/>
      <c r="X109" s="16">
        <v>23</v>
      </c>
      <c r="Y109" s="16">
        <f t="shared" si="15"/>
        <v>0.44444444444444442</v>
      </c>
      <c r="Z109" s="16">
        <f t="shared" si="17"/>
        <v>0.83333333333333337</v>
      </c>
      <c r="AA109" s="16"/>
      <c r="AB109" s="16">
        <f t="shared" si="20"/>
        <v>0.9</v>
      </c>
      <c r="AC109" s="16">
        <f t="shared" si="19"/>
        <v>0.14814814814814814</v>
      </c>
      <c r="AE109" s="16"/>
      <c r="AF109" s="16"/>
      <c r="AG109" s="16"/>
      <c r="AH109" s="16"/>
      <c r="AI109" s="16"/>
      <c r="AJ109" s="16"/>
      <c r="AK109" s="16"/>
      <c r="AL109" s="16"/>
      <c r="AM109" s="16"/>
    </row>
    <row r="110" spans="1:39" x14ac:dyDescent="0.2">
      <c r="A110" s="31">
        <v>38014</v>
      </c>
      <c r="B110" s="22">
        <v>3</v>
      </c>
      <c r="C110" s="16">
        <v>1630</v>
      </c>
      <c r="D110" s="16" t="s">
        <v>103</v>
      </c>
      <c r="E110" s="16"/>
      <c r="F110" s="16"/>
      <c r="G110" s="16" t="s">
        <v>104</v>
      </c>
      <c r="H110" s="16" t="s">
        <v>105</v>
      </c>
      <c r="I110" s="16">
        <v>0</v>
      </c>
      <c r="J110" s="16">
        <v>2</v>
      </c>
      <c r="K110" s="16">
        <v>5</v>
      </c>
      <c r="L110" s="16">
        <v>0</v>
      </c>
      <c r="M110" s="16">
        <v>1</v>
      </c>
      <c r="N110" s="16">
        <v>5</v>
      </c>
      <c r="O110" s="16">
        <v>4</v>
      </c>
      <c r="P110" s="16">
        <f t="shared" si="18"/>
        <v>17</v>
      </c>
      <c r="Q110" s="16">
        <v>0</v>
      </c>
      <c r="R110" s="16"/>
      <c r="S110" s="16">
        <v>0</v>
      </c>
      <c r="T110" s="16">
        <v>0</v>
      </c>
      <c r="U110" s="16">
        <v>5</v>
      </c>
      <c r="V110" s="16"/>
      <c r="W110" s="16"/>
      <c r="X110" s="16">
        <v>1630</v>
      </c>
      <c r="Y110" s="16">
        <f t="shared" si="15"/>
        <v>0.52941176470588236</v>
      </c>
      <c r="Z110" s="16">
        <f t="shared" si="17"/>
        <v>0.55555555555555558</v>
      </c>
      <c r="AA110" s="16"/>
      <c r="AB110" s="16">
        <f t="shared" si="20"/>
        <v>0.7142857142857143</v>
      </c>
      <c r="AC110" s="16">
        <f t="shared" si="19"/>
        <v>5.8823529411764705E-2</v>
      </c>
      <c r="AE110" s="16"/>
      <c r="AF110" s="16"/>
      <c r="AG110" s="16"/>
      <c r="AH110" s="16"/>
      <c r="AI110" s="16"/>
      <c r="AJ110" s="16"/>
      <c r="AK110" s="16"/>
      <c r="AL110" s="16"/>
      <c r="AM110" s="16"/>
    </row>
    <row r="111" spans="1:39" x14ac:dyDescent="0.2">
      <c r="A111" s="31">
        <v>38014</v>
      </c>
      <c r="B111" s="22">
        <v>3</v>
      </c>
      <c r="C111" s="16">
        <v>222</v>
      </c>
      <c r="D111" s="16" t="s">
        <v>103</v>
      </c>
      <c r="E111" s="16"/>
      <c r="F111" s="16"/>
      <c r="G111" s="16" t="s">
        <v>104</v>
      </c>
      <c r="H111" s="16" t="s">
        <v>105</v>
      </c>
      <c r="I111" s="16">
        <v>0</v>
      </c>
      <c r="J111" s="16">
        <v>1</v>
      </c>
      <c r="K111" s="16">
        <v>4</v>
      </c>
      <c r="L111" s="16">
        <v>3</v>
      </c>
      <c r="M111" s="16">
        <v>0</v>
      </c>
      <c r="N111" s="16">
        <v>8</v>
      </c>
      <c r="O111" s="16">
        <v>2</v>
      </c>
      <c r="P111" s="16">
        <f t="shared" si="18"/>
        <v>18</v>
      </c>
      <c r="Q111" s="16">
        <v>0</v>
      </c>
      <c r="R111" s="16"/>
      <c r="S111" s="16">
        <v>0</v>
      </c>
      <c r="T111" s="16">
        <v>0</v>
      </c>
      <c r="U111" s="16">
        <v>10</v>
      </c>
      <c r="V111" s="16"/>
      <c r="W111" s="16"/>
      <c r="X111" s="16">
        <v>222</v>
      </c>
      <c r="Y111" s="16">
        <f t="shared" si="15"/>
        <v>0.55555555555555558</v>
      </c>
      <c r="Z111" s="16">
        <f t="shared" si="17"/>
        <v>0.8</v>
      </c>
      <c r="AA111" s="16"/>
      <c r="AB111" s="16">
        <f t="shared" si="20"/>
        <v>0.8</v>
      </c>
      <c r="AC111" s="16">
        <f t="shared" si="19"/>
        <v>0.16666666666666666</v>
      </c>
      <c r="AE111" s="16"/>
      <c r="AF111" s="16"/>
      <c r="AG111" s="16"/>
      <c r="AH111" s="16"/>
      <c r="AI111" s="16"/>
      <c r="AJ111" s="16"/>
      <c r="AK111" s="16"/>
      <c r="AL111" s="16"/>
      <c r="AM111" s="16"/>
    </row>
    <row r="112" spans="1:39" x14ac:dyDescent="0.2">
      <c r="A112" s="31">
        <v>38014</v>
      </c>
      <c r="B112" s="22">
        <v>3</v>
      </c>
      <c r="C112" s="16">
        <v>23</v>
      </c>
      <c r="D112" s="16" t="s">
        <v>103</v>
      </c>
      <c r="E112" s="16"/>
      <c r="F112" s="16"/>
      <c r="G112" s="16" t="s">
        <v>104</v>
      </c>
      <c r="H112" s="16" t="s">
        <v>105</v>
      </c>
      <c r="I112" s="16">
        <v>0</v>
      </c>
      <c r="J112" s="16">
        <v>7</v>
      </c>
      <c r="K112" s="16">
        <v>16</v>
      </c>
      <c r="L112" s="16">
        <v>3</v>
      </c>
      <c r="M112" s="16">
        <v>1</v>
      </c>
      <c r="N112" s="16">
        <v>10</v>
      </c>
      <c r="O112" s="16">
        <v>5</v>
      </c>
      <c r="P112" s="16">
        <f t="shared" si="18"/>
        <v>42</v>
      </c>
      <c r="Q112" s="16">
        <v>0</v>
      </c>
      <c r="R112" s="16"/>
      <c r="S112" s="16">
        <v>0</v>
      </c>
      <c r="T112" s="16">
        <v>0</v>
      </c>
      <c r="U112" s="16">
        <v>10</v>
      </c>
      <c r="V112" s="16"/>
      <c r="W112" s="16"/>
      <c r="X112" s="16">
        <v>23</v>
      </c>
      <c r="Y112" s="16">
        <f t="shared" si="15"/>
        <v>0.35714285714285715</v>
      </c>
      <c r="Z112" s="16">
        <f t="shared" si="17"/>
        <v>0.66666666666666663</v>
      </c>
      <c r="AA112" s="16"/>
      <c r="AB112" s="16">
        <f t="shared" si="20"/>
        <v>0.69565217391304346</v>
      </c>
      <c r="AC112" s="16">
        <f t="shared" si="19"/>
        <v>9.5238095238095233E-2</v>
      </c>
      <c r="AE112" s="16"/>
      <c r="AF112" s="16"/>
      <c r="AG112" s="16"/>
      <c r="AH112" s="16"/>
      <c r="AI112" s="16"/>
      <c r="AJ112" s="16"/>
      <c r="AK112" s="16"/>
      <c r="AL112" s="16"/>
      <c r="AM112" s="16"/>
    </row>
    <row r="113" spans="1:39" x14ac:dyDescent="0.2">
      <c r="A113" s="31">
        <v>38024</v>
      </c>
      <c r="B113" s="22">
        <v>3</v>
      </c>
      <c r="C113" s="16">
        <v>222</v>
      </c>
      <c r="D113" s="16" t="s">
        <v>103</v>
      </c>
      <c r="E113" s="16"/>
      <c r="F113" s="16"/>
      <c r="G113" s="16" t="s">
        <v>104</v>
      </c>
      <c r="H113" s="16" t="s">
        <v>105</v>
      </c>
      <c r="I113" s="16">
        <v>0</v>
      </c>
      <c r="J113" s="16">
        <v>0</v>
      </c>
      <c r="K113" s="16">
        <v>0</v>
      </c>
      <c r="L113" s="16">
        <v>1</v>
      </c>
      <c r="M113" s="16">
        <v>0</v>
      </c>
      <c r="N113" s="16">
        <v>7</v>
      </c>
      <c r="O113" s="16">
        <v>0</v>
      </c>
      <c r="P113" s="16">
        <f t="shared" si="18"/>
        <v>8</v>
      </c>
      <c r="Q113" s="16">
        <v>0</v>
      </c>
      <c r="R113" s="16"/>
      <c r="S113" s="16">
        <v>1</v>
      </c>
      <c r="T113" s="16">
        <v>0</v>
      </c>
      <c r="U113" s="16">
        <v>5</v>
      </c>
      <c r="V113" s="16">
        <v>1</v>
      </c>
      <c r="W113" s="16"/>
      <c r="X113" s="16">
        <v>222</v>
      </c>
      <c r="Y113" s="16"/>
      <c r="Z113" s="16"/>
      <c r="AA113" s="16"/>
      <c r="AB113" s="16"/>
      <c r="AC113" s="16"/>
      <c r="AE113" s="16"/>
      <c r="AF113" s="16"/>
      <c r="AG113" s="16"/>
      <c r="AH113" s="16"/>
      <c r="AI113" s="16"/>
      <c r="AJ113" s="16"/>
      <c r="AK113" s="16"/>
      <c r="AL113" s="16"/>
      <c r="AM113" s="16"/>
    </row>
    <row r="114" spans="1:39" x14ac:dyDescent="0.2">
      <c r="A114" s="31">
        <v>38024</v>
      </c>
      <c r="B114" s="22">
        <v>3</v>
      </c>
      <c r="C114" s="16">
        <v>23</v>
      </c>
      <c r="D114" s="16" t="s">
        <v>103</v>
      </c>
      <c r="E114" s="16"/>
      <c r="F114" s="16"/>
      <c r="G114" s="16" t="s">
        <v>104</v>
      </c>
      <c r="H114" s="16" t="s">
        <v>105</v>
      </c>
      <c r="I114" s="16">
        <v>0</v>
      </c>
      <c r="J114" s="16">
        <v>3</v>
      </c>
      <c r="K114" s="16">
        <v>12</v>
      </c>
      <c r="L114" s="16">
        <v>2</v>
      </c>
      <c r="M114" s="16">
        <v>6</v>
      </c>
      <c r="N114" s="16">
        <v>17</v>
      </c>
      <c r="O114" s="16">
        <v>6</v>
      </c>
      <c r="P114" s="16">
        <f t="shared" si="18"/>
        <v>46</v>
      </c>
      <c r="Q114" s="16">
        <v>0</v>
      </c>
      <c r="R114" s="16"/>
      <c r="S114" s="16">
        <v>1</v>
      </c>
      <c r="T114" s="16">
        <v>0</v>
      </c>
      <c r="U114" s="16">
        <v>13</v>
      </c>
      <c r="V114" s="16">
        <v>1</v>
      </c>
      <c r="W114" s="16"/>
      <c r="X114" s="16">
        <v>23</v>
      </c>
      <c r="Y114" s="16">
        <f>+(N114+O114)/+(I114+J114+K114+L114+M114+N114+O114)</f>
        <v>0.5</v>
      </c>
      <c r="Z114" s="16">
        <f>+N114/(+N114+O114)</f>
        <v>0.73913043478260865</v>
      </c>
      <c r="AA114" s="16">
        <f>+(R114+S114+T114)/U114</f>
        <v>7.6923076923076927E-2</v>
      </c>
      <c r="AB114" s="16">
        <f>+K114/+(J114+K114)</f>
        <v>0.8</v>
      </c>
      <c r="AC114" s="16">
        <f>+(L114+M114)/P114</f>
        <v>0.17391304347826086</v>
      </c>
      <c r="AE114" s="16"/>
      <c r="AF114" s="16"/>
      <c r="AG114" s="16"/>
      <c r="AH114" s="16"/>
      <c r="AI114" s="16"/>
      <c r="AJ114" s="16"/>
      <c r="AK114" s="16"/>
      <c r="AL114" s="16"/>
      <c r="AM114" s="16"/>
    </row>
    <row r="115" spans="1:39" x14ac:dyDescent="0.2">
      <c r="A115" s="31">
        <v>38025</v>
      </c>
      <c r="B115" s="22">
        <v>3</v>
      </c>
      <c r="C115" s="16">
        <v>23</v>
      </c>
      <c r="D115" s="16" t="s">
        <v>103</v>
      </c>
      <c r="E115" s="16"/>
      <c r="F115" s="16"/>
      <c r="G115" s="16" t="s">
        <v>104</v>
      </c>
      <c r="H115" s="16" t="s">
        <v>105</v>
      </c>
      <c r="I115" s="16">
        <v>0</v>
      </c>
      <c r="J115" s="16">
        <v>2</v>
      </c>
      <c r="K115" s="16">
        <v>10</v>
      </c>
      <c r="L115" s="16">
        <v>4</v>
      </c>
      <c r="M115" s="16">
        <v>4</v>
      </c>
      <c r="N115" s="16">
        <v>14</v>
      </c>
      <c r="O115" s="16">
        <v>4</v>
      </c>
      <c r="P115" s="16">
        <f t="shared" si="18"/>
        <v>38</v>
      </c>
      <c r="Q115" s="16">
        <v>0</v>
      </c>
      <c r="R115" s="16"/>
      <c r="S115" s="16">
        <v>0</v>
      </c>
      <c r="T115" s="16">
        <v>0</v>
      </c>
      <c r="U115" s="16">
        <v>6</v>
      </c>
      <c r="V115" s="16"/>
      <c r="W115" s="16"/>
      <c r="X115" s="16">
        <v>23</v>
      </c>
      <c r="Y115" s="16">
        <f>+(N115+O115)/+(I115+J115+K115+L115+M115+N115+O115)</f>
        <v>0.47368421052631576</v>
      </c>
      <c r="Z115" s="16">
        <f>+N115/(+N115+O115)</f>
        <v>0.77777777777777779</v>
      </c>
      <c r="AA115" s="16"/>
      <c r="AB115" s="16">
        <f>+K115/+(J115+K115)</f>
        <v>0.83333333333333337</v>
      </c>
      <c r="AC115" s="16">
        <f>+(L115+M115)/P115</f>
        <v>0.21052631578947367</v>
      </c>
      <c r="AE115" s="16"/>
      <c r="AF115" s="16"/>
      <c r="AG115" s="16"/>
      <c r="AH115" s="16"/>
      <c r="AI115" s="16"/>
      <c r="AJ115" s="16"/>
      <c r="AK115" s="16"/>
      <c r="AL115" s="16"/>
      <c r="AM115" s="16"/>
    </row>
    <row r="116" spans="1:39" x14ac:dyDescent="0.2">
      <c r="A116" s="31">
        <v>38026</v>
      </c>
      <c r="B116" s="22">
        <v>3</v>
      </c>
      <c r="C116" s="16">
        <v>23</v>
      </c>
      <c r="D116" s="16" t="s">
        <v>103</v>
      </c>
      <c r="E116" s="16"/>
      <c r="F116" s="16"/>
      <c r="G116" s="16" t="s">
        <v>104</v>
      </c>
      <c r="H116" s="16" t="s">
        <v>105</v>
      </c>
      <c r="I116" s="16">
        <v>0</v>
      </c>
      <c r="J116" s="16">
        <v>1</v>
      </c>
      <c r="K116" s="16">
        <v>3</v>
      </c>
      <c r="L116" s="16">
        <v>2</v>
      </c>
      <c r="M116" s="16">
        <v>2</v>
      </c>
      <c r="N116" s="16">
        <v>8</v>
      </c>
      <c r="O116" s="16">
        <v>3</v>
      </c>
      <c r="P116" s="16">
        <f t="shared" si="18"/>
        <v>19</v>
      </c>
      <c r="Q116" s="16">
        <v>0</v>
      </c>
      <c r="R116" s="16"/>
      <c r="S116" s="16">
        <v>0</v>
      </c>
      <c r="T116" s="16">
        <v>0</v>
      </c>
      <c r="U116" s="16">
        <v>6</v>
      </c>
      <c r="V116" s="16"/>
      <c r="W116" s="16"/>
      <c r="X116" s="16">
        <v>23</v>
      </c>
      <c r="Y116" s="16">
        <f>+(N116+O116)/+(I116+J116+K116+L116+M116+N116+O116)</f>
        <v>0.57894736842105265</v>
      </c>
      <c r="Z116" s="16">
        <f>+N116/(+N116+O116)</f>
        <v>0.72727272727272729</v>
      </c>
      <c r="AA116" s="16"/>
      <c r="AB116" s="16">
        <f>+K116/+(J116+K116)</f>
        <v>0.75</v>
      </c>
      <c r="AC116" s="16">
        <f>+(L116+M116)/P116</f>
        <v>0.21052631578947367</v>
      </c>
      <c r="AE116" s="16"/>
      <c r="AF116" s="16"/>
      <c r="AG116" s="16"/>
      <c r="AH116" s="16"/>
      <c r="AI116" s="16"/>
      <c r="AJ116" s="16"/>
      <c r="AK116" s="16"/>
      <c r="AL116" s="16"/>
      <c r="AM116" s="16"/>
    </row>
    <row r="117" spans="1:39" x14ac:dyDescent="0.2">
      <c r="A117" s="31">
        <v>38027</v>
      </c>
      <c r="B117" s="22">
        <v>3</v>
      </c>
      <c r="C117" s="16">
        <v>23</v>
      </c>
      <c r="D117" s="16" t="s">
        <v>103</v>
      </c>
      <c r="E117" s="16"/>
      <c r="F117" s="16"/>
      <c r="G117" s="16" t="s">
        <v>104</v>
      </c>
      <c r="H117" s="16" t="s">
        <v>105</v>
      </c>
      <c r="I117" s="16">
        <v>0</v>
      </c>
      <c r="J117" s="16">
        <v>2</v>
      </c>
      <c r="K117" s="16">
        <v>4</v>
      </c>
      <c r="L117" s="16">
        <v>0</v>
      </c>
      <c r="M117" s="16">
        <v>4</v>
      </c>
      <c r="N117" s="16">
        <v>5</v>
      </c>
      <c r="O117" s="16">
        <v>2</v>
      </c>
      <c r="P117" s="16">
        <f t="shared" si="18"/>
        <v>17</v>
      </c>
      <c r="Q117" s="16">
        <v>0</v>
      </c>
      <c r="R117" s="16"/>
      <c r="S117" s="16">
        <v>0</v>
      </c>
      <c r="T117" s="16">
        <v>0</v>
      </c>
      <c r="U117" s="16">
        <v>7</v>
      </c>
      <c r="V117" s="16"/>
      <c r="W117" s="16"/>
      <c r="X117" s="16">
        <v>23</v>
      </c>
      <c r="Y117" s="16">
        <f>+(N117+O117)/+(I117+J117+K117+L117+M117+N117+O117)</f>
        <v>0.41176470588235292</v>
      </c>
      <c r="Z117" s="16">
        <f>+N117/(+N117+O117)</f>
        <v>0.7142857142857143</v>
      </c>
      <c r="AA117" s="16"/>
      <c r="AB117" s="16">
        <f>+K117/+(J117+K117)</f>
        <v>0.66666666666666663</v>
      </c>
      <c r="AC117" s="16">
        <f>+(L117+M117)/P117</f>
        <v>0.23529411764705882</v>
      </c>
      <c r="AE117" s="16"/>
      <c r="AF117" s="16"/>
      <c r="AG117" s="16"/>
      <c r="AH117" s="16"/>
      <c r="AI117" s="16"/>
      <c r="AJ117" s="16"/>
      <c r="AK117" s="16"/>
      <c r="AL117" s="16"/>
      <c r="AM117" s="16"/>
    </row>
    <row r="118" spans="1:39" x14ac:dyDescent="0.2">
      <c r="A118" s="31">
        <v>38028</v>
      </c>
      <c r="B118" s="22">
        <v>3</v>
      </c>
      <c r="C118" s="16">
        <v>222</v>
      </c>
      <c r="D118" s="16" t="s">
        <v>103</v>
      </c>
      <c r="E118" s="16"/>
      <c r="F118" s="16"/>
      <c r="G118" s="16" t="s">
        <v>104</v>
      </c>
      <c r="H118" s="16" t="s">
        <v>105</v>
      </c>
      <c r="I118" s="16">
        <v>0</v>
      </c>
      <c r="J118" s="16">
        <v>0</v>
      </c>
      <c r="K118" s="16">
        <v>2</v>
      </c>
      <c r="L118" s="16">
        <v>0</v>
      </c>
      <c r="M118" s="16">
        <v>0</v>
      </c>
      <c r="N118" s="16">
        <v>0</v>
      </c>
      <c r="O118" s="16">
        <v>1</v>
      </c>
      <c r="P118" s="16">
        <f t="shared" si="18"/>
        <v>3</v>
      </c>
      <c r="Q118" s="16">
        <v>0</v>
      </c>
      <c r="R118" s="16"/>
      <c r="S118" s="16">
        <v>0</v>
      </c>
      <c r="T118" s="16">
        <v>0</v>
      </c>
      <c r="U118" s="16">
        <v>1</v>
      </c>
      <c r="V118" s="16"/>
      <c r="W118" s="16"/>
      <c r="X118" s="16">
        <v>222</v>
      </c>
      <c r="Y118" s="16"/>
      <c r="Z118" s="16"/>
      <c r="AA118" s="16"/>
      <c r="AB118" s="16"/>
      <c r="AC118" s="16"/>
      <c r="AE118" s="16"/>
      <c r="AF118" s="16"/>
      <c r="AG118" s="16"/>
      <c r="AH118" s="16"/>
      <c r="AI118" s="16"/>
      <c r="AJ118" s="16"/>
      <c r="AK118" s="16"/>
      <c r="AL118" s="16"/>
      <c r="AM118" s="16"/>
    </row>
    <row r="119" spans="1:39" x14ac:dyDescent="0.2">
      <c r="A119" s="31">
        <v>38028</v>
      </c>
      <c r="B119" s="22">
        <v>3</v>
      </c>
      <c r="C119" s="16">
        <v>23</v>
      </c>
      <c r="D119" s="16" t="s">
        <v>103</v>
      </c>
      <c r="E119" s="16"/>
      <c r="F119" s="16"/>
      <c r="G119" s="16" t="s">
        <v>104</v>
      </c>
      <c r="H119" s="16" t="s">
        <v>105</v>
      </c>
      <c r="I119" s="16">
        <v>0</v>
      </c>
      <c r="J119" s="16">
        <v>4</v>
      </c>
      <c r="K119" s="16">
        <v>10</v>
      </c>
      <c r="L119" s="16">
        <v>3</v>
      </c>
      <c r="M119" s="16">
        <v>2</v>
      </c>
      <c r="N119" s="16">
        <v>12</v>
      </c>
      <c r="O119" s="16">
        <v>8</v>
      </c>
      <c r="P119" s="16">
        <f t="shared" si="18"/>
        <v>39</v>
      </c>
      <c r="Q119" s="16">
        <v>0</v>
      </c>
      <c r="R119" s="16"/>
      <c r="S119" s="16">
        <v>1</v>
      </c>
      <c r="T119" s="16">
        <v>0</v>
      </c>
      <c r="U119" s="16">
        <v>17</v>
      </c>
      <c r="V119" s="16">
        <v>7</v>
      </c>
      <c r="W119" s="16"/>
      <c r="X119" s="16">
        <v>23</v>
      </c>
      <c r="Y119" s="16">
        <f>+(N119+O119)/+(I119+J119+K119+L119+M119+N119+O119)</f>
        <v>0.51282051282051277</v>
      </c>
      <c r="Z119" s="16">
        <f>+N119/(+N119+O119)</f>
        <v>0.6</v>
      </c>
      <c r="AA119" s="16">
        <f>+(R119+S119+T119)/U119</f>
        <v>5.8823529411764705E-2</v>
      </c>
      <c r="AB119" s="16">
        <f>+K119/+(J119+K119)</f>
        <v>0.7142857142857143</v>
      </c>
      <c r="AC119" s="16">
        <f>+(L119+M119)/P119</f>
        <v>0.12820512820512819</v>
      </c>
      <c r="AE119" s="16"/>
      <c r="AF119" s="16"/>
      <c r="AG119" s="16"/>
      <c r="AH119" s="16"/>
      <c r="AI119" s="16"/>
      <c r="AJ119" s="16"/>
      <c r="AK119" s="16"/>
      <c r="AL119" s="16"/>
      <c r="AM119" s="16"/>
    </row>
    <row r="120" spans="1:39" x14ac:dyDescent="0.2">
      <c r="A120" s="31">
        <v>38029</v>
      </c>
      <c r="B120" s="22">
        <v>3</v>
      </c>
      <c r="C120" s="16">
        <v>24</v>
      </c>
      <c r="D120" s="16" t="s">
        <v>103</v>
      </c>
      <c r="E120" s="16"/>
      <c r="F120" s="16"/>
      <c r="G120" s="16" t="s">
        <v>104</v>
      </c>
      <c r="H120" s="16" t="s">
        <v>105</v>
      </c>
      <c r="I120" s="16">
        <v>0</v>
      </c>
      <c r="J120" s="16">
        <v>3</v>
      </c>
      <c r="K120" s="16">
        <v>6</v>
      </c>
      <c r="L120" s="16">
        <v>0</v>
      </c>
      <c r="M120" s="16">
        <v>0</v>
      </c>
      <c r="N120" s="16">
        <v>9</v>
      </c>
      <c r="O120" s="16">
        <v>7</v>
      </c>
      <c r="P120" s="16">
        <f t="shared" si="18"/>
        <v>25</v>
      </c>
      <c r="Q120" s="16">
        <v>0</v>
      </c>
      <c r="R120" s="16"/>
      <c r="S120" s="16">
        <v>1</v>
      </c>
      <c r="T120" s="16">
        <v>0</v>
      </c>
      <c r="U120" s="16">
        <v>13</v>
      </c>
      <c r="V120" s="16">
        <v>1</v>
      </c>
      <c r="W120" s="16"/>
      <c r="X120" s="16">
        <v>24</v>
      </c>
      <c r="Y120" s="16">
        <f>+(N120+O120)/+(I120+J120+K120+L120+M120+N120+O120)</f>
        <v>0.64</v>
      </c>
      <c r="Z120" s="16">
        <f>+N120/(+N120+O120)</f>
        <v>0.5625</v>
      </c>
      <c r="AA120" s="16">
        <f>+(R120+S120+T120)/U120</f>
        <v>7.6923076923076927E-2</v>
      </c>
      <c r="AB120" s="16">
        <f>+K120/+(J120+K120)</f>
        <v>0.66666666666666663</v>
      </c>
      <c r="AC120" s="16">
        <f>+(L120+M120)/P120</f>
        <v>0</v>
      </c>
      <c r="AE120" s="16"/>
      <c r="AF120" s="16"/>
      <c r="AG120" s="16"/>
      <c r="AH120" s="16"/>
      <c r="AI120" s="16"/>
      <c r="AJ120" s="16"/>
      <c r="AK120" s="16"/>
      <c r="AL120" s="16"/>
      <c r="AM120" s="16"/>
    </row>
    <row r="121" spans="1:39" x14ac:dyDescent="0.2">
      <c r="A121" s="31">
        <v>38029</v>
      </c>
      <c r="B121" s="22">
        <v>3</v>
      </c>
      <c r="C121" s="16">
        <v>23</v>
      </c>
      <c r="D121" s="16" t="s">
        <v>103</v>
      </c>
      <c r="E121" s="16"/>
      <c r="F121" s="16"/>
      <c r="G121" s="16" t="s">
        <v>104</v>
      </c>
      <c r="H121" s="16" t="s">
        <v>105</v>
      </c>
      <c r="I121" s="16">
        <v>0</v>
      </c>
      <c r="J121" s="16">
        <v>3</v>
      </c>
      <c r="K121" s="16">
        <v>12</v>
      </c>
      <c r="L121" s="16">
        <v>1</v>
      </c>
      <c r="M121" s="16">
        <v>3</v>
      </c>
      <c r="N121" s="16">
        <v>13</v>
      </c>
      <c r="O121" s="16">
        <v>14</v>
      </c>
      <c r="P121" s="16">
        <f t="shared" si="18"/>
        <v>46</v>
      </c>
      <c r="Q121" s="16">
        <v>0</v>
      </c>
      <c r="R121" s="16"/>
      <c r="S121" s="16">
        <v>0</v>
      </c>
      <c r="T121" s="16">
        <v>0</v>
      </c>
      <c r="U121" s="16">
        <v>20</v>
      </c>
      <c r="V121" s="16"/>
      <c r="W121" s="16"/>
      <c r="X121" s="16">
        <v>23</v>
      </c>
      <c r="Y121" s="16">
        <f>+(N121+O121)/+(I121+J121+K121+L121+M121+N121+O121)</f>
        <v>0.58695652173913049</v>
      </c>
      <c r="Z121" s="16">
        <f>+N121/(+N121+O121)</f>
        <v>0.48148148148148145</v>
      </c>
      <c r="AA121" s="16"/>
      <c r="AB121" s="16">
        <f>+K121/+(J121+K121)</f>
        <v>0.8</v>
      </c>
      <c r="AC121" s="16">
        <f>+(L121+M121)/P121</f>
        <v>8.6956521739130432E-2</v>
      </c>
      <c r="AE121" s="16"/>
      <c r="AF121" s="16"/>
      <c r="AG121" s="16"/>
      <c r="AH121" s="16"/>
      <c r="AI121" s="16"/>
      <c r="AJ121" s="16"/>
      <c r="AK121" s="16"/>
      <c r="AL121" s="16"/>
      <c r="AM121" s="16"/>
    </row>
    <row r="122" spans="1:39" x14ac:dyDescent="0.2">
      <c r="A122" s="31">
        <v>38030</v>
      </c>
      <c r="B122" s="22">
        <v>3</v>
      </c>
      <c r="C122" s="16">
        <v>222</v>
      </c>
      <c r="D122" s="16" t="s">
        <v>103</v>
      </c>
      <c r="E122" s="16"/>
      <c r="F122" s="16"/>
      <c r="G122" s="16" t="s">
        <v>104</v>
      </c>
      <c r="H122" s="16" t="s">
        <v>105</v>
      </c>
      <c r="I122" s="16">
        <v>0</v>
      </c>
      <c r="J122" s="16">
        <v>2</v>
      </c>
      <c r="K122" s="16">
        <v>0</v>
      </c>
      <c r="L122" s="16">
        <v>1</v>
      </c>
      <c r="M122" s="16">
        <v>0</v>
      </c>
      <c r="N122" s="16">
        <v>3</v>
      </c>
      <c r="O122" s="16">
        <v>2</v>
      </c>
      <c r="P122" s="16">
        <f t="shared" si="18"/>
        <v>8</v>
      </c>
      <c r="Q122" s="16">
        <v>0</v>
      </c>
      <c r="R122" s="16"/>
      <c r="S122" s="16">
        <v>0</v>
      </c>
      <c r="T122" s="16">
        <v>0</v>
      </c>
      <c r="U122" s="16">
        <v>5</v>
      </c>
      <c r="V122" s="16"/>
      <c r="W122" s="16"/>
      <c r="X122" s="16">
        <v>222</v>
      </c>
      <c r="Y122" s="16"/>
      <c r="Z122" s="16"/>
      <c r="AA122" s="16"/>
      <c r="AB122" s="16"/>
      <c r="AC122" s="16"/>
      <c r="AE122" s="16"/>
      <c r="AF122" s="16"/>
      <c r="AG122" s="16"/>
      <c r="AH122" s="16"/>
      <c r="AI122" s="16"/>
      <c r="AJ122" s="16"/>
      <c r="AK122" s="16"/>
      <c r="AL122" s="16"/>
      <c r="AM122" s="16"/>
    </row>
    <row r="123" spans="1:39" x14ac:dyDescent="0.2">
      <c r="A123" s="31">
        <v>38030</v>
      </c>
      <c r="B123" s="22">
        <v>3</v>
      </c>
      <c r="C123" s="16">
        <v>23</v>
      </c>
      <c r="D123" s="16" t="s">
        <v>103</v>
      </c>
      <c r="E123" s="16"/>
      <c r="F123" s="16"/>
      <c r="G123" s="16" t="s">
        <v>104</v>
      </c>
      <c r="H123" s="16" t="s">
        <v>105</v>
      </c>
      <c r="I123" s="16">
        <v>0</v>
      </c>
      <c r="J123" s="16">
        <v>2</v>
      </c>
      <c r="K123" s="16">
        <v>13</v>
      </c>
      <c r="L123" s="16">
        <v>1</v>
      </c>
      <c r="M123" s="16">
        <v>2</v>
      </c>
      <c r="N123" s="16">
        <v>20</v>
      </c>
      <c r="O123" s="16">
        <v>6</v>
      </c>
      <c r="P123" s="16">
        <f t="shared" si="18"/>
        <v>44</v>
      </c>
      <c r="Q123" s="16">
        <v>0</v>
      </c>
      <c r="R123" s="16"/>
      <c r="S123" s="16">
        <v>0</v>
      </c>
      <c r="T123" s="16">
        <v>1</v>
      </c>
      <c r="U123" s="16">
        <v>2</v>
      </c>
      <c r="V123" s="16">
        <v>1</v>
      </c>
      <c r="W123" s="16"/>
      <c r="X123" s="16">
        <v>23</v>
      </c>
      <c r="Y123" s="16">
        <f t="shared" ref="Y123:Y136" si="21">+(N123+O123)/+(I123+J123+K123+L123+M123+N123+O123)</f>
        <v>0.59090909090909094</v>
      </c>
      <c r="Z123" s="16">
        <f t="shared" ref="Z123:Z134" si="22">+N123/(+N123+O123)</f>
        <v>0.76923076923076927</v>
      </c>
      <c r="AA123" s="16">
        <f>+(R123+S123+T123)/U123</f>
        <v>0.5</v>
      </c>
      <c r="AB123" s="16">
        <f t="shared" ref="AB123:AB136" si="23">+K123/+(J123+K123)</f>
        <v>0.8666666666666667</v>
      </c>
      <c r="AC123" s="16">
        <f t="shared" ref="AC123:AC136" si="24">+(L123+M123)/P123</f>
        <v>6.8181818181818177E-2</v>
      </c>
      <c r="AE123" s="16"/>
      <c r="AF123" s="16"/>
      <c r="AG123" s="16"/>
      <c r="AH123" s="16"/>
      <c r="AI123" s="16"/>
      <c r="AJ123" s="16"/>
      <c r="AK123" s="16"/>
      <c r="AL123" s="16"/>
      <c r="AM123" s="16"/>
    </row>
    <row r="124" spans="1:39" x14ac:dyDescent="0.2">
      <c r="A124" s="31">
        <v>38031</v>
      </c>
      <c r="B124" s="22">
        <v>3</v>
      </c>
      <c r="C124" s="16">
        <v>23</v>
      </c>
      <c r="D124" s="16" t="s">
        <v>103</v>
      </c>
      <c r="E124" s="16"/>
      <c r="F124" s="16"/>
      <c r="G124" s="16" t="s">
        <v>104</v>
      </c>
      <c r="H124" s="16" t="s">
        <v>105</v>
      </c>
      <c r="I124" s="16">
        <v>0</v>
      </c>
      <c r="J124" s="16">
        <v>4</v>
      </c>
      <c r="K124" s="16">
        <v>11</v>
      </c>
      <c r="L124" s="16">
        <v>7</v>
      </c>
      <c r="M124" s="16">
        <v>4</v>
      </c>
      <c r="N124" s="16">
        <v>11</v>
      </c>
      <c r="O124" s="16">
        <v>6</v>
      </c>
      <c r="P124" s="16">
        <f t="shared" si="18"/>
        <v>43</v>
      </c>
      <c r="Q124" s="16">
        <v>0</v>
      </c>
      <c r="R124" s="16"/>
      <c r="S124" s="16">
        <v>0</v>
      </c>
      <c r="T124" s="16">
        <v>0</v>
      </c>
      <c r="U124" s="16">
        <v>6</v>
      </c>
      <c r="V124" s="16"/>
      <c r="W124" s="16"/>
      <c r="X124" s="16">
        <v>23</v>
      </c>
      <c r="Y124" s="16">
        <f t="shared" si="21"/>
        <v>0.39534883720930231</v>
      </c>
      <c r="Z124" s="16">
        <f t="shared" si="22"/>
        <v>0.6470588235294118</v>
      </c>
      <c r="AA124" s="16"/>
      <c r="AB124" s="16">
        <f t="shared" si="23"/>
        <v>0.73333333333333328</v>
      </c>
      <c r="AC124" s="16">
        <f t="shared" si="24"/>
        <v>0.2558139534883721</v>
      </c>
      <c r="AE124" s="16"/>
      <c r="AF124" s="16"/>
      <c r="AG124" s="16"/>
      <c r="AH124" s="16"/>
      <c r="AI124" s="16"/>
      <c r="AJ124" s="16"/>
      <c r="AK124" s="16"/>
      <c r="AL124" s="16"/>
      <c r="AM124" s="16"/>
    </row>
    <row r="125" spans="1:39" x14ac:dyDescent="0.2">
      <c r="A125" s="31">
        <v>38034</v>
      </c>
      <c r="B125" s="22">
        <v>3</v>
      </c>
      <c r="C125" s="16">
        <v>24</v>
      </c>
      <c r="D125" s="16" t="s">
        <v>103</v>
      </c>
      <c r="E125" s="16"/>
      <c r="F125" s="16"/>
      <c r="G125" s="16" t="s">
        <v>104</v>
      </c>
      <c r="H125" s="16" t="s">
        <v>105</v>
      </c>
      <c r="I125" s="16">
        <v>0</v>
      </c>
      <c r="J125" s="16">
        <v>2</v>
      </c>
      <c r="K125" s="16">
        <v>6</v>
      </c>
      <c r="L125" s="16">
        <v>3</v>
      </c>
      <c r="M125" s="16">
        <v>1</v>
      </c>
      <c r="N125" s="16">
        <v>12</v>
      </c>
      <c r="O125" s="16">
        <v>10</v>
      </c>
      <c r="P125" s="16">
        <f t="shared" si="18"/>
        <v>34</v>
      </c>
      <c r="Q125" s="16">
        <v>0</v>
      </c>
      <c r="R125" s="16"/>
      <c r="S125" s="16">
        <v>1</v>
      </c>
      <c r="T125" s="16">
        <v>1</v>
      </c>
      <c r="U125" s="16">
        <v>16</v>
      </c>
      <c r="V125" s="16" t="s">
        <v>38</v>
      </c>
      <c r="W125" s="16"/>
      <c r="X125" s="16">
        <v>24</v>
      </c>
      <c r="Y125" s="16">
        <f t="shared" si="21"/>
        <v>0.6470588235294118</v>
      </c>
      <c r="Z125" s="16">
        <f t="shared" si="22"/>
        <v>0.54545454545454541</v>
      </c>
      <c r="AA125" s="16">
        <f>+(R125+S125+T125)/U125</f>
        <v>0.125</v>
      </c>
      <c r="AB125" s="16">
        <f t="shared" si="23"/>
        <v>0.75</v>
      </c>
      <c r="AC125" s="16">
        <f t="shared" si="24"/>
        <v>0.11764705882352941</v>
      </c>
      <c r="AE125" s="16"/>
      <c r="AF125" s="16"/>
      <c r="AG125" s="16"/>
      <c r="AH125" s="16"/>
      <c r="AI125" s="16"/>
      <c r="AJ125" s="16"/>
      <c r="AK125" s="16"/>
      <c r="AL125" s="16"/>
      <c r="AM125" s="16"/>
    </row>
    <row r="126" spans="1:39" x14ac:dyDescent="0.2">
      <c r="A126" s="31">
        <v>38034</v>
      </c>
      <c r="B126" s="22">
        <v>3</v>
      </c>
      <c r="C126" s="16">
        <v>23</v>
      </c>
      <c r="D126" s="16" t="s">
        <v>103</v>
      </c>
      <c r="E126" s="16"/>
      <c r="F126" s="16"/>
      <c r="G126" s="16" t="s">
        <v>104</v>
      </c>
      <c r="H126" s="16" t="s">
        <v>105</v>
      </c>
      <c r="I126" s="16">
        <v>2</v>
      </c>
      <c r="J126" s="16">
        <v>5</v>
      </c>
      <c r="K126" s="16">
        <v>7</v>
      </c>
      <c r="L126" s="16">
        <v>4</v>
      </c>
      <c r="M126" s="16">
        <v>2</v>
      </c>
      <c r="N126" s="16">
        <v>13</v>
      </c>
      <c r="O126" s="16">
        <v>21</v>
      </c>
      <c r="P126" s="16">
        <f t="shared" si="18"/>
        <v>54</v>
      </c>
      <c r="Q126" s="16">
        <v>0</v>
      </c>
      <c r="R126" s="16"/>
      <c r="S126" s="16">
        <v>2</v>
      </c>
      <c r="T126" s="16">
        <v>2</v>
      </c>
      <c r="U126" s="16">
        <v>25</v>
      </c>
      <c r="V126" s="16" t="s">
        <v>384</v>
      </c>
      <c r="W126" s="16"/>
      <c r="X126" s="16">
        <v>23</v>
      </c>
      <c r="Y126" s="16">
        <f t="shared" si="21"/>
        <v>0.62962962962962965</v>
      </c>
      <c r="Z126" s="16">
        <f t="shared" si="22"/>
        <v>0.38235294117647056</v>
      </c>
      <c r="AA126" s="16">
        <f>+(R126+S126+T126)/U126</f>
        <v>0.16</v>
      </c>
      <c r="AB126" s="16">
        <f t="shared" si="23"/>
        <v>0.58333333333333337</v>
      </c>
      <c r="AC126" s="16">
        <f t="shared" si="24"/>
        <v>0.1111111111111111</v>
      </c>
      <c r="AE126" s="16"/>
      <c r="AF126" s="16"/>
      <c r="AG126" s="16"/>
      <c r="AH126" s="16"/>
      <c r="AI126" s="16"/>
      <c r="AJ126" s="16"/>
      <c r="AK126" s="16"/>
      <c r="AL126" s="16"/>
      <c r="AM126" s="16"/>
    </row>
    <row r="127" spans="1:39" x14ac:dyDescent="0.2">
      <c r="A127" s="31">
        <v>38238</v>
      </c>
      <c r="B127" s="22">
        <v>4</v>
      </c>
      <c r="C127" s="16">
        <v>3802</v>
      </c>
      <c r="D127" s="16" t="s">
        <v>103</v>
      </c>
      <c r="E127" s="16"/>
      <c r="F127" s="16">
        <v>2</v>
      </c>
      <c r="G127" s="16" t="s">
        <v>104</v>
      </c>
      <c r="H127" s="16" t="s">
        <v>385</v>
      </c>
      <c r="I127" s="16">
        <v>0</v>
      </c>
      <c r="J127" s="16">
        <v>3</v>
      </c>
      <c r="K127" s="16">
        <v>6</v>
      </c>
      <c r="L127" s="16">
        <v>1</v>
      </c>
      <c r="M127" s="16">
        <v>1</v>
      </c>
      <c r="N127" s="16">
        <v>9</v>
      </c>
      <c r="O127" s="16">
        <v>2</v>
      </c>
      <c r="P127" s="16">
        <f t="shared" si="18"/>
        <v>22</v>
      </c>
      <c r="Q127" s="16">
        <v>0</v>
      </c>
      <c r="R127" s="16"/>
      <c r="S127" s="16"/>
      <c r="T127" s="16"/>
      <c r="U127" s="16"/>
      <c r="V127" s="16"/>
      <c r="W127" s="16"/>
      <c r="X127" s="16">
        <v>3802</v>
      </c>
      <c r="Y127" s="16">
        <f t="shared" si="21"/>
        <v>0.5</v>
      </c>
      <c r="Z127" s="16">
        <f t="shared" si="22"/>
        <v>0.81818181818181823</v>
      </c>
      <c r="AA127" s="16"/>
      <c r="AB127" s="16">
        <f t="shared" si="23"/>
        <v>0.66666666666666663</v>
      </c>
      <c r="AC127" s="16">
        <f t="shared" si="24"/>
        <v>9.0909090909090912E-2</v>
      </c>
      <c r="AE127" s="16"/>
      <c r="AF127" s="16"/>
      <c r="AG127" s="16"/>
      <c r="AH127" s="16"/>
      <c r="AI127" s="16"/>
      <c r="AJ127" s="16"/>
      <c r="AK127" s="16"/>
      <c r="AL127" s="16"/>
      <c r="AM127" s="16"/>
    </row>
    <row r="128" spans="1:39" x14ac:dyDescent="0.2">
      <c r="A128" s="31">
        <v>38238</v>
      </c>
      <c r="B128" s="22">
        <v>4</v>
      </c>
      <c r="C128" s="16">
        <v>222</v>
      </c>
      <c r="D128" s="16" t="s">
        <v>103</v>
      </c>
      <c r="E128" s="16"/>
      <c r="F128" s="16">
        <v>2</v>
      </c>
      <c r="G128" s="16" t="s">
        <v>104</v>
      </c>
      <c r="H128" s="16" t="s">
        <v>385</v>
      </c>
      <c r="I128" s="16">
        <v>0</v>
      </c>
      <c r="J128" s="16">
        <v>1</v>
      </c>
      <c r="K128" s="16">
        <v>7</v>
      </c>
      <c r="L128" s="16">
        <v>7</v>
      </c>
      <c r="M128" s="16">
        <v>1</v>
      </c>
      <c r="N128" s="16">
        <v>16</v>
      </c>
      <c r="O128" s="16">
        <v>7</v>
      </c>
      <c r="P128" s="16">
        <f t="shared" si="18"/>
        <v>39</v>
      </c>
      <c r="Q128" s="16">
        <v>0</v>
      </c>
      <c r="R128" s="16"/>
      <c r="S128" s="16"/>
      <c r="T128" s="16"/>
      <c r="U128" s="16"/>
      <c r="V128" s="16"/>
      <c r="W128" s="16"/>
      <c r="X128" s="16">
        <v>222</v>
      </c>
      <c r="Y128" s="16">
        <f t="shared" si="21"/>
        <v>0.58974358974358976</v>
      </c>
      <c r="Z128" s="16">
        <f t="shared" si="22"/>
        <v>0.69565217391304346</v>
      </c>
      <c r="AA128" s="16"/>
      <c r="AB128" s="16">
        <f t="shared" si="23"/>
        <v>0.875</v>
      </c>
      <c r="AC128" s="16">
        <f t="shared" si="24"/>
        <v>0.20512820512820512</v>
      </c>
      <c r="AE128" s="16"/>
      <c r="AF128" s="16"/>
      <c r="AG128" s="16"/>
      <c r="AH128" s="16"/>
      <c r="AI128" s="16"/>
      <c r="AJ128" s="16"/>
      <c r="AK128" s="16"/>
      <c r="AL128" s="16"/>
      <c r="AM128" s="16"/>
    </row>
    <row r="129" spans="1:39" x14ac:dyDescent="0.2">
      <c r="A129" s="31">
        <v>38239</v>
      </c>
      <c r="B129" s="22">
        <v>4</v>
      </c>
      <c r="C129" s="16">
        <v>222</v>
      </c>
      <c r="D129" s="16" t="s">
        <v>386</v>
      </c>
      <c r="E129" s="16"/>
      <c r="F129" s="16">
        <v>2</v>
      </c>
      <c r="G129" s="16" t="s">
        <v>104</v>
      </c>
      <c r="H129" s="16" t="s">
        <v>385</v>
      </c>
      <c r="I129" s="16">
        <v>0</v>
      </c>
      <c r="J129" s="16">
        <v>3</v>
      </c>
      <c r="K129" s="16">
        <v>6</v>
      </c>
      <c r="L129" s="16">
        <v>5</v>
      </c>
      <c r="M129" s="16">
        <v>2</v>
      </c>
      <c r="N129" s="16">
        <v>10</v>
      </c>
      <c r="O129" s="16">
        <v>3</v>
      </c>
      <c r="P129" s="16">
        <f t="shared" si="18"/>
        <v>29</v>
      </c>
      <c r="Q129" s="16">
        <v>0</v>
      </c>
      <c r="R129" s="16"/>
      <c r="S129" s="16"/>
      <c r="T129" s="16"/>
      <c r="U129" s="16"/>
      <c r="V129" s="16"/>
      <c r="W129" s="16"/>
      <c r="X129" s="16">
        <v>222</v>
      </c>
      <c r="Y129" s="16">
        <f t="shared" si="21"/>
        <v>0.44827586206896552</v>
      </c>
      <c r="Z129" s="16">
        <f t="shared" si="22"/>
        <v>0.76923076923076927</v>
      </c>
      <c r="AA129" s="16"/>
      <c r="AB129" s="16">
        <f t="shared" si="23"/>
        <v>0.66666666666666663</v>
      </c>
      <c r="AC129" s="16">
        <f t="shared" si="24"/>
        <v>0.2413793103448276</v>
      </c>
      <c r="AE129" s="16"/>
      <c r="AF129" s="16"/>
      <c r="AG129" s="16"/>
      <c r="AH129" s="16"/>
      <c r="AI129" s="16"/>
      <c r="AJ129" s="16"/>
      <c r="AK129" s="16"/>
      <c r="AL129" s="16"/>
      <c r="AM129" s="16"/>
    </row>
    <row r="130" spans="1:39" x14ac:dyDescent="0.2">
      <c r="A130" s="31">
        <v>38239</v>
      </c>
      <c r="B130" s="22">
        <v>4</v>
      </c>
      <c r="C130" s="16">
        <v>3802</v>
      </c>
      <c r="D130" s="16" t="s">
        <v>103</v>
      </c>
      <c r="E130" s="16"/>
      <c r="F130" s="16">
        <v>1</v>
      </c>
      <c r="G130" s="16" t="s">
        <v>104</v>
      </c>
      <c r="H130" s="16" t="s">
        <v>385</v>
      </c>
      <c r="I130" s="16">
        <v>0</v>
      </c>
      <c r="J130" s="16">
        <v>5</v>
      </c>
      <c r="K130" s="16">
        <v>11</v>
      </c>
      <c r="L130" s="16">
        <v>9</v>
      </c>
      <c r="M130" s="16">
        <v>9</v>
      </c>
      <c r="N130" s="16">
        <v>9</v>
      </c>
      <c r="O130" s="16">
        <v>18</v>
      </c>
      <c r="P130" s="16">
        <f t="shared" ref="P130:P161" si="25">SUM(I130:O130)</f>
        <v>61</v>
      </c>
      <c r="Q130" s="16">
        <v>0</v>
      </c>
      <c r="R130" s="16"/>
      <c r="S130" s="16"/>
      <c r="T130" s="16"/>
      <c r="U130" s="16"/>
      <c r="V130" s="16"/>
      <c r="W130" s="16"/>
      <c r="X130" s="16">
        <v>3802</v>
      </c>
      <c r="Y130" s="16">
        <f t="shared" si="21"/>
        <v>0.44262295081967212</v>
      </c>
      <c r="Z130" s="16">
        <f t="shared" si="22"/>
        <v>0.33333333333333331</v>
      </c>
      <c r="AA130" s="16"/>
      <c r="AB130" s="16">
        <f t="shared" si="23"/>
        <v>0.6875</v>
      </c>
      <c r="AC130" s="16">
        <f t="shared" si="24"/>
        <v>0.29508196721311475</v>
      </c>
      <c r="AE130" s="16"/>
      <c r="AF130" s="16"/>
      <c r="AG130" s="16"/>
      <c r="AH130" s="16"/>
      <c r="AI130" s="16"/>
      <c r="AJ130" s="16"/>
      <c r="AK130" s="16"/>
      <c r="AL130" s="16"/>
      <c r="AM130" s="16"/>
    </row>
    <row r="131" spans="1:39" x14ac:dyDescent="0.2">
      <c r="A131" s="31">
        <v>38240</v>
      </c>
      <c r="B131" s="22">
        <v>4</v>
      </c>
      <c r="C131" s="16">
        <v>3802</v>
      </c>
      <c r="D131" s="16" t="s">
        <v>103</v>
      </c>
      <c r="E131" s="16"/>
      <c r="F131" s="16">
        <v>2</v>
      </c>
      <c r="G131" s="16" t="s">
        <v>104</v>
      </c>
      <c r="H131" s="16" t="s">
        <v>385</v>
      </c>
      <c r="I131" s="16">
        <v>0</v>
      </c>
      <c r="J131" s="16">
        <v>3</v>
      </c>
      <c r="K131" s="16">
        <v>1</v>
      </c>
      <c r="L131" s="16">
        <v>2</v>
      </c>
      <c r="M131" s="16">
        <v>4</v>
      </c>
      <c r="N131" s="16">
        <v>28</v>
      </c>
      <c r="O131" s="16">
        <v>10</v>
      </c>
      <c r="P131" s="16">
        <f t="shared" si="25"/>
        <v>48</v>
      </c>
      <c r="Q131" s="16">
        <v>0</v>
      </c>
      <c r="R131" s="16"/>
      <c r="S131" s="16"/>
      <c r="T131" s="16"/>
      <c r="U131" s="16"/>
      <c r="V131" s="16"/>
      <c r="W131" s="16"/>
      <c r="X131" s="16">
        <v>3802</v>
      </c>
      <c r="Y131" s="16">
        <f t="shared" si="21"/>
        <v>0.79166666666666663</v>
      </c>
      <c r="Z131" s="16">
        <f t="shared" si="22"/>
        <v>0.73684210526315785</v>
      </c>
      <c r="AA131" s="16"/>
      <c r="AB131" s="16">
        <f t="shared" si="23"/>
        <v>0.25</v>
      </c>
      <c r="AC131" s="16">
        <f t="shared" si="24"/>
        <v>0.125</v>
      </c>
      <c r="AE131" s="16"/>
      <c r="AF131" s="16"/>
      <c r="AG131" s="16"/>
      <c r="AH131" s="16"/>
      <c r="AI131" s="16"/>
      <c r="AJ131" s="16"/>
      <c r="AK131" s="16"/>
      <c r="AL131" s="16"/>
      <c r="AM131" s="16"/>
    </row>
    <row r="132" spans="1:39" x14ac:dyDescent="0.2">
      <c r="A132" s="31">
        <v>38241</v>
      </c>
      <c r="B132" s="22">
        <v>4</v>
      </c>
      <c r="C132" s="16">
        <v>3802</v>
      </c>
      <c r="D132" s="16" t="s">
        <v>103</v>
      </c>
      <c r="E132" s="16"/>
      <c r="F132" s="16">
        <v>3</v>
      </c>
      <c r="G132" s="16" t="s">
        <v>104</v>
      </c>
      <c r="H132" s="16" t="s">
        <v>107</v>
      </c>
      <c r="I132" s="16">
        <v>0</v>
      </c>
      <c r="J132" s="16">
        <v>25</v>
      </c>
      <c r="K132" s="16">
        <v>18</v>
      </c>
      <c r="L132" s="16">
        <v>12</v>
      </c>
      <c r="M132" s="16">
        <v>12</v>
      </c>
      <c r="N132" s="16">
        <v>26</v>
      </c>
      <c r="O132" s="16">
        <v>13</v>
      </c>
      <c r="P132" s="16">
        <f t="shared" si="25"/>
        <v>106</v>
      </c>
      <c r="Q132" s="16">
        <v>0</v>
      </c>
      <c r="R132" s="16"/>
      <c r="S132" s="16"/>
      <c r="T132" s="16"/>
      <c r="U132" s="16"/>
      <c r="V132" s="16"/>
      <c r="W132" s="16"/>
      <c r="X132" s="16">
        <v>3802</v>
      </c>
      <c r="Y132" s="16">
        <f t="shared" si="21"/>
        <v>0.36792452830188677</v>
      </c>
      <c r="Z132" s="16">
        <f t="shared" si="22"/>
        <v>0.66666666666666663</v>
      </c>
      <c r="AA132" s="16"/>
      <c r="AB132" s="16">
        <f t="shared" si="23"/>
        <v>0.41860465116279072</v>
      </c>
      <c r="AC132" s="16">
        <f t="shared" si="24"/>
        <v>0.22641509433962265</v>
      </c>
      <c r="AE132" s="16"/>
      <c r="AF132" s="16"/>
      <c r="AG132" s="16"/>
      <c r="AH132" s="16"/>
      <c r="AI132" s="16"/>
      <c r="AJ132" s="16"/>
      <c r="AK132" s="16"/>
      <c r="AL132" s="16"/>
      <c r="AM132" s="16"/>
    </row>
    <row r="133" spans="1:39" x14ac:dyDescent="0.2">
      <c r="A133" s="31">
        <v>38242</v>
      </c>
      <c r="B133" s="22">
        <v>4</v>
      </c>
      <c r="C133" s="16">
        <v>3802</v>
      </c>
      <c r="D133" s="16" t="s">
        <v>103</v>
      </c>
      <c r="E133" s="16"/>
      <c r="F133" s="16">
        <v>2</v>
      </c>
      <c r="G133" s="16" t="s">
        <v>104</v>
      </c>
      <c r="H133" s="16" t="s">
        <v>385</v>
      </c>
      <c r="I133" s="16">
        <v>0</v>
      </c>
      <c r="J133" s="16">
        <v>17</v>
      </c>
      <c r="K133" s="16">
        <v>20</v>
      </c>
      <c r="L133" s="16">
        <v>7</v>
      </c>
      <c r="M133" s="16">
        <v>8</v>
      </c>
      <c r="N133" s="16">
        <v>37</v>
      </c>
      <c r="O133" s="16">
        <v>21</v>
      </c>
      <c r="P133" s="16">
        <f t="shared" si="25"/>
        <v>110</v>
      </c>
      <c r="Q133" s="16">
        <v>0</v>
      </c>
      <c r="R133" s="16"/>
      <c r="S133" s="16"/>
      <c r="T133" s="16"/>
      <c r="U133" s="16"/>
      <c r="V133" s="16"/>
      <c r="W133" s="16"/>
      <c r="X133" s="16">
        <v>3802</v>
      </c>
      <c r="Y133" s="16">
        <f t="shared" si="21"/>
        <v>0.52727272727272723</v>
      </c>
      <c r="Z133" s="16">
        <f t="shared" si="22"/>
        <v>0.63793103448275867</v>
      </c>
      <c r="AA133" s="16"/>
      <c r="AB133" s="16">
        <f t="shared" si="23"/>
        <v>0.54054054054054057</v>
      </c>
      <c r="AC133" s="16">
        <f t="shared" si="24"/>
        <v>0.13636363636363635</v>
      </c>
      <c r="AE133" s="16"/>
      <c r="AF133" s="16"/>
      <c r="AG133" s="16"/>
      <c r="AH133" s="16"/>
      <c r="AI133" s="16"/>
      <c r="AJ133" s="16"/>
      <c r="AK133" s="16"/>
      <c r="AL133" s="16"/>
      <c r="AM133" s="16"/>
    </row>
    <row r="134" spans="1:39" x14ac:dyDescent="0.2">
      <c r="A134" s="31">
        <v>38243</v>
      </c>
      <c r="B134" s="22">
        <v>4</v>
      </c>
      <c r="C134" s="16">
        <v>3802</v>
      </c>
      <c r="D134" s="16" t="s">
        <v>103</v>
      </c>
      <c r="E134" s="16"/>
      <c r="F134" s="16">
        <v>1</v>
      </c>
      <c r="G134" s="16" t="s">
        <v>104</v>
      </c>
      <c r="H134" s="16" t="s">
        <v>385</v>
      </c>
      <c r="I134" s="16">
        <v>0</v>
      </c>
      <c r="J134" s="16">
        <v>11</v>
      </c>
      <c r="K134" s="16">
        <v>4</v>
      </c>
      <c r="L134" s="16">
        <v>8</v>
      </c>
      <c r="M134" s="16">
        <v>3</v>
      </c>
      <c r="N134" s="16">
        <v>17</v>
      </c>
      <c r="O134" s="16">
        <v>15</v>
      </c>
      <c r="P134" s="16">
        <f t="shared" si="25"/>
        <v>58</v>
      </c>
      <c r="Q134" s="16">
        <v>0</v>
      </c>
      <c r="R134" s="16"/>
      <c r="S134" s="16"/>
      <c r="T134" s="16"/>
      <c r="U134" s="16"/>
      <c r="V134" s="16"/>
      <c r="W134" s="16"/>
      <c r="X134" s="16">
        <v>3802</v>
      </c>
      <c r="Y134" s="16">
        <f t="shared" si="21"/>
        <v>0.55172413793103448</v>
      </c>
      <c r="Z134" s="16">
        <f t="shared" si="22"/>
        <v>0.53125</v>
      </c>
      <c r="AA134" s="16"/>
      <c r="AB134" s="16">
        <f t="shared" si="23"/>
        <v>0.26666666666666666</v>
      </c>
      <c r="AC134" s="16">
        <f t="shared" si="24"/>
        <v>0.18965517241379309</v>
      </c>
      <c r="AE134" s="16"/>
      <c r="AF134" s="16"/>
      <c r="AG134" s="16"/>
      <c r="AH134" s="16"/>
      <c r="AI134" s="16"/>
      <c r="AJ134" s="16"/>
      <c r="AK134" s="16"/>
      <c r="AL134" s="16"/>
      <c r="AM134" s="16"/>
    </row>
    <row r="135" spans="1:39" x14ac:dyDescent="0.2">
      <c r="A135" s="31">
        <v>38244</v>
      </c>
      <c r="B135" s="22">
        <v>4</v>
      </c>
      <c r="C135" s="16">
        <v>3802</v>
      </c>
      <c r="D135" s="16" t="s">
        <v>386</v>
      </c>
      <c r="E135" s="16"/>
      <c r="F135" s="16">
        <v>1</v>
      </c>
      <c r="G135" s="16" t="s">
        <v>104</v>
      </c>
      <c r="H135" s="16" t="s">
        <v>385</v>
      </c>
      <c r="I135" s="16">
        <v>0</v>
      </c>
      <c r="J135" s="16">
        <v>8</v>
      </c>
      <c r="K135" s="16">
        <v>3</v>
      </c>
      <c r="L135" s="16">
        <v>3</v>
      </c>
      <c r="M135" s="16">
        <v>2</v>
      </c>
      <c r="N135" s="16">
        <v>0</v>
      </c>
      <c r="O135" s="16">
        <v>0</v>
      </c>
      <c r="P135" s="16">
        <f t="shared" si="25"/>
        <v>16</v>
      </c>
      <c r="Q135" s="16">
        <v>0</v>
      </c>
      <c r="R135" s="16"/>
      <c r="S135" s="16"/>
      <c r="T135" s="16"/>
      <c r="U135" s="16"/>
      <c r="V135" s="16"/>
      <c r="W135" s="16"/>
      <c r="X135" s="16">
        <v>3802</v>
      </c>
      <c r="Y135" s="16">
        <f t="shared" si="21"/>
        <v>0</v>
      </c>
      <c r="Z135" s="16"/>
      <c r="AA135" s="16"/>
      <c r="AB135" s="16">
        <f t="shared" si="23"/>
        <v>0.27272727272727271</v>
      </c>
      <c r="AC135" s="16">
        <f t="shared" si="24"/>
        <v>0.3125</v>
      </c>
      <c r="AE135" s="16"/>
      <c r="AF135" s="16"/>
      <c r="AG135" s="16"/>
      <c r="AH135" s="16"/>
      <c r="AI135" s="16"/>
      <c r="AJ135" s="16"/>
      <c r="AK135" s="16"/>
      <c r="AL135" s="16"/>
      <c r="AM135" s="16"/>
    </row>
    <row r="136" spans="1:39" x14ac:dyDescent="0.2">
      <c r="A136" s="31">
        <v>38244</v>
      </c>
      <c r="B136" s="22">
        <v>4</v>
      </c>
      <c r="C136" s="16">
        <v>23</v>
      </c>
      <c r="D136" s="16" t="s">
        <v>103</v>
      </c>
      <c r="E136" s="16"/>
      <c r="F136" s="16"/>
      <c r="G136" s="16" t="s">
        <v>104</v>
      </c>
      <c r="H136" s="16" t="s">
        <v>385</v>
      </c>
      <c r="I136" s="16">
        <v>0</v>
      </c>
      <c r="J136" s="16">
        <v>4</v>
      </c>
      <c r="K136" s="16">
        <v>6</v>
      </c>
      <c r="L136" s="16">
        <v>7</v>
      </c>
      <c r="M136" s="16">
        <v>8</v>
      </c>
      <c r="N136" s="16">
        <v>13</v>
      </c>
      <c r="O136" s="16">
        <v>5</v>
      </c>
      <c r="P136" s="16">
        <f t="shared" si="25"/>
        <v>43</v>
      </c>
      <c r="Q136" s="16">
        <v>0</v>
      </c>
      <c r="R136" s="16"/>
      <c r="S136" s="16"/>
      <c r="T136" s="16"/>
      <c r="U136" s="16"/>
      <c r="V136" s="16"/>
      <c r="W136" s="16"/>
      <c r="X136" s="16">
        <v>23</v>
      </c>
      <c r="Y136" s="16">
        <f t="shared" si="21"/>
        <v>0.41860465116279072</v>
      </c>
      <c r="Z136" s="16">
        <f>+N136/(+N136+O136)</f>
        <v>0.72222222222222221</v>
      </c>
      <c r="AA136" s="16"/>
      <c r="AB136" s="16">
        <f t="shared" si="23"/>
        <v>0.6</v>
      </c>
      <c r="AC136" s="16">
        <f t="shared" si="24"/>
        <v>0.34883720930232559</v>
      </c>
      <c r="AE136" s="16"/>
      <c r="AF136" s="16"/>
      <c r="AG136" s="16"/>
      <c r="AH136" s="16"/>
      <c r="AI136" s="16"/>
      <c r="AJ136" s="16"/>
      <c r="AK136" s="16"/>
      <c r="AL136" s="16"/>
      <c r="AM136" s="16"/>
    </row>
    <row r="137" spans="1:39" x14ac:dyDescent="0.2">
      <c r="A137" s="31">
        <v>38245</v>
      </c>
      <c r="B137" s="22">
        <v>4</v>
      </c>
      <c r="C137" s="16">
        <v>3802</v>
      </c>
      <c r="D137" s="16" t="s">
        <v>103</v>
      </c>
      <c r="E137" s="16"/>
      <c r="F137" s="16">
        <v>3</v>
      </c>
      <c r="G137" s="16" t="s">
        <v>104</v>
      </c>
      <c r="H137" s="16" t="s">
        <v>385</v>
      </c>
      <c r="I137" s="16">
        <v>0</v>
      </c>
      <c r="J137" s="16">
        <v>1</v>
      </c>
      <c r="K137" s="16">
        <v>1</v>
      </c>
      <c r="L137" s="16">
        <v>1</v>
      </c>
      <c r="M137" s="16">
        <v>1</v>
      </c>
      <c r="N137" s="16">
        <v>1</v>
      </c>
      <c r="O137" s="16">
        <v>2</v>
      </c>
      <c r="P137" s="16">
        <f t="shared" si="25"/>
        <v>7</v>
      </c>
      <c r="Q137" s="16">
        <v>0</v>
      </c>
      <c r="R137" s="16"/>
      <c r="S137" s="16"/>
      <c r="T137" s="16"/>
      <c r="U137" s="16"/>
      <c r="V137" s="16"/>
      <c r="W137" s="16"/>
      <c r="X137" s="16">
        <v>3802</v>
      </c>
      <c r="Y137" s="16"/>
      <c r="Z137" s="16"/>
      <c r="AA137" s="16"/>
      <c r="AB137" s="16"/>
      <c r="AC137" s="16"/>
      <c r="AE137" s="16"/>
      <c r="AF137" s="16"/>
      <c r="AG137" s="16"/>
      <c r="AH137" s="16"/>
      <c r="AI137" s="16"/>
      <c r="AJ137" s="16"/>
      <c r="AK137" s="16"/>
      <c r="AL137" s="16"/>
      <c r="AM137" s="16"/>
    </row>
    <row r="138" spans="1:39" x14ac:dyDescent="0.2">
      <c r="A138" s="31">
        <v>38245</v>
      </c>
      <c r="B138" s="22">
        <v>4</v>
      </c>
      <c r="C138" s="16">
        <v>23</v>
      </c>
      <c r="D138" s="16" t="s">
        <v>103</v>
      </c>
      <c r="E138" s="16"/>
      <c r="F138" s="16"/>
      <c r="G138" s="16" t="s">
        <v>104</v>
      </c>
      <c r="H138" s="16" t="s">
        <v>385</v>
      </c>
      <c r="I138" s="16">
        <v>0</v>
      </c>
      <c r="J138" s="16">
        <v>5</v>
      </c>
      <c r="K138" s="16">
        <v>7</v>
      </c>
      <c r="L138" s="16">
        <v>7</v>
      </c>
      <c r="M138" s="16">
        <v>8</v>
      </c>
      <c r="N138" s="16">
        <v>11</v>
      </c>
      <c r="O138" s="16">
        <v>13</v>
      </c>
      <c r="P138" s="16">
        <f t="shared" si="25"/>
        <v>51</v>
      </c>
      <c r="Q138" s="16">
        <v>0</v>
      </c>
      <c r="R138" s="16"/>
      <c r="S138" s="16"/>
      <c r="T138" s="16"/>
      <c r="U138" s="16"/>
      <c r="V138" s="16"/>
      <c r="W138" s="16"/>
      <c r="X138" s="16">
        <v>23</v>
      </c>
      <c r="Y138" s="16">
        <f>+(N138+O138)/+(I138+J138+K138+L138+M138+N138+O138)</f>
        <v>0.47058823529411764</v>
      </c>
      <c r="Z138" s="16">
        <f>+N138/(+N138+O138)</f>
        <v>0.45833333333333331</v>
      </c>
      <c r="AA138" s="16"/>
      <c r="AB138" s="16">
        <f>+K138/+(J138+K138)</f>
        <v>0.58333333333333337</v>
      </c>
      <c r="AC138" s="16">
        <f>+(L138+M138)/P138</f>
        <v>0.29411764705882354</v>
      </c>
      <c r="AE138" s="16"/>
      <c r="AF138" s="16"/>
      <c r="AG138" s="16"/>
      <c r="AH138" s="16"/>
      <c r="AI138" s="16"/>
      <c r="AJ138" s="16"/>
      <c r="AK138" s="16"/>
      <c r="AL138" s="16"/>
      <c r="AM138" s="16"/>
    </row>
    <row r="139" spans="1:39" x14ac:dyDescent="0.2">
      <c r="A139" s="31">
        <v>38246</v>
      </c>
      <c r="B139" s="22">
        <v>4</v>
      </c>
      <c r="C139" s="16">
        <v>3802</v>
      </c>
      <c r="D139" s="16" t="s">
        <v>386</v>
      </c>
      <c r="E139" s="16"/>
      <c r="F139" s="16">
        <v>2</v>
      </c>
      <c r="G139" s="16" t="s">
        <v>104</v>
      </c>
      <c r="H139" s="16" t="s">
        <v>385</v>
      </c>
      <c r="I139" s="16">
        <v>0</v>
      </c>
      <c r="J139" s="16">
        <v>3</v>
      </c>
      <c r="K139" s="16">
        <v>14</v>
      </c>
      <c r="L139" s="16">
        <v>3</v>
      </c>
      <c r="M139" s="16">
        <v>0</v>
      </c>
      <c r="N139" s="16">
        <v>7</v>
      </c>
      <c r="O139" s="16">
        <v>3</v>
      </c>
      <c r="P139" s="16">
        <f t="shared" si="25"/>
        <v>30</v>
      </c>
      <c r="Q139" s="16">
        <v>1</v>
      </c>
      <c r="R139" s="16"/>
      <c r="S139" s="16"/>
      <c r="T139" s="16"/>
      <c r="U139" s="16"/>
      <c r="V139" s="16"/>
      <c r="W139" s="16"/>
      <c r="X139" s="16">
        <v>3802</v>
      </c>
      <c r="Y139" s="16">
        <f>+(N139+O139)/+(I139+J139+K139+L139+M139+N139+O139)</f>
        <v>0.33333333333333331</v>
      </c>
      <c r="Z139" s="16">
        <f>+N139/(+N139+O139)</f>
        <v>0.7</v>
      </c>
      <c r="AA139" s="16"/>
      <c r="AB139" s="16">
        <f>+K139/+(J139+K139)</f>
        <v>0.82352941176470584</v>
      </c>
      <c r="AC139" s="16">
        <f>+(L139+M139)/P139</f>
        <v>0.1</v>
      </c>
      <c r="AE139" s="16"/>
      <c r="AF139" s="16"/>
      <c r="AG139" s="16"/>
      <c r="AH139" s="16"/>
      <c r="AI139" s="16"/>
      <c r="AJ139" s="16"/>
      <c r="AK139" s="16"/>
      <c r="AL139" s="16"/>
      <c r="AM139" s="16"/>
    </row>
    <row r="140" spans="1:39" x14ac:dyDescent="0.2">
      <c r="A140" s="31">
        <v>38246</v>
      </c>
      <c r="B140" s="22">
        <v>4</v>
      </c>
      <c r="C140" s="16">
        <v>23</v>
      </c>
      <c r="D140" s="16" t="s">
        <v>103</v>
      </c>
      <c r="E140" s="16"/>
      <c r="F140" s="16"/>
      <c r="G140" s="16" t="s">
        <v>104</v>
      </c>
      <c r="H140" s="16" t="s">
        <v>105</v>
      </c>
      <c r="I140" s="16">
        <v>0</v>
      </c>
      <c r="J140" s="16">
        <v>5</v>
      </c>
      <c r="K140" s="16">
        <v>20</v>
      </c>
      <c r="L140" s="16">
        <v>6</v>
      </c>
      <c r="M140" s="16">
        <v>1</v>
      </c>
      <c r="N140" s="16">
        <v>17</v>
      </c>
      <c r="O140" s="16">
        <v>22</v>
      </c>
      <c r="P140" s="16">
        <f t="shared" si="25"/>
        <v>71</v>
      </c>
      <c r="Q140" s="16">
        <v>0</v>
      </c>
      <c r="R140" s="16"/>
      <c r="S140" s="16"/>
      <c r="T140" s="16"/>
      <c r="U140" s="16"/>
      <c r="V140" s="16"/>
      <c r="W140" s="16"/>
      <c r="X140" s="16">
        <v>23</v>
      </c>
      <c r="Y140" s="16">
        <f>+(N140+O140)/+(I140+J140+K140+L140+M140+N140+O140)</f>
        <v>0.54929577464788737</v>
      </c>
      <c r="Z140" s="16">
        <f>+N140/(+N140+O140)</f>
        <v>0.4358974358974359</v>
      </c>
      <c r="AA140" s="16"/>
      <c r="AB140" s="16">
        <f>+K140/+(J140+K140)</f>
        <v>0.8</v>
      </c>
      <c r="AC140" s="16">
        <f>+(L140+M140)/P140</f>
        <v>9.8591549295774641E-2</v>
      </c>
      <c r="AE140" s="16"/>
      <c r="AF140" s="16"/>
      <c r="AG140" s="16"/>
      <c r="AH140" s="16"/>
      <c r="AI140" s="16"/>
      <c r="AJ140" s="16"/>
      <c r="AK140" s="16"/>
      <c r="AL140" s="16"/>
      <c r="AM140" s="16"/>
    </row>
    <row r="141" spans="1:39" x14ac:dyDescent="0.2">
      <c r="A141" s="31">
        <v>38247</v>
      </c>
      <c r="B141" s="22">
        <v>4</v>
      </c>
      <c r="C141" s="16">
        <v>222</v>
      </c>
      <c r="D141" s="16" t="s">
        <v>103</v>
      </c>
      <c r="E141" s="16"/>
      <c r="F141" s="16">
        <v>2</v>
      </c>
      <c r="G141" s="16" t="s">
        <v>104</v>
      </c>
      <c r="H141" s="16" t="s">
        <v>385</v>
      </c>
      <c r="I141" s="16">
        <v>0</v>
      </c>
      <c r="J141" s="16">
        <v>0</v>
      </c>
      <c r="K141" s="16">
        <v>3</v>
      </c>
      <c r="L141" s="16">
        <v>1</v>
      </c>
      <c r="M141" s="16">
        <v>0</v>
      </c>
      <c r="N141" s="16">
        <v>3</v>
      </c>
      <c r="O141" s="16">
        <v>3</v>
      </c>
      <c r="P141" s="16">
        <f t="shared" si="25"/>
        <v>10</v>
      </c>
      <c r="Q141" s="16">
        <v>0</v>
      </c>
      <c r="R141" s="16"/>
      <c r="S141" s="16"/>
      <c r="T141" s="16"/>
      <c r="U141" s="16"/>
      <c r="V141" s="16"/>
      <c r="W141" s="16"/>
      <c r="X141" s="16">
        <v>222</v>
      </c>
      <c r="Y141" s="16"/>
      <c r="Z141" s="16"/>
      <c r="AA141" s="16"/>
      <c r="AB141" s="16"/>
      <c r="AC141" s="16"/>
      <c r="AE141" s="16"/>
      <c r="AF141" s="16"/>
      <c r="AG141" s="16"/>
      <c r="AH141" s="16"/>
      <c r="AI141" s="16"/>
      <c r="AJ141" s="16"/>
      <c r="AK141" s="16"/>
      <c r="AL141" s="16"/>
      <c r="AM141" s="16"/>
    </row>
    <row r="142" spans="1:39" x14ac:dyDescent="0.2">
      <c r="A142" s="31">
        <v>38247</v>
      </c>
      <c r="B142" s="22">
        <v>4</v>
      </c>
      <c r="C142" s="16">
        <v>3802</v>
      </c>
      <c r="D142" s="16" t="s">
        <v>386</v>
      </c>
      <c r="E142" s="16"/>
      <c r="F142" s="16">
        <v>3</v>
      </c>
      <c r="G142" s="16" t="s">
        <v>104</v>
      </c>
      <c r="H142" s="16" t="s">
        <v>385</v>
      </c>
      <c r="I142" s="16">
        <v>0</v>
      </c>
      <c r="J142" s="16">
        <v>2</v>
      </c>
      <c r="K142" s="16">
        <v>4</v>
      </c>
      <c r="L142" s="16">
        <v>3</v>
      </c>
      <c r="M142" s="16">
        <v>0</v>
      </c>
      <c r="N142" s="16">
        <v>3</v>
      </c>
      <c r="O142" s="16">
        <v>2</v>
      </c>
      <c r="P142" s="16">
        <f t="shared" si="25"/>
        <v>14</v>
      </c>
      <c r="Q142" s="16">
        <v>0</v>
      </c>
      <c r="R142" s="16"/>
      <c r="S142" s="16"/>
      <c r="T142" s="16"/>
      <c r="U142" s="16"/>
      <c r="V142" s="16"/>
      <c r="W142" s="16"/>
      <c r="X142" s="16">
        <v>3802</v>
      </c>
      <c r="Y142" s="16"/>
      <c r="Z142" s="16"/>
      <c r="AA142" s="16"/>
      <c r="AB142" s="16"/>
      <c r="AC142" s="16"/>
      <c r="AE142" s="16"/>
      <c r="AF142" s="16"/>
      <c r="AG142" s="16"/>
      <c r="AH142" s="16"/>
      <c r="AI142" s="16"/>
      <c r="AJ142" s="16"/>
      <c r="AK142" s="16"/>
      <c r="AL142" s="16"/>
      <c r="AM142" s="16"/>
    </row>
    <row r="143" spans="1:39" x14ac:dyDescent="0.2">
      <c r="A143" s="31">
        <v>38247</v>
      </c>
      <c r="B143" s="22">
        <v>4</v>
      </c>
      <c r="C143" s="16">
        <v>23</v>
      </c>
      <c r="D143" s="16" t="s">
        <v>103</v>
      </c>
      <c r="E143" s="16"/>
      <c r="F143" s="16"/>
      <c r="G143" s="16" t="s">
        <v>104</v>
      </c>
      <c r="H143" s="16" t="s">
        <v>105</v>
      </c>
      <c r="I143" s="16">
        <v>0</v>
      </c>
      <c r="J143" s="16">
        <v>6</v>
      </c>
      <c r="K143" s="16">
        <v>24</v>
      </c>
      <c r="L143" s="16">
        <v>10</v>
      </c>
      <c r="M143" s="16">
        <v>5</v>
      </c>
      <c r="N143" s="16">
        <v>15</v>
      </c>
      <c r="O143" s="16">
        <v>12</v>
      </c>
      <c r="P143" s="16">
        <f t="shared" si="25"/>
        <v>72</v>
      </c>
      <c r="Q143" s="16">
        <v>0</v>
      </c>
      <c r="R143" s="16"/>
      <c r="S143" s="16"/>
      <c r="T143" s="16"/>
      <c r="U143" s="16"/>
      <c r="V143" s="16"/>
      <c r="W143" s="16"/>
      <c r="X143" s="16">
        <v>23</v>
      </c>
      <c r="Y143" s="16">
        <f t="shared" ref="Y143:Y151" si="26">+(N143+O143)/+(I143+J143+K143+L143+M143+N143+O143)</f>
        <v>0.375</v>
      </c>
      <c r="Z143" s="16">
        <f t="shared" ref="Z143:Z151" si="27">+N143/(+N143+O143)</f>
        <v>0.55555555555555558</v>
      </c>
      <c r="AA143" s="16"/>
      <c r="AB143" s="16">
        <f t="shared" ref="AB143:AB151" si="28">+K143/+(J143+K143)</f>
        <v>0.8</v>
      </c>
      <c r="AC143" s="16">
        <f t="shared" ref="AC143:AC151" si="29">+(L143+M143)/P143</f>
        <v>0.20833333333333334</v>
      </c>
      <c r="AE143" s="16"/>
      <c r="AF143" s="16"/>
      <c r="AG143" s="16"/>
      <c r="AH143" s="16"/>
      <c r="AI143" s="16"/>
      <c r="AJ143" s="16"/>
      <c r="AK143" s="16"/>
      <c r="AL143" s="16"/>
      <c r="AM143" s="16"/>
    </row>
    <row r="144" spans="1:39" x14ac:dyDescent="0.2">
      <c r="A144" s="31">
        <v>38248</v>
      </c>
      <c r="B144" s="22">
        <v>4</v>
      </c>
      <c r="C144" s="16">
        <v>3802</v>
      </c>
      <c r="D144" s="16" t="s">
        <v>386</v>
      </c>
      <c r="E144" s="16"/>
      <c r="F144" s="16">
        <v>1</v>
      </c>
      <c r="G144" s="16" t="s">
        <v>104</v>
      </c>
      <c r="H144" s="16" t="s">
        <v>385</v>
      </c>
      <c r="I144" s="16">
        <v>0</v>
      </c>
      <c r="J144" s="16">
        <v>4</v>
      </c>
      <c r="K144" s="16">
        <v>7</v>
      </c>
      <c r="L144" s="16">
        <v>10</v>
      </c>
      <c r="M144" s="16">
        <v>1</v>
      </c>
      <c r="N144" s="16">
        <v>16</v>
      </c>
      <c r="O144" s="16">
        <v>15</v>
      </c>
      <c r="P144" s="16">
        <f t="shared" si="25"/>
        <v>53</v>
      </c>
      <c r="Q144" s="16">
        <v>0</v>
      </c>
      <c r="R144" s="16"/>
      <c r="S144" s="16"/>
      <c r="T144" s="16">
        <v>1</v>
      </c>
      <c r="U144" s="16">
        <v>8</v>
      </c>
      <c r="V144" s="16">
        <v>1</v>
      </c>
      <c r="W144" s="16" t="s">
        <v>49</v>
      </c>
      <c r="X144" s="16">
        <v>3802</v>
      </c>
      <c r="Y144" s="16">
        <f t="shared" si="26"/>
        <v>0.58490566037735847</v>
      </c>
      <c r="Z144" s="16">
        <f t="shared" si="27"/>
        <v>0.5161290322580645</v>
      </c>
      <c r="AA144" s="16">
        <f>+(R144+S144+T144)/U144</f>
        <v>0.125</v>
      </c>
      <c r="AB144" s="16">
        <f t="shared" si="28"/>
        <v>0.63636363636363635</v>
      </c>
      <c r="AC144" s="16">
        <f t="shared" si="29"/>
        <v>0.20754716981132076</v>
      </c>
      <c r="AE144" s="16"/>
      <c r="AF144" s="16"/>
      <c r="AG144" s="16"/>
      <c r="AH144" s="16"/>
      <c r="AI144" s="16"/>
      <c r="AJ144" s="16"/>
      <c r="AK144" s="16"/>
      <c r="AL144" s="16"/>
      <c r="AM144" s="16"/>
    </row>
    <row r="145" spans="1:39" x14ac:dyDescent="0.2">
      <c r="A145" s="31">
        <v>38248</v>
      </c>
      <c r="B145" s="22">
        <v>4</v>
      </c>
      <c r="C145" s="16">
        <v>23</v>
      </c>
      <c r="D145" s="16" t="s">
        <v>103</v>
      </c>
      <c r="E145" s="16"/>
      <c r="F145" s="16"/>
      <c r="G145" s="16" t="s">
        <v>104</v>
      </c>
      <c r="H145" s="16" t="s">
        <v>105</v>
      </c>
      <c r="I145" s="16">
        <v>0</v>
      </c>
      <c r="J145" s="16">
        <v>3</v>
      </c>
      <c r="K145" s="16">
        <v>24</v>
      </c>
      <c r="L145" s="16">
        <v>12</v>
      </c>
      <c r="M145" s="16">
        <v>2</v>
      </c>
      <c r="N145" s="16">
        <v>27</v>
      </c>
      <c r="O145" s="16">
        <v>7</v>
      </c>
      <c r="P145" s="16">
        <f t="shared" si="25"/>
        <v>75</v>
      </c>
      <c r="Q145" s="16">
        <v>0</v>
      </c>
      <c r="R145" s="16"/>
      <c r="S145" s="16"/>
      <c r="T145" s="16"/>
      <c r="U145" s="16"/>
      <c r="V145" s="16"/>
      <c r="W145" s="16"/>
      <c r="X145" s="16">
        <v>23</v>
      </c>
      <c r="Y145" s="16">
        <f t="shared" si="26"/>
        <v>0.45333333333333331</v>
      </c>
      <c r="Z145" s="16">
        <f t="shared" si="27"/>
        <v>0.79411764705882348</v>
      </c>
      <c r="AA145" s="16"/>
      <c r="AB145" s="16">
        <f t="shared" si="28"/>
        <v>0.88888888888888884</v>
      </c>
      <c r="AC145" s="16">
        <f t="shared" si="29"/>
        <v>0.18666666666666668</v>
      </c>
      <c r="AE145" s="16"/>
      <c r="AF145" s="16"/>
      <c r="AG145" s="16"/>
      <c r="AH145" s="16"/>
      <c r="AI145" s="16"/>
      <c r="AJ145" s="16"/>
      <c r="AK145" s="16"/>
      <c r="AL145" s="16"/>
      <c r="AM145" s="16"/>
    </row>
    <row r="146" spans="1:39" x14ac:dyDescent="0.2">
      <c r="A146" s="31">
        <v>38249</v>
      </c>
      <c r="B146" s="22">
        <v>4</v>
      </c>
      <c r="C146" s="16">
        <v>3802</v>
      </c>
      <c r="D146" s="16" t="s">
        <v>103</v>
      </c>
      <c r="E146" s="16"/>
      <c r="F146" s="16">
        <v>3</v>
      </c>
      <c r="G146" s="16" t="s">
        <v>104</v>
      </c>
      <c r="H146" s="16" t="s">
        <v>385</v>
      </c>
      <c r="I146" s="16">
        <v>0</v>
      </c>
      <c r="J146" s="16">
        <v>0</v>
      </c>
      <c r="K146" s="16">
        <v>6</v>
      </c>
      <c r="L146" s="16">
        <v>3</v>
      </c>
      <c r="M146" s="16">
        <v>2</v>
      </c>
      <c r="N146" s="16">
        <v>5</v>
      </c>
      <c r="O146" s="16">
        <v>2</v>
      </c>
      <c r="P146" s="16">
        <f t="shared" si="25"/>
        <v>18</v>
      </c>
      <c r="Q146" s="16">
        <v>0</v>
      </c>
      <c r="R146" s="16"/>
      <c r="S146" s="16"/>
      <c r="T146" s="16"/>
      <c r="U146" s="16"/>
      <c r="V146" s="16"/>
      <c r="W146" s="16"/>
      <c r="X146" s="16">
        <v>3802</v>
      </c>
      <c r="Y146" s="16">
        <f t="shared" si="26"/>
        <v>0.3888888888888889</v>
      </c>
      <c r="Z146" s="16">
        <f t="shared" si="27"/>
        <v>0.7142857142857143</v>
      </c>
      <c r="AA146" s="16"/>
      <c r="AB146" s="16">
        <f t="shared" si="28"/>
        <v>1</v>
      </c>
      <c r="AC146" s="16">
        <f t="shared" si="29"/>
        <v>0.27777777777777779</v>
      </c>
      <c r="AE146" s="16"/>
      <c r="AF146" s="16"/>
      <c r="AG146" s="16"/>
      <c r="AH146" s="16"/>
      <c r="AI146" s="16"/>
      <c r="AJ146" s="16"/>
      <c r="AK146" s="16"/>
      <c r="AL146" s="16"/>
      <c r="AM146" s="16"/>
    </row>
    <row r="147" spans="1:39" x14ac:dyDescent="0.2">
      <c r="A147" s="31">
        <v>38249</v>
      </c>
      <c r="B147" s="22">
        <v>4</v>
      </c>
      <c r="C147" s="16">
        <v>23</v>
      </c>
      <c r="D147" s="16" t="s">
        <v>103</v>
      </c>
      <c r="E147" s="16"/>
      <c r="F147" s="16"/>
      <c r="G147" s="16" t="s">
        <v>104</v>
      </c>
      <c r="H147" s="16" t="s">
        <v>105</v>
      </c>
      <c r="I147" s="16">
        <v>0</v>
      </c>
      <c r="J147" s="16">
        <v>5</v>
      </c>
      <c r="K147" s="16">
        <v>26</v>
      </c>
      <c r="L147" s="16">
        <v>6</v>
      </c>
      <c r="M147" s="16">
        <v>5</v>
      </c>
      <c r="N147" s="16">
        <v>22</v>
      </c>
      <c r="O147" s="16">
        <v>8</v>
      </c>
      <c r="P147" s="16">
        <f t="shared" si="25"/>
        <v>72</v>
      </c>
      <c r="Q147" s="16">
        <v>0</v>
      </c>
      <c r="R147" s="16"/>
      <c r="S147" s="16"/>
      <c r="T147" s="16"/>
      <c r="U147" s="16"/>
      <c r="V147" s="16"/>
      <c r="W147" s="16"/>
      <c r="X147" s="16">
        <v>23</v>
      </c>
      <c r="Y147" s="16">
        <f t="shared" si="26"/>
        <v>0.41666666666666669</v>
      </c>
      <c r="Z147" s="16">
        <f t="shared" si="27"/>
        <v>0.73333333333333328</v>
      </c>
      <c r="AA147" s="16"/>
      <c r="AB147" s="16">
        <f t="shared" si="28"/>
        <v>0.83870967741935487</v>
      </c>
      <c r="AC147" s="16">
        <f t="shared" si="29"/>
        <v>0.15277777777777779</v>
      </c>
      <c r="AE147" s="16"/>
      <c r="AF147" s="16"/>
      <c r="AG147" s="16"/>
      <c r="AH147" s="16"/>
      <c r="AI147" s="16"/>
      <c r="AJ147" s="16"/>
      <c r="AK147" s="16"/>
      <c r="AL147" s="16"/>
      <c r="AM147" s="16">
        <v>1</v>
      </c>
    </row>
    <row r="148" spans="1:39" x14ac:dyDescent="0.2">
      <c r="A148" s="31">
        <v>38250</v>
      </c>
      <c r="B148" s="22">
        <v>4</v>
      </c>
      <c r="C148" s="16">
        <v>23</v>
      </c>
      <c r="D148" s="16" t="s">
        <v>103</v>
      </c>
      <c r="E148" s="16"/>
      <c r="F148" s="16"/>
      <c r="G148" s="16" t="s">
        <v>104</v>
      </c>
      <c r="H148" s="16" t="s">
        <v>105</v>
      </c>
      <c r="I148" s="16">
        <v>0</v>
      </c>
      <c r="J148" s="16">
        <v>1</v>
      </c>
      <c r="K148" s="16">
        <v>17</v>
      </c>
      <c r="L148" s="16">
        <v>4</v>
      </c>
      <c r="M148" s="16">
        <v>0</v>
      </c>
      <c r="N148" s="16">
        <v>19</v>
      </c>
      <c r="O148" s="16">
        <v>8</v>
      </c>
      <c r="P148" s="16">
        <f t="shared" si="25"/>
        <v>49</v>
      </c>
      <c r="Q148" s="16">
        <v>0</v>
      </c>
      <c r="R148" s="16">
        <v>1</v>
      </c>
      <c r="S148" s="16"/>
      <c r="T148" s="16"/>
      <c r="U148" s="16">
        <v>10</v>
      </c>
      <c r="V148" s="16">
        <v>2</v>
      </c>
      <c r="W148" s="16" t="s">
        <v>168</v>
      </c>
      <c r="X148" s="16">
        <v>23</v>
      </c>
      <c r="Y148" s="16">
        <f t="shared" si="26"/>
        <v>0.55102040816326525</v>
      </c>
      <c r="Z148" s="16">
        <f t="shared" si="27"/>
        <v>0.70370370370370372</v>
      </c>
      <c r="AA148" s="16">
        <f>+(R148+S148+T148)/U148</f>
        <v>0.1</v>
      </c>
      <c r="AB148" s="16">
        <f t="shared" si="28"/>
        <v>0.94444444444444442</v>
      </c>
      <c r="AC148" s="16">
        <f t="shared" si="29"/>
        <v>8.1632653061224483E-2</v>
      </c>
      <c r="AE148" s="16"/>
      <c r="AF148" s="16"/>
      <c r="AG148" s="16"/>
      <c r="AH148" s="16"/>
      <c r="AI148" s="16"/>
      <c r="AJ148" s="16"/>
      <c r="AK148" s="16"/>
      <c r="AL148" s="16"/>
      <c r="AM148" s="16"/>
    </row>
    <row r="149" spans="1:39" x14ac:dyDescent="0.2">
      <c r="A149" s="31">
        <v>38251</v>
      </c>
      <c r="B149" s="22">
        <v>4</v>
      </c>
      <c r="C149" s="16">
        <v>23</v>
      </c>
      <c r="D149" s="16" t="s">
        <v>103</v>
      </c>
      <c r="E149" s="16"/>
      <c r="F149" s="16"/>
      <c r="G149" s="16" t="s">
        <v>104</v>
      </c>
      <c r="H149" s="16" t="s">
        <v>105</v>
      </c>
      <c r="I149" s="16">
        <v>0</v>
      </c>
      <c r="J149" s="16">
        <v>6</v>
      </c>
      <c r="K149" s="16">
        <v>20</v>
      </c>
      <c r="L149" s="16">
        <v>16</v>
      </c>
      <c r="M149" s="16">
        <v>4</v>
      </c>
      <c r="N149" s="16">
        <v>23</v>
      </c>
      <c r="O149" s="16">
        <v>6</v>
      </c>
      <c r="P149" s="16">
        <f t="shared" si="25"/>
        <v>75</v>
      </c>
      <c r="Q149" s="16">
        <v>0</v>
      </c>
      <c r="R149" s="16"/>
      <c r="S149" s="16"/>
      <c r="T149" s="16"/>
      <c r="U149" s="16"/>
      <c r="V149" s="16"/>
      <c r="W149" s="16"/>
      <c r="X149" s="16">
        <v>23</v>
      </c>
      <c r="Y149" s="16">
        <f t="shared" si="26"/>
        <v>0.38666666666666666</v>
      </c>
      <c r="Z149" s="16">
        <f t="shared" si="27"/>
        <v>0.7931034482758621</v>
      </c>
      <c r="AA149" s="16"/>
      <c r="AB149" s="16">
        <f t="shared" si="28"/>
        <v>0.76923076923076927</v>
      </c>
      <c r="AC149" s="16">
        <f t="shared" si="29"/>
        <v>0.26666666666666666</v>
      </c>
      <c r="AE149" s="16"/>
      <c r="AF149" s="16"/>
      <c r="AG149" s="16"/>
      <c r="AH149" s="16"/>
      <c r="AI149" s="16"/>
      <c r="AJ149" s="16"/>
      <c r="AK149" s="16"/>
      <c r="AL149" s="16"/>
      <c r="AM149" s="16"/>
    </row>
    <row r="150" spans="1:39" x14ac:dyDescent="0.2">
      <c r="A150" s="31">
        <v>38252</v>
      </c>
      <c r="B150" s="22">
        <v>4</v>
      </c>
      <c r="C150" s="16">
        <v>3852</v>
      </c>
      <c r="D150" s="16" t="s">
        <v>103</v>
      </c>
      <c r="E150" s="16"/>
      <c r="F150" s="16"/>
      <c r="G150" s="16" t="s">
        <v>104</v>
      </c>
      <c r="H150" s="16" t="s">
        <v>385</v>
      </c>
      <c r="I150" s="16">
        <v>0</v>
      </c>
      <c r="J150" s="16">
        <v>2</v>
      </c>
      <c r="K150" s="16">
        <v>5</v>
      </c>
      <c r="L150" s="16">
        <v>2</v>
      </c>
      <c r="M150" s="16">
        <v>3</v>
      </c>
      <c r="N150" s="16">
        <v>7</v>
      </c>
      <c r="O150" s="16">
        <v>3</v>
      </c>
      <c r="P150" s="16">
        <f t="shared" si="25"/>
        <v>22</v>
      </c>
      <c r="Q150" s="16">
        <v>0</v>
      </c>
      <c r="R150" s="16"/>
      <c r="S150" s="16"/>
      <c r="T150" s="16"/>
      <c r="U150" s="16"/>
      <c r="V150" s="16"/>
      <c r="W150" s="16"/>
      <c r="X150" s="16">
        <v>3852</v>
      </c>
      <c r="Y150" s="16">
        <f t="shared" si="26"/>
        <v>0.45454545454545453</v>
      </c>
      <c r="Z150" s="16">
        <f t="shared" si="27"/>
        <v>0.7</v>
      </c>
      <c r="AA150" s="16"/>
      <c r="AB150" s="16">
        <f t="shared" si="28"/>
        <v>0.7142857142857143</v>
      </c>
      <c r="AC150" s="16">
        <f t="shared" si="29"/>
        <v>0.22727272727272727</v>
      </c>
      <c r="AE150" s="16"/>
      <c r="AF150" s="16"/>
      <c r="AG150" s="16"/>
      <c r="AH150" s="16"/>
      <c r="AI150" s="16"/>
      <c r="AJ150" s="16"/>
      <c r="AK150" s="16"/>
      <c r="AL150" s="16"/>
      <c r="AM150" s="16"/>
    </row>
    <row r="151" spans="1:39" x14ac:dyDescent="0.2">
      <c r="A151" s="31">
        <v>38252</v>
      </c>
      <c r="B151" s="22">
        <v>4</v>
      </c>
      <c r="C151" s="16">
        <v>23</v>
      </c>
      <c r="D151" s="16" t="s">
        <v>103</v>
      </c>
      <c r="E151" s="16"/>
      <c r="F151" s="16"/>
      <c r="G151" s="16" t="s">
        <v>104</v>
      </c>
      <c r="H151" s="16" t="s">
        <v>105</v>
      </c>
      <c r="I151" s="16">
        <v>0</v>
      </c>
      <c r="J151" s="16">
        <v>4</v>
      </c>
      <c r="K151" s="16">
        <v>12</v>
      </c>
      <c r="L151" s="16">
        <v>9</v>
      </c>
      <c r="M151" s="16">
        <v>5</v>
      </c>
      <c r="N151" s="16">
        <v>18</v>
      </c>
      <c r="O151" s="16">
        <v>15</v>
      </c>
      <c r="P151" s="16">
        <f t="shared" si="25"/>
        <v>63</v>
      </c>
      <c r="Q151" s="16">
        <v>0</v>
      </c>
      <c r="R151" s="16"/>
      <c r="S151" s="16"/>
      <c r="T151" s="16"/>
      <c r="U151" s="16"/>
      <c r="V151" s="16"/>
      <c r="W151" s="16"/>
      <c r="X151" s="16">
        <v>23</v>
      </c>
      <c r="Y151" s="16">
        <f t="shared" si="26"/>
        <v>0.52380952380952384</v>
      </c>
      <c r="Z151" s="16">
        <f t="shared" si="27"/>
        <v>0.54545454545454541</v>
      </c>
      <c r="AA151" s="16"/>
      <c r="AB151" s="16">
        <f t="shared" si="28"/>
        <v>0.75</v>
      </c>
      <c r="AC151" s="16">
        <f t="shared" si="29"/>
        <v>0.22222222222222221</v>
      </c>
      <c r="AE151" s="16"/>
      <c r="AF151" s="16"/>
      <c r="AG151" s="16"/>
      <c r="AH151" s="16"/>
      <c r="AI151" s="16"/>
      <c r="AJ151" s="16"/>
      <c r="AK151" s="16"/>
      <c r="AL151" s="16"/>
      <c r="AM151" s="16"/>
    </row>
    <row r="152" spans="1:39" x14ac:dyDescent="0.2">
      <c r="A152" s="31">
        <v>38253</v>
      </c>
      <c r="B152" s="22">
        <v>4</v>
      </c>
      <c r="C152" s="16">
        <v>222</v>
      </c>
      <c r="D152" s="16" t="s">
        <v>386</v>
      </c>
      <c r="E152" s="16"/>
      <c r="F152" s="16">
        <v>1</v>
      </c>
      <c r="G152" s="16" t="s">
        <v>104</v>
      </c>
      <c r="H152" s="16" t="s">
        <v>385</v>
      </c>
      <c r="I152" s="16">
        <v>0</v>
      </c>
      <c r="J152" s="16">
        <v>0</v>
      </c>
      <c r="K152" s="16">
        <v>0</v>
      </c>
      <c r="L152" s="16">
        <v>1</v>
      </c>
      <c r="M152" s="16">
        <v>1</v>
      </c>
      <c r="N152" s="16">
        <v>4</v>
      </c>
      <c r="O152" s="16">
        <v>4</v>
      </c>
      <c r="P152" s="16">
        <f t="shared" si="25"/>
        <v>10</v>
      </c>
      <c r="Q152" s="16">
        <v>0</v>
      </c>
      <c r="R152" s="16"/>
      <c r="S152" s="16"/>
      <c r="T152" s="16"/>
      <c r="U152" s="16"/>
      <c r="V152" s="16"/>
      <c r="W152" s="16"/>
      <c r="X152" s="16">
        <v>222</v>
      </c>
      <c r="Y152" s="16"/>
      <c r="Z152" s="16"/>
      <c r="AA152" s="16"/>
      <c r="AB152" s="16"/>
      <c r="AC152" s="16"/>
      <c r="AE152" s="16"/>
      <c r="AF152" s="16"/>
      <c r="AG152" s="16"/>
      <c r="AH152" s="16"/>
      <c r="AI152" s="16"/>
      <c r="AJ152" s="16"/>
      <c r="AK152" s="16"/>
      <c r="AL152" s="16"/>
      <c r="AM152" s="16"/>
    </row>
    <row r="153" spans="1:39" x14ac:dyDescent="0.2">
      <c r="A153" s="31">
        <v>38253</v>
      </c>
      <c r="B153" s="22">
        <v>4</v>
      </c>
      <c r="C153" s="16">
        <v>23</v>
      </c>
      <c r="D153" s="16" t="s">
        <v>103</v>
      </c>
      <c r="E153" s="16"/>
      <c r="F153" s="16"/>
      <c r="G153" s="16" t="s">
        <v>104</v>
      </c>
      <c r="H153" s="16" t="s">
        <v>385</v>
      </c>
      <c r="I153" s="16">
        <v>0</v>
      </c>
      <c r="J153" s="16">
        <v>6</v>
      </c>
      <c r="K153" s="16">
        <v>10</v>
      </c>
      <c r="L153" s="16">
        <v>8</v>
      </c>
      <c r="M153" s="16">
        <v>3</v>
      </c>
      <c r="N153" s="16">
        <v>8</v>
      </c>
      <c r="O153" s="16">
        <v>7</v>
      </c>
      <c r="P153" s="16">
        <f t="shared" si="25"/>
        <v>42</v>
      </c>
      <c r="Q153" s="16">
        <v>0</v>
      </c>
      <c r="R153" s="16"/>
      <c r="S153" s="16"/>
      <c r="T153" s="16"/>
      <c r="U153" s="16"/>
      <c r="V153" s="16"/>
      <c r="W153" s="16"/>
      <c r="X153" s="16">
        <v>23</v>
      </c>
      <c r="Y153" s="16">
        <f t="shared" ref="Y153:Y186" si="30">+(N153+O153)/+(I153+J153+K153+L153+M153+N153+O153)</f>
        <v>0.35714285714285715</v>
      </c>
      <c r="Z153" s="16">
        <f t="shared" ref="Z153:Z186" si="31">+N153/(+N153+O153)</f>
        <v>0.53333333333333333</v>
      </c>
      <c r="AA153" s="16"/>
      <c r="AB153" s="16">
        <f t="shared" ref="AB153:AB186" si="32">+K153/+(J153+K153)</f>
        <v>0.625</v>
      </c>
      <c r="AC153" s="16">
        <f t="shared" ref="AC153:AC186" si="33">+(L153+M153)/P153</f>
        <v>0.26190476190476192</v>
      </c>
      <c r="AE153" s="16"/>
      <c r="AF153" s="16"/>
      <c r="AG153" s="16"/>
      <c r="AH153" s="16"/>
      <c r="AI153" s="16"/>
      <c r="AJ153" s="16"/>
      <c r="AK153" s="16"/>
      <c r="AL153" s="16"/>
      <c r="AM153" s="16"/>
    </row>
    <row r="154" spans="1:39" x14ac:dyDescent="0.2">
      <c r="A154" s="31">
        <v>38254</v>
      </c>
      <c r="B154" s="22">
        <v>4</v>
      </c>
      <c r="C154" s="16">
        <v>23</v>
      </c>
      <c r="D154" s="16" t="s">
        <v>103</v>
      </c>
      <c r="E154" s="16"/>
      <c r="F154" s="16"/>
      <c r="G154" s="16" t="s">
        <v>104</v>
      </c>
      <c r="H154" s="16" t="s">
        <v>105</v>
      </c>
      <c r="I154" s="16">
        <v>0</v>
      </c>
      <c r="J154" s="16">
        <v>8</v>
      </c>
      <c r="K154" s="16">
        <v>23</v>
      </c>
      <c r="L154" s="16">
        <v>10</v>
      </c>
      <c r="M154" s="16">
        <v>3</v>
      </c>
      <c r="N154" s="16">
        <v>11</v>
      </c>
      <c r="O154" s="16">
        <v>19</v>
      </c>
      <c r="P154" s="16">
        <f t="shared" si="25"/>
        <v>74</v>
      </c>
      <c r="Q154" s="16">
        <v>1</v>
      </c>
      <c r="R154" s="16"/>
      <c r="S154" s="16"/>
      <c r="T154" s="16"/>
      <c r="U154" s="16"/>
      <c r="V154" s="16"/>
      <c r="W154" s="16"/>
      <c r="X154" s="16">
        <v>23</v>
      </c>
      <c r="Y154" s="16">
        <f t="shared" si="30"/>
        <v>0.40540540540540543</v>
      </c>
      <c r="Z154" s="16">
        <f t="shared" si="31"/>
        <v>0.36666666666666664</v>
      </c>
      <c r="AA154" s="16"/>
      <c r="AB154" s="16">
        <f t="shared" si="32"/>
        <v>0.74193548387096775</v>
      </c>
      <c r="AC154" s="16">
        <f t="shared" si="33"/>
        <v>0.17567567567567569</v>
      </c>
      <c r="AE154" s="16"/>
      <c r="AF154" s="16"/>
      <c r="AG154" s="16"/>
      <c r="AH154" s="16"/>
      <c r="AI154" s="16"/>
      <c r="AJ154" s="16"/>
      <c r="AK154" s="16"/>
      <c r="AL154" s="16"/>
      <c r="AM154" s="16"/>
    </row>
    <row r="155" spans="1:39" x14ac:dyDescent="0.2">
      <c r="A155" s="31">
        <v>38255</v>
      </c>
      <c r="B155" s="22">
        <v>4</v>
      </c>
      <c r="C155" s="16">
        <v>3802</v>
      </c>
      <c r="D155" s="16" t="s">
        <v>103</v>
      </c>
      <c r="E155" s="16"/>
      <c r="F155" s="16">
        <v>2</v>
      </c>
      <c r="G155" s="16" t="s">
        <v>104</v>
      </c>
      <c r="H155" s="16" t="s">
        <v>385</v>
      </c>
      <c r="I155" s="16">
        <v>0</v>
      </c>
      <c r="J155" s="16">
        <v>1</v>
      </c>
      <c r="K155" s="16">
        <v>3</v>
      </c>
      <c r="L155" s="16">
        <v>3</v>
      </c>
      <c r="M155" s="16">
        <v>2</v>
      </c>
      <c r="N155" s="16">
        <v>3</v>
      </c>
      <c r="O155" s="16">
        <v>4</v>
      </c>
      <c r="P155" s="16">
        <f t="shared" si="25"/>
        <v>16</v>
      </c>
      <c r="Q155" s="16">
        <v>0</v>
      </c>
      <c r="R155" s="16"/>
      <c r="S155" s="16"/>
      <c r="T155" s="16"/>
      <c r="U155" s="16"/>
      <c r="V155" s="16"/>
      <c r="W155" s="16"/>
      <c r="X155" s="16">
        <v>3802</v>
      </c>
      <c r="Y155" s="16">
        <f t="shared" si="30"/>
        <v>0.4375</v>
      </c>
      <c r="Z155" s="16">
        <f t="shared" si="31"/>
        <v>0.42857142857142855</v>
      </c>
      <c r="AA155" s="16"/>
      <c r="AB155" s="16">
        <f t="shared" si="32"/>
        <v>0.75</v>
      </c>
      <c r="AC155" s="16">
        <f t="shared" si="33"/>
        <v>0.3125</v>
      </c>
      <c r="AE155" s="16"/>
      <c r="AF155" s="16"/>
      <c r="AG155" s="16"/>
      <c r="AH155" s="16"/>
      <c r="AI155" s="16"/>
      <c r="AJ155" s="16"/>
      <c r="AK155" s="16"/>
      <c r="AL155" s="16"/>
      <c r="AM155" s="16"/>
    </row>
    <row r="156" spans="1:39" x14ac:dyDescent="0.2">
      <c r="A156" s="31">
        <v>38255</v>
      </c>
      <c r="B156" s="22">
        <v>4</v>
      </c>
      <c r="C156" s="16">
        <v>23</v>
      </c>
      <c r="D156" s="16" t="s">
        <v>103</v>
      </c>
      <c r="E156" s="16"/>
      <c r="F156" s="16"/>
      <c r="G156" s="16" t="s">
        <v>104</v>
      </c>
      <c r="H156" s="16" t="s">
        <v>105</v>
      </c>
      <c r="I156" s="16">
        <v>0</v>
      </c>
      <c r="J156" s="16">
        <v>4</v>
      </c>
      <c r="K156" s="16">
        <v>23</v>
      </c>
      <c r="L156" s="16">
        <v>12</v>
      </c>
      <c r="M156" s="16">
        <v>4</v>
      </c>
      <c r="N156" s="16">
        <v>6</v>
      </c>
      <c r="O156" s="16">
        <v>16</v>
      </c>
      <c r="P156" s="16">
        <f t="shared" si="25"/>
        <v>65</v>
      </c>
      <c r="Q156" s="16">
        <v>0</v>
      </c>
      <c r="R156" s="16"/>
      <c r="S156" s="16"/>
      <c r="T156" s="16"/>
      <c r="U156" s="16"/>
      <c r="V156" s="16"/>
      <c r="W156" s="16"/>
      <c r="X156" s="16">
        <v>23</v>
      </c>
      <c r="Y156" s="16">
        <f t="shared" si="30"/>
        <v>0.33846153846153848</v>
      </c>
      <c r="Z156" s="16">
        <f t="shared" si="31"/>
        <v>0.27272727272727271</v>
      </c>
      <c r="AA156" s="16"/>
      <c r="AB156" s="16">
        <f t="shared" si="32"/>
        <v>0.85185185185185186</v>
      </c>
      <c r="AC156" s="16">
        <f t="shared" si="33"/>
        <v>0.24615384615384617</v>
      </c>
      <c r="AE156" s="16"/>
      <c r="AF156" s="16"/>
      <c r="AG156" s="16"/>
      <c r="AH156" s="16"/>
      <c r="AI156" s="16"/>
      <c r="AJ156" s="16"/>
      <c r="AK156" s="16"/>
      <c r="AL156" s="16"/>
      <c r="AM156" s="16"/>
    </row>
    <row r="157" spans="1:39" x14ac:dyDescent="0.2">
      <c r="A157" s="31">
        <v>38256</v>
      </c>
      <c r="B157" s="22">
        <v>4</v>
      </c>
      <c r="C157" s="16">
        <v>23</v>
      </c>
      <c r="D157" s="16" t="s">
        <v>103</v>
      </c>
      <c r="E157" s="16"/>
      <c r="F157" s="16"/>
      <c r="G157" s="16" t="s">
        <v>104</v>
      </c>
      <c r="H157" s="16" t="s">
        <v>107</v>
      </c>
      <c r="I157" s="16">
        <v>0</v>
      </c>
      <c r="J157" s="16">
        <v>1</v>
      </c>
      <c r="K157" s="16">
        <v>4</v>
      </c>
      <c r="L157" s="16">
        <v>7</v>
      </c>
      <c r="M157" s="16">
        <v>0</v>
      </c>
      <c r="N157" s="16">
        <v>0</v>
      </c>
      <c r="O157" s="16">
        <v>6</v>
      </c>
      <c r="P157" s="16">
        <f t="shared" si="25"/>
        <v>18</v>
      </c>
      <c r="Q157" s="16">
        <v>0</v>
      </c>
      <c r="R157" s="16"/>
      <c r="S157" s="16"/>
      <c r="T157" s="16"/>
      <c r="U157" s="16"/>
      <c r="V157" s="16"/>
      <c r="W157" s="16"/>
      <c r="X157" s="16">
        <v>23</v>
      </c>
      <c r="Y157" s="16">
        <f t="shared" si="30"/>
        <v>0.33333333333333331</v>
      </c>
      <c r="Z157" s="16">
        <f t="shared" si="31"/>
        <v>0</v>
      </c>
      <c r="AA157" s="16"/>
      <c r="AB157" s="16">
        <f t="shared" si="32"/>
        <v>0.8</v>
      </c>
      <c r="AC157" s="16">
        <f t="shared" si="33"/>
        <v>0.3888888888888889</v>
      </c>
      <c r="AE157" s="16"/>
      <c r="AF157" s="16"/>
      <c r="AG157" s="16"/>
      <c r="AH157" s="16"/>
      <c r="AI157" s="16"/>
      <c r="AJ157" s="16"/>
      <c r="AK157" s="16"/>
      <c r="AL157" s="16"/>
      <c r="AM157" s="16"/>
    </row>
    <row r="158" spans="1:39" x14ac:dyDescent="0.2">
      <c r="A158" s="31">
        <v>38256</v>
      </c>
      <c r="B158" s="22">
        <v>4</v>
      </c>
      <c r="C158" s="16">
        <v>222</v>
      </c>
      <c r="D158" s="16" t="s">
        <v>386</v>
      </c>
      <c r="E158" s="16"/>
      <c r="F158" s="16">
        <v>1</v>
      </c>
      <c r="G158" s="16" t="s">
        <v>104</v>
      </c>
      <c r="H158" s="16" t="s">
        <v>385</v>
      </c>
      <c r="I158" s="16">
        <v>0</v>
      </c>
      <c r="J158" s="16">
        <v>0</v>
      </c>
      <c r="K158" s="16">
        <v>2</v>
      </c>
      <c r="L158" s="16">
        <v>3</v>
      </c>
      <c r="M158" s="16">
        <v>1</v>
      </c>
      <c r="N158" s="16">
        <v>2</v>
      </c>
      <c r="O158" s="16">
        <v>10</v>
      </c>
      <c r="P158" s="16">
        <f t="shared" si="25"/>
        <v>18</v>
      </c>
      <c r="Q158" s="16">
        <v>0</v>
      </c>
      <c r="R158" s="16"/>
      <c r="S158" s="16"/>
      <c r="T158" s="16"/>
      <c r="U158" s="16"/>
      <c r="V158" s="16"/>
      <c r="W158" s="16"/>
      <c r="X158" s="16">
        <v>222</v>
      </c>
      <c r="Y158" s="16">
        <f t="shared" si="30"/>
        <v>0.66666666666666663</v>
      </c>
      <c r="Z158" s="16">
        <f t="shared" si="31"/>
        <v>0.16666666666666666</v>
      </c>
      <c r="AA158" s="16"/>
      <c r="AB158" s="16">
        <f t="shared" si="32"/>
        <v>1</v>
      </c>
      <c r="AC158" s="16">
        <f t="shared" si="33"/>
        <v>0.22222222222222221</v>
      </c>
      <c r="AE158" s="16"/>
      <c r="AF158" s="16"/>
      <c r="AG158" s="16"/>
      <c r="AH158" s="16"/>
      <c r="AI158" s="16"/>
      <c r="AJ158" s="16"/>
      <c r="AK158" s="16"/>
      <c r="AL158" s="16"/>
      <c r="AM158" s="16"/>
    </row>
    <row r="159" spans="1:39" x14ac:dyDescent="0.2">
      <c r="A159" s="31">
        <v>38257</v>
      </c>
      <c r="B159" s="22">
        <v>4</v>
      </c>
      <c r="C159" s="16">
        <v>23</v>
      </c>
      <c r="D159" s="16" t="s">
        <v>103</v>
      </c>
      <c r="E159" s="16"/>
      <c r="F159" s="16"/>
      <c r="G159" s="16" t="s">
        <v>104</v>
      </c>
      <c r="H159" s="16" t="s">
        <v>385</v>
      </c>
      <c r="I159" s="16">
        <v>0</v>
      </c>
      <c r="J159" s="16">
        <v>3</v>
      </c>
      <c r="K159" s="16">
        <v>15</v>
      </c>
      <c r="L159" s="16">
        <v>4</v>
      </c>
      <c r="M159" s="16">
        <v>4</v>
      </c>
      <c r="N159" s="16">
        <v>1</v>
      </c>
      <c r="O159" s="16">
        <v>7</v>
      </c>
      <c r="P159" s="16">
        <f t="shared" si="25"/>
        <v>34</v>
      </c>
      <c r="Q159" s="16">
        <v>0</v>
      </c>
      <c r="R159" s="16"/>
      <c r="S159" s="16"/>
      <c r="T159" s="16"/>
      <c r="U159" s="16"/>
      <c r="V159" s="16"/>
      <c r="W159" s="16"/>
      <c r="X159" s="16">
        <v>23</v>
      </c>
      <c r="Y159" s="16">
        <f t="shared" si="30"/>
        <v>0.23529411764705882</v>
      </c>
      <c r="Z159" s="16">
        <f t="shared" si="31"/>
        <v>0.125</v>
      </c>
      <c r="AA159" s="16"/>
      <c r="AB159" s="16">
        <f t="shared" si="32"/>
        <v>0.83333333333333337</v>
      </c>
      <c r="AC159" s="16">
        <f t="shared" si="33"/>
        <v>0.23529411764705882</v>
      </c>
      <c r="AE159" s="16"/>
      <c r="AF159" s="16"/>
      <c r="AG159" s="16"/>
      <c r="AH159" s="16"/>
      <c r="AI159" s="16"/>
      <c r="AJ159" s="16"/>
      <c r="AK159" s="16"/>
      <c r="AL159" s="16"/>
      <c r="AM159" s="16"/>
    </row>
    <row r="160" spans="1:39" x14ac:dyDescent="0.2">
      <c r="A160" s="31">
        <v>38258</v>
      </c>
      <c r="B160" s="22">
        <v>4</v>
      </c>
      <c r="C160" s="16">
        <v>3802</v>
      </c>
      <c r="D160" s="16" t="s">
        <v>103</v>
      </c>
      <c r="E160" s="16"/>
      <c r="F160" s="16">
        <v>1</v>
      </c>
      <c r="G160" s="16" t="s">
        <v>104</v>
      </c>
      <c r="H160" s="16" t="s">
        <v>105</v>
      </c>
      <c r="I160" s="16">
        <v>0</v>
      </c>
      <c r="J160" s="16">
        <v>6</v>
      </c>
      <c r="K160" s="16">
        <v>15</v>
      </c>
      <c r="L160" s="16">
        <v>6</v>
      </c>
      <c r="M160" s="16">
        <v>1</v>
      </c>
      <c r="N160" s="16">
        <v>7</v>
      </c>
      <c r="O160" s="16">
        <v>11</v>
      </c>
      <c r="P160" s="16">
        <f t="shared" si="25"/>
        <v>46</v>
      </c>
      <c r="Q160" s="16">
        <v>0</v>
      </c>
      <c r="R160" s="16"/>
      <c r="S160" s="16"/>
      <c r="T160" s="16"/>
      <c r="U160" s="16"/>
      <c r="V160" s="16"/>
      <c r="W160" s="16"/>
      <c r="X160" s="16">
        <v>3802</v>
      </c>
      <c r="Y160" s="16">
        <f t="shared" si="30"/>
        <v>0.39130434782608697</v>
      </c>
      <c r="Z160" s="16">
        <f t="shared" si="31"/>
        <v>0.3888888888888889</v>
      </c>
      <c r="AA160" s="16"/>
      <c r="AB160" s="16">
        <f t="shared" si="32"/>
        <v>0.7142857142857143</v>
      </c>
      <c r="AC160" s="16">
        <f t="shared" si="33"/>
        <v>0.15217391304347827</v>
      </c>
      <c r="AE160" s="16"/>
      <c r="AF160" s="16"/>
      <c r="AG160" s="16"/>
      <c r="AH160" s="16"/>
      <c r="AI160" s="16"/>
      <c r="AJ160" s="16"/>
      <c r="AK160" s="16"/>
      <c r="AL160" s="16"/>
      <c r="AM160" s="16"/>
    </row>
    <row r="161" spans="1:39" x14ac:dyDescent="0.2">
      <c r="A161" s="31">
        <v>38259</v>
      </c>
      <c r="B161" s="22">
        <v>4</v>
      </c>
      <c r="C161" s="16">
        <v>3802</v>
      </c>
      <c r="D161" s="16" t="s">
        <v>103</v>
      </c>
      <c r="E161" s="16"/>
      <c r="F161" s="16">
        <v>2</v>
      </c>
      <c r="G161" s="16" t="s">
        <v>104</v>
      </c>
      <c r="H161" s="16" t="s">
        <v>105</v>
      </c>
      <c r="I161" s="16">
        <v>0</v>
      </c>
      <c r="J161" s="16">
        <v>11</v>
      </c>
      <c r="K161" s="16">
        <v>15</v>
      </c>
      <c r="L161" s="16">
        <v>18</v>
      </c>
      <c r="M161" s="16">
        <v>0</v>
      </c>
      <c r="N161" s="16">
        <v>11</v>
      </c>
      <c r="O161" s="16">
        <v>11</v>
      </c>
      <c r="P161" s="16">
        <f t="shared" si="25"/>
        <v>66</v>
      </c>
      <c r="Q161" s="16">
        <v>0</v>
      </c>
      <c r="R161" s="16"/>
      <c r="S161" s="16"/>
      <c r="T161" s="16"/>
      <c r="U161" s="16"/>
      <c r="V161" s="16"/>
      <c r="W161" s="16"/>
      <c r="X161" s="16">
        <v>3802</v>
      </c>
      <c r="Y161" s="16">
        <f t="shared" si="30"/>
        <v>0.33333333333333331</v>
      </c>
      <c r="Z161" s="16">
        <f t="shared" si="31"/>
        <v>0.5</v>
      </c>
      <c r="AA161" s="16"/>
      <c r="AB161" s="16">
        <f t="shared" si="32"/>
        <v>0.57692307692307687</v>
      </c>
      <c r="AC161" s="16">
        <f t="shared" si="33"/>
        <v>0.27272727272727271</v>
      </c>
      <c r="AE161" s="16"/>
      <c r="AF161" s="16"/>
      <c r="AG161" s="16"/>
      <c r="AH161" s="16"/>
      <c r="AI161" s="16"/>
      <c r="AJ161" s="16"/>
      <c r="AK161" s="16"/>
      <c r="AL161" s="16"/>
      <c r="AM161" s="16"/>
    </row>
    <row r="162" spans="1:39" x14ac:dyDescent="0.2">
      <c r="A162" s="31">
        <v>38260</v>
      </c>
      <c r="B162" s="22">
        <v>4</v>
      </c>
      <c r="C162" s="16">
        <v>23</v>
      </c>
      <c r="D162" s="16" t="s">
        <v>103</v>
      </c>
      <c r="E162" s="16"/>
      <c r="F162" s="16"/>
      <c r="G162" s="16" t="s">
        <v>104</v>
      </c>
      <c r="H162" s="16" t="s">
        <v>105</v>
      </c>
      <c r="I162" s="16">
        <v>0</v>
      </c>
      <c r="J162" s="16">
        <v>3</v>
      </c>
      <c r="K162" s="16">
        <v>6</v>
      </c>
      <c r="L162" s="16">
        <v>2</v>
      </c>
      <c r="M162" s="16">
        <v>1</v>
      </c>
      <c r="N162" s="16">
        <v>10</v>
      </c>
      <c r="O162" s="16">
        <v>5</v>
      </c>
      <c r="P162" s="16">
        <f t="shared" ref="P162:P191" si="34">SUM(I162:O162)</f>
        <v>27</v>
      </c>
      <c r="Q162" s="16">
        <v>0</v>
      </c>
      <c r="R162" s="16"/>
      <c r="S162" s="16"/>
      <c r="T162" s="16"/>
      <c r="U162" s="16"/>
      <c r="V162" s="16"/>
      <c r="W162" s="16"/>
      <c r="X162" s="16">
        <v>23</v>
      </c>
      <c r="Y162" s="16">
        <f t="shared" si="30"/>
        <v>0.55555555555555558</v>
      </c>
      <c r="Z162" s="16">
        <f t="shared" si="31"/>
        <v>0.66666666666666663</v>
      </c>
      <c r="AA162" s="16"/>
      <c r="AB162" s="16">
        <f t="shared" si="32"/>
        <v>0.66666666666666663</v>
      </c>
      <c r="AC162" s="16">
        <f t="shared" si="33"/>
        <v>0.1111111111111111</v>
      </c>
      <c r="AE162" s="16"/>
      <c r="AF162" s="16"/>
      <c r="AG162" s="16"/>
      <c r="AH162" s="16"/>
      <c r="AI162" s="16"/>
      <c r="AJ162" s="16"/>
      <c r="AK162" s="16"/>
      <c r="AL162" s="16"/>
      <c r="AM162" s="16"/>
    </row>
    <row r="163" spans="1:39" x14ac:dyDescent="0.2">
      <c r="A163" s="31">
        <v>38261</v>
      </c>
      <c r="B163" s="22">
        <v>4</v>
      </c>
      <c r="C163" s="16">
        <v>23</v>
      </c>
      <c r="D163" s="16" t="s">
        <v>103</v>
      </c>
      <c r="E163" s="16"/>
      <c r="F163" s="16"/>
      <c r="G163" s="16" t="s">
        <v>104</v>
      </c>
      <c r="H163" s="16" t="s">
        <v>105</v>
      </c>
      <c r="I163" s="16">
        <v>0</v>
      </c>
      <c r="J163" s="16">
        <v>5</v>
      </c>
      <c r="K163" s="16">
        <v>23</v>
      </c>
      <c r="L163" s="16">
        <v>3</v>
      </c>
      <c r="M163" s="16">
        <v>0</v>
      </c>
      <c r="N163" s="16">
        <v>27</v>
      </c>
      <c r="O163" s="16">
        <v>12</v>
      </c>
      <c r="P163" s="16">
        <f t="shared" si="34"/>
        <v>70</v>
      </c>
      <c r="Q163" s="16">
        <v>0</v>
      </c>
      <c r="R163" s="16"/>
      <c r="S163" s="16"/>
      <c r="T163" s="16"/>
      <c r="U163" s="16"/>
      <c r="V163" s="16"/>
      <c r="W163" s="16"/>
      <c r="X163" s="16">
        <v>23</v>
      </c>
      <c r="Y163" s="16">
        <f t="shared" si="30"/>
        <v>0.55714285714285716</v>
      </c>
      <c r="Z163" s="16">
        <f t="shared" si="31"/>
        <v>0.69230769230769229</v>
      </c>
      <c r="AA163" s="16"/>
      <c r="AB163" s="16">
        <f t="shared" si="32"/>
        <v>0.8214285714285714</v>
      </c>
      <c r="AC163" s="16">
        <f t="shared" si="33"/>
        <v>4.2857142857142858E-2</v>
      </c>
      <c r="AE163" s="16"/>
      <c r="AF163" s="16"/>
      <c r="AG163" s="16"/>
      <c r="AH163" s="16"/>
      <c r="AI163" s="16"/>
      <c r="AJ163" s="16"/>
      <c r="AK163" s="16"/>
      <c r="AL163" s="16"/>
      <c r="AM163" s="16"/>
    </row>
    <row r="164" spans="1:39" x14ac:dyDescent="0.2">
      <c r="A164" s="31">
        <v>38262</v>
      </c>
      <c r="B164" s="22">
        <v>4</v>
      </c>
      <c r="C164" s="16">
        <v>23</v>
      </c>
      <c r="D164" s="16" t="s">
        <v>103</v>
      </c>
      <c r="E164" s="16"/>
      <c r="F164" s="16"/>
      <c r="G164" s="16" t="s">
        <v>104</v>
      </c>
      <c r="H164" s="16" t="s">
        <v>385</v>
      </c>
      <c r="I164" s="16">
        <v>0</v>
      </c>
      <c r="J164" s="16">
        <v>3</v>
      </c>
      <c r="K164" s="16">
        <v>8</v>
      </c>
      <c r="L164" s="16">
        <v>1</v>
      </c>
      <c r="M164" s="16">
        <v>1</v>
      </c>
      <c r="N164" s="16">
        <v>10</v>
      </c>
      <c r="O164" s="16">
        <v>12</v>
      </c>
      <c r="P164" s="16">
        <f t="shared" si="34"/>
        <v>35</v>
      </c>
      <c r="Q164" s="16">
        <v>0</v>
      </c>
      <c r="R164" s="16"/>
      <c r="S164" s="16"/>
      <c r="T164" s="16"/>
      <c r="U164" s="16"/>
      <c r="V164" s="16"/>
      <c r="W164" s="16"/>
      <c r="X164" s="16">
        <v>23</v>
      </c>
      <c r="Y164" s="16">
        <f t="shared" si="30"/>
        <v>0.62857142857142856</v>
      </c>
      <c r="Z164" s="16">
        <f t="shared" si="31"/>
        <v>0.45454545454545453</v>
      </c>
      <c r="AA164" s="16"/>
      <c r="AB164" s="16">
        <f t="shared" si="32"/>
        <v>0.72727272727272729</v>
      </c>
      <c r="AC164" s="16">
        <f t="shared" si="33"/>
        <v>5.7142857142857141E-2</v>
      </c>
      <c r="AE164" s="16"/>
      <c r="AF164" s="16"/>
      <c r="AG164" s="16"/>
      <c r="AH164" s="16"/>
      <c r="AI164" s="16"/>
      <c r="AJ164" s="16"/>
      <c r="AK164" s="16"/>
      <c r="AL164" s="16"/>
      <c r="AM164" s="16"/>
    </row>
    <row r="165" spans="1:39" x14ac:dyDescent="0.2">
      <c r="A165" s="31">
        <v>38262</v>
      </c>
      <c r="B165" s="22">
        <v>4</v>
      </c>
      <c r="C165" s="16">
        <v>24</v>
      </c>
      <c r="D165" s="16" t="s">
        <v>103</v>
      </c>
      <c r="E165" s="16"/>
      <c r="F165" s="16"/>
      <c r="G165" s="16" t="s">
        <v>104</v>
      </c>
      <c r="H165" s="16" t="s">
        <v>105</v>
      </c>
      <c r="I165" s="16">
        <v>0</v>
      </c>
      <c r="J165" s="16">
        <v>1</v>
      </c>
      <c r="K165" s="16">
        <v>8</v>
      </c>
      <c r="L165" s="16">
        <v>6</v>
      </c>
      <c r="M165" s="16">
        <v>2</v>
      </c>
      <c r="N165" s="16">
        <v>17</v>
      </c>
      <c r="O165" s="16">
        <v>10</v>
      </c>
      <c r="P165" s="16">
        <f t="shared" si="34"/>
        <v>44</v>
      </c>
      <c r="Q165" s="16">
        <v>0</v>
      </c>
      <c r="R165" s="16"/>
      <c r="S165" s="16"/>
      <c r="T165" s="16"/>
      <c r="U165" s="16"/>
      <c r="V165" s="16"/>
      <c r="W165" s="16"/>
      <c r="X165" s="16">
        <v>24</v>
      </c>
      <c r="Y165" s="16">
        <f t="shared" si="30"/>
        <v>0.61363636363636365</v>
      </c>
      <c r="Z165" s="16">
        <f t="shared" si="31"/>
        <v>0.62962962962962965</v>
      </c>
      <c r="AA165" s="16"/>
      <c r="AB165" s="16">
        <f t="shared" si="32"/>
        <v>0.88888888888888884</v>
      </c>
      <c r="AC165" s="16">
        <f t="shared" si="33"/>
        <v>0.18181818181818182</v>
      </c>
      <c r="AE165" s="16"/>
      <c r="AF165" s="16"/>
      <c r="AG165" s="16"/>
      <c r="AH165" s="16"/>
      <c r="AI165" s="16"/>
      <c r="AJ165" s="16"/>
      <c r="AK165" s="16"/>
      <c r="AL165" s="16"/>
      <c r="AM165" s="16"/>
    </row>
    <row r="166" spans="1:39" x14ac:dyDescent="0.2">
      <c r="A166" s="31">
        <v>38263</v>
      </c>
      <c r="B166" s="22">
        <v>4</v>
      </c>
      <c r="C166" s="16">
        <v>24</v>
      </c>
      <c r="D166" s="16" t="s">
        <v>103</v>
      </c>
      <c r="E166" s="16"/>
      <c r="F166" s="16"/>
      <c r="G166" s="16" t="s">
        <v>104</v>
      </c>
      <c r="H166" s="16" t="s">
        <v>105</v>
      </c>
      <c r="I166" s="16">
        <v>0</v>
      </c>
      <c r="J166" s="16">
        <v>1</v>
      </c>
      <c r="K166" s="16">
        <v>6</v>
      </c>
      <c r="L166" s="16">
        <v>3</v>
      </c>
      <c r="M166" s="16">
        <v>2</v>
      </c>
      <c r="N166" s="16">
        <v>2</v>
      </c>
      <c r="O166" s="16">
        <v>7</v>
      </c>
      <c r="P166" s="16">
        <f t="shared" si="34"/>
        <v>21</v>
      </c>
      <c r="Q166" s="16">
        <v>0</v>
      </c>
      <c r="R166" s="16"/>
      <c r="S166" s="16"/>
      <c r="T166" s="16"/>
      <c r="U166" s="16"/>
      <c r="V166" s="16"/>
      <c r="W166" s="16"/>
      <c r="X166" s="16">
        <v>24</v>
      </c>
      <c r="Y166" s="16">
        <f t="shared" si="30"/>
        <v>0.42857142857142855</v>
      </c>
      <c r="Z166" s="16">
        <f t="shared" si="31"/>
        <v>0.22222222222222221</v>
      </c>
      <c r="AA166" s="16"/>
      <c r="AB166" s="16">
        <f t="shared" si="32"/>
        <v>0.8571428571428571</v>
      </c>
      <c r="AC166" s="16">
        <f t="shared" si="33"/>
        <v>0.23809523809523808</v>
      </c>
      <c r="AE166" s="16"/>
      <c r="AF166" s="16"/>
      <c r="AG166" s="16"/>
      <c r="AH166" s="16"/>
      <c r="AI166" s="16"/>
      <c r="AJ166" s="16"/>
      <c r="AK166" s="16"/>
      <c r="AL166" s="16"/>
      <c r="AM166" s="16"/>
    </row>
    <row r="167" spans="1:39" x14ac:dyDescent="0.2">
      <c r="A167" s="31">
        <v>38263</v>
      </c>
      <c r="B167" s="22">
        <v>4</v>
      </c>
      <c r="C167" s="16">
        <v>3852</v>
      </c>
      <c r="D167" s="16" t="s">
        <v>103</v>
      </c>
      <c r="E167" s="16"/>
      <c r="F167" s="16"/>
      <c r="G167" s="16" t="s">
        <v>104</v>
      </c>
      <c r="H167" s="16" t="s">
        <v>105</v>
      </c>
      <c r="I167" s="16">
        <v>0</v>
      </c>
      <c r="J167" s="16">
        <v>1</v>
      </c>
      <c r="K167" s="16">
        <v>10</v>
      </c>
      <c r="L167" s="16">
        <v>5</v>
      </c>
      <c r="M167" s="16">
        <v>0</v>
      </c>
      <c r="N167" s="16">
        <v>3</v>
      </c>
      <c r="O167" s="16">
        <v>7</v>
      </c>
      <c r="P167" s="16">
        <f t="shared" si="34"/>
        <v>26</v>
      </c>
      <c r="Q167" s="16">
        <v>0</v>
      </c>
      <c r="R167" s="16"/>
      <c r="S167" s="16"/>
      <c r="T167" s="16"/>
      <c r="U167" s="16"/>
      <c r="V167" s="16"/>
      <c r="W167" s="16"/>
      <c r="X167" s="16">
        <v>3852</v>
      </c>
      <c r="Y167" s="16">
        <f t="shared" si="30"/>
        <v>0.38461538461538464</v>
      </c>
      <c r="Z167" s="16">
        <f t="shared" si="31"/>
        <v>0.3</v>
      </c>
      <c r="AA167" s="16"/>
      <c r="AB167" s="16">
        <f t="shared" si="32"/>
        <v>0.90909090909090906</v>
      </c>
      <c r="AC167" s="16">
        <f t="shared" si="33"/>
        <v>0.19230769230769232</v>
      </c>
      <c r="AE167" s="16"/>
      <c r="AF167" s="16"/>
      <c r="AG167" s="16"/>
      <c r="AH167" s="16"/>
      <c r="AI167" s="16"/>
      <c r="AJ167" s="16"/>
      <c r="AK167" s="16"/>
      <c r="AL167" s="16"/>
      <c r="AM167" s="16"/>
    </row>
    <row r="168" spans="1:39" x14ac:dyDescent="0.2">
      <c r="A168" s="31">
        <v>38263</v>
      </c>
      <c r="B168" s="22">
        <v>4</v>
      </c>
      <c r="C168" s="16">
        <v>23</v>
      </c>
      <c r="D168" s="16" t="s">
        <v>103</v>
      </c>
      <c r="E168" s="16"/>
      <c r="F168" s="16"/>
      <c r="G168" s="16" t="s">
        <v>104</v>
      </c>
      <c r="H168" s="16" t="s">
        <v>105</v>
      </c>
      <c r="I168" s="16">
        <v>0</v>
      </c>
      <c r="J168" s="16">
        <v>1</v>
      </c>
      <c r="K168" s="16">
        <v>12</v>
      </c>
      <c r="L168" s="16">
        <v>0</v>
      </c>
      <c r="M168" s="16">
        <v>3</v>
      </c>
      <c r="N168" s="16">
        <v>4</v>
      </c>
      <c r="O168" s="16">
        <v>14</v>
      </c>
      <c r="P168" s="16">
        <f t="shared" si="34"/>
        <v>34</v>
      </c>
      <c r="Q168" s="16">
        <v>0</v>
      </c>
      <c r="R168" s="16"/>
      <c r="S168" s="16"/>
      <c r="T168" s="16"/>
      <c r="U168" s="16"/>
      <c r="V168" s="16"/>
      <c r="W168" s="16"/>
      <c r="X168" s="16">
        <v>23</v>
      </c>
      <c r="Y168" s="16">
        <f t="shared" si="30"/>
        <v>0.52941176470588236</v>
      </c>
      <c r="Z168" s="16">
        <f t="shared" si="31"/>
        <v>0.22222222222222221</v>
      </c>
      <c r="AA168" s="16"/>
      <c r="AB168" s="16">
        <f t="shared" si="32"/>
        <v>0.92307692307692313</v>
      </c>
      <c r="AC168" s="16">
        <f t="shared" si="33"/>
        <v>8.8235294117647065E-2</v>
      </c>
      <c r="AE168" s="16"/>
      <c r="AF168" s="16"/>
      <c r="AG168" s="16"/>
      <c r="AH168" s="16"/>
      <c r="AI168" s="16"/>
      <c r="AJ168" s="16"/>
      <c r="AK168" s="16"/>
      <c r="AL168" s="16"/>
      <c r="AM168" s="16"/>
    </row>
    <row r="169" spans="1:39" x14ac:dyDescent="0.2">
      <c r="A169" s="31">
        <v>38264</v>
      </c>
      <c r="B169" s="22">
        <v>4</v>
      </c>
      <c r="C169" s="16">
        <v>3852</v>
      </c>
      <c r="D169" s="16" t="s">
        <v>103</v>
      </c>
      <c r="E169" s="16"/>
      <c r="F169" s="16"/>
      <c r="G169" s="16" t="s">
        <v>104</v>
      </c>
      <c r="H169" s="16" t="s">
        <v>385</v>
      </c>
      <c r="I169" s="16">
        <v>0</v>
      </c>
      <c r="J169" s="16">
        <v>1</v>
      </c>
      <c r="K169" s="16">
        <v>13</v>
      </c>
      <c r="L169" s="16">
        <v>3</v>
      </c>
      <c r="M169" s="16">
        <v>3</v>
      </c>
      <c r="N169" s="16">
        <v>6</v>
      </c>
      <c r="O169" s="16">
        <v>5</v>
      </c>
      <c r="P169" s="16">
        <f t="shared" si="34"/>
        <v>31</v>
      </c>
      <c r="Q169" s="16">
        <v>0</v>
      </c>
      <c r="R169" s="16"/>
      <c r="S169" s="16"/>
      <c r="T169" s="16"/>
      <c r="U169" s="16"/>
      <c r="V169" s="16"/>
      <c r="W169" s="16"/>
      <c r="X169" s="16">
        <v>3852</v>
      </c>
      <c r="Y169" s="16">
        <f t="shared" si="30"/>
        <v>0.35483870967741937</v>
      </c>
      <c r="Z169" s="16">
        <f t="shared" si="31"/>
        <v>0.54545454545454541</v>
      </c>
      <c r="AA169" s="16"/>
      <c r="AB169" s="16">
        <f t="shared" si="32"/>
        <v>0.9285714285714286</v>
      </c>
      <c r="AC169" s="16">
        <f t="shared" si="33"/>
        <v>0.19354838709677419</v>
      </c>
      <c r="AE169" s="16"/>
      <c r="AF169" s="16"/>
      <c r="AG169" s="16"/>
      <c r="AH169" s="16"/>
      <c r="AI169" s="16"/>
      <c r="AJ169" s="16"/>
      <c r="AK169" s="16"/>
      <c r="AL169" s="16"/>
      <c r="AM169" s="16"/>
    </row>
    <row r="170" spans="1:39" x14ac:dyDescent="0.2">
      <c r="A170" s="31">
        <v>38264</v>
      </c>
      <c r="B170" s="22">
        <v>4</v>
      </c>
      <c r="C170" s="16">
        <v>23</v>
      </c>
      <c r="D170" s="16" t="s">
        <v>103</v>
      </c>
      <c r="E170" s="16"/>
      <c r="F170" s="16"/>
      <c r="G170" s="16" t="s">
        <v>104</v>
      </c>
      <c r="H170" s="16" t="s">
        <v>105</v>
      </c>
      <c r="I170" s="16">
        <v>0</v>
      </c>
      <c r="J170" s="16">
        <v>1</v>
      </c>
      <c r="K170" s="16">
        <v>24</v>
      </c>
      <c r="L170" s="16">
        <v>4</v>
      </c>
      <c r="M170" s="16">
        <v>4</v>
      </c>
      <c r="N170" s="16">
        <v>24</v>
      </c>
      <c r="O170" s="16">
        <v>18</v>
      </c>
      <c r="P170" s="16">
        <f t="shared" si="34"/>
        <v>75</v>
      </c>
      <c r="Q170" s="16">
        <v>0</v>
      </c>
      <c r="R170" s="16"/>
      <c r="S170" s="16"/>
      <c r="T170" s="16"/>
      <c r="U170" s="16"/>
      <c r="V170" s="16"/>
      <c r="W170" s="16"/>
      <c r="X170" s="16">
        <v>23</v>
      </c>
      <c r="Y170" s="16">
        <f t="shared" si="30"/>
        <v>0.56000000000000005</v>
      </c>
      <c r="Z170" s="16">
        <f t="shared" si="31"/>
        <v>0.5714285714285714</v>
      </c>
      <c r="AA170" s="16"/>
      <c r="AB170" s="16">
        <f t="shared" si="32"/>
        <v>0.96</v>
      </c>
      <c r="AC170" s="16">
        <f t="shared" si="33"/>
        <v>0.10666666666666667</v>
      </c>
      <c r="AE170" s="16"/>
      <c r="AF170" s="16"/>
      <c r="AG170" s="16"/>
      <c r="AH170" s="16"/>
      <c r="AI170" s="16"/>
      <c r="AJ170" s="16"/>
      <c r="AK170" s="16"/>
      <c r="AL170" s="16"/>
      <c r="AM170" s="16"/>
    </row>
    <row r="171" spans="1:39" x14ac:dyDescent="0.2">
      <c r="A171" s="31">
        <v>38265</v>
      </c>
      <c r="B171" s="22">
        <v>4</v>
      </c>
      <c r="C171" s="16">
        <v>3852</v>
      </c>
      <c r="D171" s="16" t="s">
        <v>103</v>
      </c>
      <c r="E171" s="16"/>
      <c r="F171" s="16"/>
      <c r="G171" s="16" t="s">
        <v>104</v>
      </c>
      <c r="H171" s="16" t="s">
        <v>385</v>
      </c>
      <c r="I171" s="16">
        <v>0</v>
      </c>
      <c r="J171" s="16">
        <v>0</v>
      </c>
      <c r="K171" s="16">
        <v>8</v>
      </c>
      <c r="L171" s="16">
        <v>4</v>
      </c>
      <c r="M171" s="16">
        <v>1</v>
      </c>
      <c r="N171" s="16">
        <v>7</v>
      </c>
      <c r="O171" s="16">
        <v>7</v>
      </c>
      <c r="P171" s="16">
        <f t="shared" si="34"/>
        <v>27</v>
      </c>
      <c r="Q171" s="16">
        <v>0</v>
      </c>
      <c r="R171" s="16"/>
      <c r="S171" s="16"/>
      <c r="T171" s="16"/>
      <c r="U171" s="16"/>
      <c r="V171" s="16"/>
      <c r="W171" s="16"/>
      <c r="X171" s="16">
        <v>3852</v>
      </c>
      <c r="Y171" s="16">
        <f t="shared" si="30"/>
        <v>0.51851851851851849</v>
      </c>
      <c r="Z171" s="16">
        <f t="shared" si="31"/>
        <v>0.5</v>
      </c>
      <c r="AA171" s="16"/>
      <c r="AB171" s="16">
        <f t="shared" si="32"/>
        <v>1</v>
      </c>
      <c r="AC171" s="16">
        <f t="shared" si="33"/>
        <v>0.18518518518518517</v>
      </c>
      <c r="AE171" s="16"/>
      <c r="AF171" s="16"/>
      <c r="AG171" s="16"/>
      <c r="AH171" s="16"/>
      <c r="AI171" s="16"/>
      <c r="AJ171" s="16"/>
      <c r="AK171" s="16"/>
      <c r="AL171" s="16"/>
      <c r="AM171" s="16"/>
    </row>
    <row r="172" spans="1:39" x14ac:dyDescent="0.2">
      <c r="A172" s="31">
        <v>38265</v>
      </c>
      <c r="B172" s="22">
        <v>4</v>
      </c>
      <c r="C172" s="16">
        <v>24</v>
      </c>
      <c r="D172" s="16" t="s">
        <v>103</v>
      </c>
      <c r="E172" s="16"/>
      <c r="F172" s="16"/>
      <c r="G172" s="16" t="s">
        <v>104</v>
      </c>
      <c r="H172" s="16" t="s">
        <v>105</v>
      </c>
      <c r="I172" s="16">
        <v>0</v>
      </c>
      <c r="J172" s="16">
        <v>3</v>
      </c>
      <c r="K172" s="16">
        <v>14</v>
      </c>
      <c r="L172" s="16">
        <v>3</v>
      </c>
      <c r="M172" s="16">
        <v>1</v>
      </c>
      <c r="N172" s="16">
        <v>8</v>
      </c>
      <c r="O172" s="16">
        <v>2</v>
      </c>
      <c r="P172" s="16">
        <f t="shared" si="34"/>
        <v>31</v>
      </c>
      <c r="Q172" s="16">
        <v>0</v>
      </c>
      <c r="R172" s="16"/>
      <c r="S172" s="16"/>
      <c r="T172" s="16"/>
      <c r="U172" s="16"/>
      <c r="V172" s="16"/>
      <c r="W172" s="16"/>
      <c r="X172" s="16">
        <v>24</v>
      </c>
      <c r="Y172" s="16">
        <f t="shared" si="30"/>
        <v>0.32258064516129031</v>
      </c>
      <c r="Z172" s="16">
        <f t="shared" si="31"/>
        <v>0.8</v>
      </c>
      <c r="AA172" s="16"/>
      <c r="AB172" s="16">
        <f t="shared" si="32"/>
        <v>0.82352941176470584</v>
      </c>
      <c r="AC172" s="16">
        <f t="shared" si="33"/>
        <v>0.12903225806451613</v>
      </c>
      <c r="AE172" s="16"/>
      <c r="AF172" s="16"/>
      <c r="AG172" s="16"/>
      <c r="AH172" s="16"/>
      <c r="AI172" s="16"/>
      <c r="AJ172" s="16"/>
      <c r="AK172" s="16"/>
      <c r="AL172" s="16"/>
      <c r="AM172" s="16"/>
    </row>
    <row r="173" spans="1:39" x14ac:dyDescent="0.2">
      <c r="A173" s="31">
        <v>38265</v>
      </c>
      <c r="B173" s="22">
        <v>4</v>
      </c>
      <c r="C173" s="16">
        <v>23</v>
      </c>
      <c r="D173" s="16" t="s">
        <v>103</v>
      </c>
      <c r="E173" s="16"/>
      <c r="F173" s="16"/>
      <c r="G173" s="16" t="s">
        <v>104</v>
      </c>
      <c r="H173" s="16" t="s">
        <v>105</v>
      </c>
      <c r="I173" s="16">
        <v>0</v>
      </c>
      <c r="J173" s="16">
        <v>4</v>
      </c>
      <c r="K173" s="16">
        <v>11</v>
      </c>
      <c r="L173" s="16">
        <v>9</v>
      </c>
      <c r="M173" s="16">
        <v>4</v>
      </c>
      <c r="N173" s="16">
        <v>9</v>
      </c>
      <c r="O173" s="16">
        <v>2</v>
      </c>
      <c r="P173" s="16">
        <f t="shared" si="34"/>
        <v>39</v>
      </c>
      <c r="Q173" s="16">
        <v>0</v>
      </c>
      <c r="R173" s="16"/>
      <c r="S173" s="16"/>
      <c r="T173" s="16"/>
      <c r="U173" s="16"/>
      <c r="V173" s="16"/>
      <c r="W173" s="16"/>
      <c r="X173" s="16">
        <v>23</v>
      </c>
      <c r="Y173" s="16">
        <f t="shared" si="30"/>
        <v>0.28205128205128205</v>
      </c>
      <c r="Z173" s="16">
        <f t="shared" si="31"/>
        <v>0.81818181818181823</v>
      </c>
      <c r="AA173" s="16"/>
      <c r="AB173" s="16">
        <f t="shared" si="32"/>
        <v>0.73333333333333328</v>
      </c>
      <c r="AC173" s="16">
        <f t="shared" si="33"/>
        <v>0.33333333333333331</v>
      </c>
      <c r="AE173" s="16"/>
      <c r="AF173" s="16"/>
      <c r="AG173" s="16"/>
      <c r="AH173" s="16"/>
      <c r="AI173" s="16"/>
      <c r="AJ173" s="16"/>
      <c r="AK173" s="16"/>
      <c r="AL173" s="16"/>
      <c r="AM173" s="16"/>
    </row>
    <row r="174" spans="1:39" x14ac:dyDescent="0.2">
      <c r="A174" s="31">
        <v>38266</v>
      </c>
      <c r="B174" s="22">
        <v>4</v>
      </c>
      <c r="C174" s="16">
        <v>24</v>
      </c>
      <c r="D174" s="16" t="s">
        <v>103</v>
      </c>
      <c r="E174" s="16"/>
      <c r="F174" s="16"/>
      <c r="G174" s="16" t="s">
        <v>104</v>
      </c>
      <c r="H174" s="16" t="s">
        <v>105</v>
      </c>
      <c r="I174" s="16">
        <v>0</v>
      </c>
      <c r="J174" s="16">
        <v>3</v>
      </c>
      <c r="K174" s="16">
        <v>11</v>
      </c>
      <c r="L174" s="16">
        <v>8</v>
      </c>
      <c r="M174" s="16">
        <v>3</v>
      </c>
      <c r="N174" s="16">
        <v>4</v>
      </c>
      <c r="O174" s="16">
        <v>5</v>
      </c>
      <c r="P174" s="16">
        <f t="shared" si="34"/>
        <v>34</v>
      </c>
      <c r="Q174" s="16">
        <v>0</v>
      </c>
      <c r="R174" s="16"/>
      <c r="S174" s="16"/>
      <c r="T174" s="16"/>
      <c r="U174" s="16"/>
      <c r="V174" s="16"/>
      <c r="W174" s="16"/>
      <c r="X174" s="16">
        <v>24</v>
      </c>
      <c r="Y174" s="16">
        <f t="shared" si="30"/>
        <v>0.26470588235294118</v>
      </c>
      <c r="Z174" s="16">
        <f t="shared" si="31"/>
        <v>0.44444444444444442</v>
      </c>
      <c r="AA174" s="16"/>
      <c r="AB174" s="16">
        <f t="shared" si="32"/>
        <v>0.7857142857142857</v>
      </c>
      <c r="AC174" s="16">
        <f t="shared" si="33"/>
        <v>0.3235294117647059</v>
      </c>
      <c r="AE174" s="16"/>
      <c r="AF174" s="16"/>
      <c r="AG174" s="16"/>
      <c r="AH174" s="16"/>
      <c r="AI174" s="16"/>
      <c r="AJ174" s="16"/>
      <c r="AK174" s="16"/>
      <c r="AL174" s="16"/>
      <c r="AM174" s="16"/>
    </row>
    <row r="175" spans="1:39" x14ac:dyDescent="0.2">
      <c r="A175" s="31">
        <v>38266</v>
      </c>
      <c r="B175" s="22">
        <v>4</v>
      </c>
      <c r="C175" s="16">
        <v>23</v>
      </c>
      <c r="D175" s="16" t="s">
        <v>103</v>
      </c>
      <c r="E175" s="16"/>
      <c r="F175" s="16"/>
      <c r="G175" s="16" t="s">
        <v>104</v>
      </c>
      <c r="H175" s="16" t="s">
        <v>105</v>
      </c>
      <c r="I175" s="16">
        <v>0</v>
      </c>
      <c r="J175" s="16">
        <v>2</v>
      </c>
      <c r="K175" s="16">
        <v>10</v>
      </c>
      <c r="L175" s="16">
        <v>2</v>
      </c>
      <c r="M175" s="16">
        <v>8</v>
      </c>
      <c r="N175" s="16">
        <v>14</v>
      </c>
      <c r="O175" s="16">
        <v>9</v>
      </c>
      <c r="P175" s="16">
        <f t="shared" si="34"/>
        <v>45</v>
      </c>
      <c r="Q175" s="16">
        <v>0</v>
      </c>
      <c r="R175" s="16"/>
      <c r="S175" s="16"/>
      <c r="T175" s="16"/>
      <c r="U175" s="16"/>
      <c r="V175" s="16"/>
      <c r="W175" s="16"/>
      <c r="X175" s="16">
        <v>23</v>
      </c>
      <c r="Y175" s="16">
        <f t="shared" si="30"/>
        <v>0.51111111111111107</v>
      </c>
      <c r="Z175" s="16">
        <f t="shared" si="31"/>
        <v>0.60869565217391308</v>
      </c>
      <c r="AA175" s="16"/>
      <c r="AB175" s="16">
        <f t="shared" si="32"/>
        <v>0.83333333333333337</v>
      </c>
      <c r="AC175" s="16">
        <f t="shared" si="33"/>
        <v>0.22222222222222221</v>
      </c>
      <c r="AE175" s="16"/>
      <c r="AF175" s="16"/>
      <c r="AG175" s="16"/>
      <c r="AH175" s="16"/>
      <c r="AI175" s="16"/>
      <c r="AJ175" s="16"/>
      <c r="AK175" s="16"/>
      <c r="AL175" s="16"/>
      <c r="AM175" s="16"/>
    </row>
    <row r="176" spans="1:39" x14ac:dyDescent="0.2">
      <c r="A176" s="31">
        <v>38267</v>
      </c>
      <c r="B176" s="22">
        <v>4</v>
      </c>
      <c r="C176" s="16">
        <v>3852</v>
      </c>
      <c r="D176" s="16" t="s">
        <v>103</v>
      </c>
      <c r="E176" s="16"/>
      <c r="F176" s="16"/>
      <c r="G176" s="16" t="s">
        <v>104</v>
      </c>
      <c r="H176" s="16" t="s">
        <v>385</v>
      </c>
      <c r="I176" s="16">
        <v>0</v>
      </c>
      <c r="J176" s="16">
        <v>1</v>
      </c>
      <c r="K176" s="16">
        <v>16</v>
      </c>
      <c r="L176" s="16">
        <v>5</v>
      </c>
      <c r="M176" s="16">
        <v>1</v>
      </c>
      <c r="N176" s="16">
        <v>6</v>
      </c>
      <c r="O176" s="16">
        <v>4</v>
      </c>
      <c r="P176" s="16">
        <f t="shared" si="34"/>
        <v>33</v>
      </c>
      <c r="Q176" s="16">
        <v>0</v>
      </c>
      <c r="R176" s="16"/>
      <c r="S176" s="16"/>
      <c r="T176" s="16"/>
      <c r="U176" s="16"/>
      <c r="V176" s="16"/>
      <c r="W176" s="16"/>
      <c r="X176" s="16">
        <v>3852</v>
      </c>
      <c r="Y176" s="16">
        <f t="shared" si="30"/>
        <v>0.30303030303030304</v>
      </c>
      <c r="Z176" s="16">
        <f t="shared" si="31"/>
        <v>0.6</v>
      </c>
      <c r="AA176" s="16"/>
      <c r="AB176" s="16">
        <f t="shared" si="32"/>
        <v>0.94117647058823528</v>
      </c>
      <c r="AC176" s="16">
        <f t="shared" si="33"/>
        <v>0.18181818181818182</v>
      </c>
      <c r="AE176" s="16"/>
      <c r="AF176" s="16"/>
      <c r="AG176" s="16"/>
      <c r="AH176" s="16"/>
      <c r="AI176" s="16"/>
      <c r="AJ176" s="16"/>
      <c r="AK176" s="16"/>
      <c r="AL176" s="16"/>
      <c r="AM176" s="16"/>
    </row>
    <row r="177" spans="1:39" x14ac:dyDescent="0.2">
      <c r="A177" s="31">
        <v>38267</v>
      </c>
      <c r="B177" s="22">
        <v>4</v>
      </c>
      <c r="C177" s="16">
        <v>23</v>
      </c>
      <c r="D177" s="16" t="s">
        <v>103</v>
      </c>
      <c r="E177" s="16"/>
      <c r="F177" s="16"/>
      <c r="G177" s="16" t="s">
        <v>104</v>
      </c>
      <c r="H177" s="16" t="s">
        <v>105</v>
      </c>
      <c r="I177" s="16">
        <v>0</v>
      </c>
      <c r="J177" s="16">
        <v>1</v>
      </c>
      <c r="K177" s="16">
        <v>24</v>
      </c>
      <c r="L177" s="16">
        <v>9</v>
      </c>
      <c r="M177" s="16">
        <v>4</v>
      </c>
      <c r="N177" s="16">
        <v>18</v>
      </c>
      <c r="O177" s="16">
        <v>15</v>
      </c>
      <c r="P177" s="16">
        <f t="shared" si="34"/>
        <v>71</v>
      </c>
      <c r="Q177" s="16">
        <v>0</v>
      </c>
      <c r="R177" s="16"/>
      <c r="S177" s="16"/>
      <c r="T177" s="16"/>
      <c r="U177" s="16"/>
      <c r="V177" s="16"/>
      <c r="W177" s="16"/>
      <c r="X177" s="16">
        <v>23</v>
      </c>
      <c r="Y177" s="16">
        <f t="shared" si="30"/>
        <v>0.46478873239436619</v>
      </c>
      <c r="Z177" s="16">
        <f t="shared" si="31"/>
        <v>0.54545454545454541</v>
      </c>
      <c r="AA177" s="16"/>
      <c r="AB177" s="16">
        <f t="shared" si="32"/>
        <v>0.96</v>
      </c>
      <c r="AC177" s="16">
        <f t="shared" si="33"/>
        <v>0.18309859154929578</v>
      </c>
      <c r="AE177" s="16"/>
      <c r="AF177" s="16"/>
      <c r="AG177" s="16"/>
      <c r="AH177" s="16"/>
      <c r="AI177" s="16"/>
      <c r="AJ177" s="16"/>
      <c r="AK177" s="16"/>
      <c r="AL177" s="16"/>
      <c r="AM177" s="16"/>
    </row>
    <row r="178" spans="1:39" x14ac:dyDescent="0.2">
      <c r="A178" s="31">
        <v>38268</v>
      </c>
      <c r="B178" s="22">
        <v>4</v>
      </c>
      <c r="C178" s="16">
        <v>24</v>
      </c>
      <c r="D178" s="16" t="s">
        <v>103</v>
      </c>
      <c r="E178" s="16"/>
      <c r="F178" s="16"/>
      <c r="G178" s="16" t="s">
        <v>104</v>
      </c>
      <c r="H178" s="16" t="s">
        <v>105</v>
      </c>
      <c r="I178" s="16">
        <v>0</v>
      </c>
      <c r="J178" s="16">
        <v>1</v>
      </c>
      <c r="K178" s="16">
        <v>11</v>
      </c>
      <c r="L178" s="16">
        <v>8</v>
      </c>
      <c r="M178" s="16">
        <v>2</v>
      </c>
      <c r="N178" s="16">
        <v>3</v>
      </c>
      <c r="O178" s="16">
        <v>8</v>
      </c>
      <c r="P178" s="16">
        <f t="shared" si="34"/>
        <v>33</v>
      </c>
      <c r="Q178" s="16">
        <v>0</v>
      </c>
      <c r="R178" s="16"/>
      <c r="S178" s="16"/>
      <c r="T178" s="16"/>
      <c r="U178" s="16"/>
      <c r="V178" s="16"/>
      <c r="W178" s="12">
        <v>0.625</v>
      </c>
      <c r="X178" s="16">
        <v>24</v>
      </c>
      <c r="Y178" s="16">
        <f t="shared" si="30"/>
        <v>0.33333333333333331</v>
      </c>
      <c r="Z178" s="16">
        <f t="shared" si="31"/>
        <v>0.27272727272727271</v>
      </c>
      <c r="AA178" s="16"/>
      <c r="AB178" s="16">
        <f t="shared" si="32"/>
        <v>0.91666666666666663</v>
      </c>
      <c r="AC178" s="16">
        <f t="shared" si="33"/>
        <v>0.30303030303030304</v>
      </c>
      <c r="AE178" s="16"/>
      <c r="AF178" s="16"/>
      <c r="AG178" s="16"/>
      <c r="AH178" s="16"/>
      <c r="AI178" s="16"/>
      <c r="AJ178" s="16"/>
      <c r="AK178" s="16"/>
      <c r="AL178" s="16"/>
      <c r="AM178" s="16"/>
    </row>
    <row r="179" spans="1:39" x14ac:dyDescent="0.2">
      <c r="A179" s="31">
        <v>38268</v>
      </c>
      <c r="B179" s="22">
        <v>4</v>
      </c>
      <c r="C179" s="16">
        <v>23</v>
      </c>
      <c r="D179" s="16" t="s">
        <v>103</v>
      </c>
      <c r="E179" s="16"/>
      <c r="F179" s="16"/>
      <c r="G179" s="16" t="s">
        <v>104</v>
      </c>
      <c r="H179" s="16" t="s">
        <v>105</v>
      </c>
      <c r="I179" s="16">
        <v>0</v>
      </c>
      <c r="J179" s="16">
        <v>3</v>
      </c>
      <c r="K179" s="16">
        <v>17</v>
      </c>
      <c r="L179" s="16">
        <v>10</v>
      </c>
      <c r="M179" s="16">
        <v>7</v>
      </c>
      <c r="N179" s="16">
        <v>10</v>
      </c>
      <c r="O179" s="16">
        <v>2</v>
      </c>
      <c r="P179" s="16">
        <f t="shared" si="34"/>
        <v>49</v>
      </c>
      <c r="Q179" s="16">
        <v>0</v>
      </c>
      <c r="R179" s="16"/>
      <c r="S179" s="16"/>
      <c r="T179" s="16"/>
      <c r="U179" s="16"/>
      <c r="V179" s="16"/>
      <c r="W179" s="16"/>
      <c r="X179" s="16">
        <v>23</v>
      </c>
      <c r="Y179" s="16">
        <f t="shared" si="30"/>
        <v>0.24489795918367346</v>
      </c>
      <c r="Z179" s="16">
        <f t="shared" si="31"/>
        <v>0.83333333333333337</v>
      </c>
      <c r="AA179" s="16"/>
      <c r="AB179" s="16">
        <f t="shared" si="32"/>
        <v>0.85</v>
      </c>
      <c r="AC179" s="16">
        <f t="shared" si="33"/>
        <v>0.34693877551020408</v>
      </c>
      <c r="AE179" s="16"/>
      <c r="AF179" s="16"/>
      <c r="AG179" s="16"/>
      <c r="AH179" s="16"/>
      <c r="AI179" s="16"/>
      <c r="AJ179" s="16"/>
      <c r="AK179" s="16"/>
      <c r="AL179" s="16"/>
      <c r="AM179" s="16"/>
    </row>
    <row r="180" spans="1:39" x14ac:dyDescent="0.2">
      <c r="A180" s="31">
        <v>38269</v>
      </c>
      <c r="B180" s="22">
        <v>4</v>
      </c>
      <c r="C180" s="16">
        <v>23</v>
      </c>
      <c r="D180" s="16" t="s">
        <v>103</v>
      </c>
      <c r="E180" s="16"/>
      <c r="F180" s="16"/>
      <c r="G180" s="16" t="s">
        <v>104</v>
      </c>
      <c r="H180" s="16" t="s">
        <v>105</v>
      </c>
      <c r="I180" s="16">
        <v>0</v>
      </c>
      <c r="J180" s="16">
        <v>1</v>
      </c>
      <c r="K180" s="16">
        <v>11</v>
      </c>
      <c r="L180" s="16">
        <v>7</v>
      </c>
      <c r="M180" s="16">
        <v>2</v>
      </c>
      <c r="N180" s="16">
        <v>13</v>
      </c>
      <c r="O180" s="16">
        <v>5</v>
      </c>
      <c r="P180" s="16">
        <f t="shared" si="34"/>
        <v>39</v>
      </c>
      <c r="Q180" s="16">
        <v>0</v>
      </c>
      <c r="R180" s="16"/>
      <c r="S180" s="16"/>
      <c r="T180" s="16"/>
      <c r="U180" s="16"/>
      <c r="V180" s="16"/>
      <c r="W180" s="16"/>
      <c r="X180" s="16">
        <v>23</v>
      </c>
      <c r="Y180" s="16">
        <f t="shared" si="30"/>
        <v>0.46153846153846156</v>
      </c>
      <c r="Z180" s="16">
        <f t="shared" si="31"/>
        <v>0.72222222222222221</v>
      </c>
      <c r="AA180" s="16"/>
      <c r="AB180" s="16">
        <f t="shared" si="32"/>
        <v>0.91666666666666663</v>
      </c>
      <c r="AC180" s="16">
        <f t="shared" si="33"/>
        <v>0.23076923076923078</v>
      </c>
      <c r="AE180" s="16"/>
      <c r="AF180" s="16"/>
      <c r="AG180" s="16"/>
      <c r="AH180" s="16"/>
      <c r="AI180" s="16"/>
      <c r="AJ180" s="16"/>
      <c r="AK180" s="16"/>
      <c r="AL180" s="16"/>
      <c r="AM180" s="16"/>
    </row>
    <row r="181" spans="1:39" x14ac:dyDescent="0.2">
      <c r="A181" s="31">
        <v>38269</v>
      </c>
      <c r="B181" s="22">
        <v>4</v>
      </c>
      <c r="C181" s="16">
        <v>24</v>
      </c>
      <c r="D181" s="16" t="s">
        <v>103</v>
      </c>
      <c r="E181" s="16"/>
      <c r="F181" s="16"/>
      <c r="G181" s="16" t="s">
        <v>104</v>
      </c>
      <c r="H181" s="16" t="s">
        <v>105</v>
      </c>
      <c r="I181" s="16">
        <v>0</v>
      </c>
      <c r="J181" s="16">
        <v>2</v>
      </c>
      <c r="K181" s="16">
        <v>11</v>
      </c>
      <c r="L181" s="16">
        <v>13</v>
      </c>
      <c r="M181" s="16">
        <v>2</v>
      </c>
      <c r="N181" s="16">
        <v>10</v>
      </c>
      <c r="O181" s="16">
        <v>11</v>
      </c>
      <c r="P181" s="16">
        <f t="shared" si="34"/>
        <v>49</v>
      </c>
      <c r="Q181" s="16">
        <v>0</v>
      </c>
      <c r="R181" s="16"/>
      <c r="S181" s="16"/>
      <c r="T181" s="16"/>
      <c r="U181" s="16"/>
      <c r="V181" s="16"/>
      <c r="W181" s="16"/>
      <c r="X181" s="16">
        <v>24</v>
      </c>
      <c r="Y181" s="16">
        <f t="shared" si="30"/>
        <v>0.42857142857142855</v>
      </c>
      <c r="Z181" s="16">
        <f t="shared" si="31"/>
        <v>0.47619047619047616</v>
      </c>
      <c r="AA181" s="16"/>
      <c r="AB181" s="16">
        <f t="shared" si="32"/>
        <v>0.84615384615384615</v>
      </c>
      <c r="AC181" s="16">
        <f t="shared" si="33"/>
        <v>0.30612244897959184</v>
      </c>
      <c r="AE181" s="16"/>
      <c r="AF181" s="16"/>
      <c r="AG181" s="16"/>
      <c r="AH181" s="16"/>
      <c r="AI181" s="16"/>
      <c r="AJ181" s="16"/>
      <c r="AK181" s="16"/>
      <c r="AL181" s="16"/>
      <c r="AM181" s="16"/>
    </row>
    <row r="182" spans="1:39" x14ac:dyDescent="0.2">
      <c r="A182" s="31">
        <v>38270</v>
      </c>
      <c r="B182" s="22">
        <v>4</v>
      </c>
      <c r="C182" s="16">
        <v>3852</v>
      </c>
      <c r="D182" s="16" t="s">
        <v>103</v>
      </c>
      <c r="E182" s="16"/>
      <c r="F182" s="16"/>
      <c r="G182" s="16" t="s">
        <v>104</v>
      </c>
      <c r="H182" s="16" t="s">
        <v>105</v>
      </c>
      <c r="I182" s="16">
        <v>0</v>
      </c>
      <c r="J182" s="16">
        <v>1</v>
      </c>
      <c r="K182" s="16">
        <v>3</v>
      </c>
      <c r="L182" s="16">
        <v>6</v>
      </c>
      <c r="M182" s="16">
        <v>3</v>
      </c>
      <c r="N182" s="16">
        <v>1</v>
      </c>
      <c r="O182" s="16">
        <v>3</v>
      </c>
      <c r="P182" s="16">
        <f t="shared" si="34"/>
        <v>17</v>
      </c>
      <c r="Q182" s="16">
        <v>0</v>
      </c>
      <c r="R182" s="16"/>
      <c r="S182" s="16"/>
      <c r="T182" s="16"/>
      <c r="U182" s="16"/>
      <c r="V182" s="16"/>
      <c r="W182" s="16"/>
      <c r="X182" s="16">
        <v>3852</v>
      </c>
      <c r="Y182" s="16">
        <f t="shared" si="30"/>
        <v>0.23529411764705882</v>
      </c>
      <c r="Z182" s="16">
        <f t="shared" si="31"/>
        <v>0.25</v>
      </c>
      <c r="AA182" s="16"/>
      <c r="AB182" s="16">
        <f t="shared" si="32"/>
        <v>0.75</v>
      </c>
      <c r="AC182" s="16">
        <f t="shared" si="33"/>
        <v>0.52941176470588236</v>
      </c>
      <c r="AE182" s="16"/>
      <c r="AF182" s="16"/>
      <c r="AG182" s="16"/>
      <c r="AH182" s="16"/>
      <c r="AI182" s="16"/>
      <c r="AJ182" s="16"/>
      <c r="AK182" s="16"/>
      <c r="AL182" s="16"/>
      <c r="AM182" s="16"/>
    </row>
    <row r="183" spans="1:39" x14ac:dyDescent="0.2">
      <c r="A183" s="31">
        <v>38270</v>
      </c>
      <c r="B183" s="22">
        <v>4</v>
      </c>
      <c r="C183" s="16">
        <v>24</v>
      </c>
      <c r="D183" s="16" t="s">
        <v>103</v>
      </c>
      <c r="E183" s="16"/>
      <c r="F183" s="16"/>
      <c r="G183" s="16" t="s">
        <v>104</v>
      </c>
      <c r="H183" s="16" t="s">
        <v>105</v>
      </c>
      <c r="I183" s="16">
        <v>0</v>
      </c>
      <c r="J183" s="16">
        <v>1</v>
      </c>
      <c r="K183" s="16">
        <v>3</v>
      </c>
      <c r="L183" s="16">
        <v>7</v>
      </c>
      <c r="M183" s="16">
        <v>1</v>
      </c>
      <c r="N183" s="16">
        <v>4</v>
      </c>
      <c r="O183" s="16">
        <v>2</v>
      </c>
      <c r="P183" s="16">
        <f t="shared" si="34"/>
        <v>18</v>
      </c>
      <c r="Q183" s="16">
        <v>0</v>
      </c>
      <c r="R183" s="16"/>
      <c r="S183" s="16"/>
      <c r="T183" s="16"/>
      <c r="U183" s="16"/>
      <c r="V183" s="16"/>
      <c r="W183" s="16"/>
      <c r="X183" s="16">
        <v>24</v>
      </c>
      <c r="Y183" s="16">
        <f t="shared" si="30"/>
        <v>0.33333333333333331</v>
      </c>
      <c r="Z183" s="16">
        <f t="shared" si="31"/>
        <v>0.66666666666666663</v>
      </c>
      <c r="AA183" s="16"/>
      <c r="AB183" s="16">
        <f t="shared" si="32"/>
        <v>0.75</v>
      </c>
      <c r="AC183" s="16">
        <f t="shared" si="33"/>
        <v>0.44444444444444442</v>
      </c>
      <c r="AE183" s="16"/>
      <c r="AF183" s="16"/>
      <c r="AG183" s="16"/>
      <c r="AH183" s="16"/>
      <c r="AI183" s="16"/>
      <c r="AJ183" s="16"/>
      <c r="AK183" s="16"/>
      <c r="AL183" s="16"/>
      <c r="AM183" s="16"/>
    </row>
    <row r="184" spans="1:39" x14ac:dyDescent="0.2">
      <c r="A184" s="31">
        <v>38270</v>
      </c>
      <c r="B184" s="22">
        <v>4</v>
      </c>
      <c r="C184" s="16">
        <v>23</v>
      </c>
      <c r="D184" s="16" t="s">
        <v>103</v>
      </c>
      <c r="E184" s="16"/>
      <c r="F184" s="16"/>
      <c r="G184" s="16" t="s">
        <v>104</v>
      </c>
      <c r="H184" s="16" t="s">
        <v>105</v>
      </c>
      <c r="I184" s="16">
        <v>0</v>
      </c>
      <c r="J184" s="16">
        <v>1</v>
      </c>
      <c r="K184" s="16">
        <v>6</v>
      </c>
      <c r="L184" s="16">
        <v>11</v>
      </c>
      <c r="M184" s="16">
        <v>3</v>
      </c>
      <c r="N184" s="16">
        <v>3</v>
      </c>
      <c r="O184" s="16">
        <v>6</v>
      </c>
      <c r="P184" s="16">
        <f t="shared" si="34"/>
        <v>30</v>
      </c>
      <c r="Q184" s="16">
        <v>0</v>
      </c>
      <c r="R184" s="16"/>
      <c r="S184" s="16"/>
      <c r="T184" s="16"/>
      <c r="U184" s="16"/>
      <c r="V184" s="16"/>
      <c r="W184" s="16"/>
      <c r="X184" s="16">
        <v>23</v>
      </c>
      <c r="Y184" s="16">
        <f t="shared" si="30"/>
        <v>0.3</v>
      </c>
      <c r="Z184" s="16">
        <f t="shared" si="31"/>
        <v>0.33333333333333331</v>
      </c>
      <c r="AA184" s="16"/>
      <c r="AB184" s="16">
        <f t="shared" si="32"/>
        <v>0.8571428571428571</v>
      </c>
      <c r="AC184" s="16">
        <f t="shared" si="33"/>
        <v>0.46666666666666667</v>
      </c>
      <c r="AE184" s="16"/>
      <c r="AF184" s="16"/>
      <c r="AG184" s="16"/>
      <c r="AH184" s="16"/>
      <c r="AI184" s="16"/>
      <c r="AJ184" s="16"/>
      <c r="AK184" s="16"/>
      <c r="AL184" s="16"/>
      <c r="AM184" s="16"/>
    </row>
    <row r="185" spans="1:39" x14ac:dyDescent="0.2">
      <c r="A185" s="31">
        <v>38271</v>
      </c>
      <c r="B185" s="22">
        <v>4</v>
      </c>
      <c r="C185" s="16">
        <v>23</v>
      </c>
      <c r="D185" s="16" t="s">
        <v>103</v>
      </c>
      <c r="E185" s="16"/>
      <c r="F185" s="16"/>
      <c r="G185" s="16" t="s">
        <v>104</v>
      </c>
      <c r="H185" s="16" t="s">
        <v>105</v>
      </c>
      <c r="I185" s="16">
        <v>0</v>
      </c>
      <c r="J185" s="16">
        <v>0</v>
      </c>
      <c r="K185" s="16">
        <v>5</v>
      </c>
      <c r="L185" s="16">
        <v>2</v>
      </c>
      <c r="M185" s="16">
        <v>1</v>
      </c>
      <c r="N185" s="16">
        <v>5</v>
      </c>
      <c r="O185" s="16">
        <v>1</v>
      </c>
      <c r="P185" s="16">
        <f t="shared" si="34"/>
        <v>14</v>
      </c>
      <c r="Q185" s="16">
        <v>0</v>
      </c>
      <c r="R185" s="16"/>
      <c r="S185" s="16"/>
      <c r="T185" s="16"/>
      <c r="U185" s="16"/>
      <c r="V185" s="16"/>
      <c r="W185" s="16"/>
      <c r="X185" s="16">
        <v>23</v>
      </c>
      <c r="Y185" s="16">
        <f t="shared" si="30"/>
        <v>0.42857142857142855</v>
      </c>
      <c r="Z185" s="16">
        <f t="shared" si="31"/>
        <v>0.83333333333333337</v>
      </c>
      <c r="AA185" s="16"/>
      <c r="AB185" s="16">
        <f t="shared" si="32"/>
        <v>1</v>
      </c>
      <c r="AC185" s="16">
        <f t="shared" si="33"/>
        <v>0.21428571428571427</v>
      </c>
      <c r="AE185" s="16"/>
      <c r="AF185" s="16"/>
      <c r="AG185" s="16"/>
      <c r="AH185" s="16"/>
      <c r="AI185" s="16"/>
      <c r="AJ185" s="16"/>
      <c r="AK185" s="16"/>
      <c r="AL185" s="16"/>
      <c r="AM185" s="16"/>
    </row>
    <row r="186" spans="1:39" x14ac:dyDescent="0.2">
      <c r="A186" s="31">
        <v>38271</v>
      </c>
      <c r="B186" s="22">
        <v>4</v>
      </c>
      <c r="C186" s="16">
        <v>24</v>
      </c>
      <c r="D186" s="16" t="s">
        <v>103</v>
      </c>
      <c r="E186" s="16"/>
      <c r="F186" s="16"/>
      <c r="G186" s="16" t="s">
        <v>104</v>
      </c>
      <c r="H186" s="16" t="s">
        <v>107</v>
      </c>
      <c r="I186" s="16">
        <v>0</v>
      </c>
      <c r="J186" s="16">
        <v>6</v>
      </c>
      <c r="K186" s="16">
        <v>8</v>
      </c>
      <c r="L186" s="16">
        <v>4</v>
      </c>
      <c r="M186" s="16">
        <v>2</v>
      </c>
      <c r="N186" s="16">
        <v>6</v>
      </c>
      <c r="O186" s="16">
        <v>5</v>
      </c>
      <c r="P186" s="16">
        <f t="shared" si="34"/>
        <v>31</v>
      </c>
      <c r="Q186" s="16">
        <v>0</v>
      </c>
      <c r="R186" s="16"/>
      <c r="S186" s="16"/>
      <c r="T186" s="16"/>
      <c r="U186" s="16"/>
      <c r="V186" s="16"/>
      <c r="W186" s="16"/>
      <c r="X186" s="16">
        <v>24</v>
      </c>
      <c r="Y186" s="16">
        <f t="shared" si="30"/>
        <v>0.35483870967741937</v>
      </c>
      <c r="Z186" s="16">
        <f t="shared" si="31"/>
        <v>0.54545454545454541</v>
      </c>
      <c r="AA186" s="16"/>
      <c r="AB186" s="16">
        <f t="shared" si="32"/>
        <v>0.5714285714285714</v>
      </c>
      <c r="AC186" s="16">
        <f t="shared" si="33"/>
        <v>0.19354838709677419</v>
      </c>
      <c r="AE186" s="16"/>
      <c r="AF186" s="16"/>
      <c r="AG186" s="16"/>
      <c r="AH186" s="16"/>
      <c r="AI186" s="16"/>
      <c r="AJ186" s="16"/>
      <c r="AK186" s="16"/>
      <c r="AL186" s="16"/>
      <c r="AM186" s="16"/>
    </row>
    <row r="187" spans="1:39" x14ac:dyDescent="0.2">
      <c r="A187" s="31">
        <v>38272</v>
      </c>
      <c r="B187" s="22">
        <v>4</v>
      </c>
      <c r="C187" s="16">
        <v>23</v>
      </c>
      <c r="D187" s="16" t="s">
        <v>103</v>
      </c>
      <c r="E187" s="16"/>
      <c r="F187" s="16"/>
      <c r="G187" s="16" t="s">
        <v>104</v>
      </c>
      <c r="H187" s="16" t="s">
        <v>107</v>
      </c>
      <c r="I187" s="16">
        <v>0</v>
      </c>
      <c r="J187" s="16">
        <v>0</v>
      </c>
      <c r="K187" s="16">
        <v>0</v>
      </c>
      <c r="L187" s="16">
        <v>0</v>
      </c>
      <c r="M187" s="16">
        <v>0</v>
      </c>
      <c r="N187" s="16">
        <v>3</v>
      </c>
      <c r="O187" s="16">
        <v>1</v>
      </c>
      <c r="P187" s="16">
        <f t="shared" si="34"/>
        <v>4</v>
      </c>
      <c r="Q187" s="16">
        <v>0</v>
      </c>
      <c r="R187" s="16"/>
      <c r="S187" s="16"/>
      <c r="T187" s="16"/>
      <c r="U187" s="16"/>
      <c r="V187" s="16"/>
      <c r="W187" s="16"/>
      <c r="X187" s="16">
        <v>23</v>
      </c>
      <c r="Y187" s="16"/>
      <c r="Z187" s="16"/>
      <c r="AA187" s="16"/>
      <c r="AB187" s="16"/>
      <c r="AC187" s="16"/>
      <c r="AE187" s="16"/>
      <c r="AF187" s="16"/>
      <c r="AG187" s="16"/>
      <c r="AH187" s="16"/>
      <c r="AI187" s="16"/>
      <c r="AJ187" s="16"/>
      <c r="AK187" s="16"/>
      <c r="AL187" s="16"/>
      <c r="AM187" s="16"/>
    </row>
    <row r="188" spans="1:39" x14ac:dyDescent="0.2">
      <c r="A188" s="31">
        <v>38272</v>
      </c>
      <c r="B188" s="22">
        <v>4</v>
      </c>
      <c r="C188" s="16">
        <v>23</v>
      </c>
      <c r="D188" s="16" t="s">
        <v>103</v>
      </c>
      <c r="E188" s="16"/>
      <c r="F188" s="16"/>
      <c r="G188" s="16" t="s">
        <v>104</v>
      </c>
      <c r="H188" s="16" t="s">
        <v>105</v>
      </c>
      <c r="I188" s="16">
        <v>0</v>
      </c>
      <c r="J188" s="16">
        <v>4</v>
      </c>
      <c r="K188" s="16">
        <v>4</v>
      </c>
      <c r="L188" s="16">
        <v>3</v>
      </c>
      <c r="M188" s="16">
        <v>0</v>
      </c>
      <c r="N188" s="16">
        <v>6</v>
      </c>
      <c r="O188" s="16">
        <v>1</v>
      </c>
      <c r="P188" s="16">
        <f t="shared" si="34"/>
        <v>18</v>
      </c>
      <c r="Q188" s="16">
        <v>0</v>
      </c>
      <c r="R188" s="16"/>
      <c r="S188" s="16"/>
      <c r="T188" s="16"/>
      <c r="U188" s="16"/>
      <c r="V188" s="16"/>
      <c r="W188" s="16"/>
      <c r="X188" s="16">
        <v>23</v>
      </c>
      <c r="Y188" s="16">
        <f>+(N188+O188)/+(I188+J188+K188+L188+M188+N188+O188)</f>
        <v>0.3888888888888889</v>
      </c>
      <c r="Z188" s="16">
        <f>+N188/(+N188+O188)</f>
        <v>0.8571428571428571</v>
      </c>
      <c r="AA188" s="16"/>
      <c r="AB188" s="16">
        <f>+K188/+(J188+K188)</f>
        <v>0.5</v>
      </c>
      <c r="AC188" s="16">
        <f>+(L188+M188)/P188</f>
        <v>0.16666666666666666</v>
      </c>
      <c r="AE188" s="16"/>
      <c r="AF188" s="16"/>
      <c r="AG188" s="16"/>
      <c r="AH188" s="16"/>
      <c r="AI188" s="16"/>
      <c r="AJ188" s="16"/>
      <c r="AK188" s="16"/>
      <c r="AL188" s="16"/>
      <c r="AM188" s="16"/>
    </row>
    <row r="189" spans="1:39" x14ac:dyDescent="0.2">
      <c r="A189" s="31">
        <v>38272</v>
      </c>
      <c r="B189" s="22">
        <v>4</v>
      </c>
      <c r="C189" s="16">
        <v>3852</v>
      </c>
      <c r="D189" s="16" t="s">
        <v>103</v>
      </c>
      <c r="E189" s="16"/>
      <c r="F189" s="16"/>
      <c r="G189" s="16" t="s">
        <v>104</v>
      </c>
      <c r="H189" s="16" t="s">
        <v>105</v>
      </c>
      <c r="I189" s="16">
        <v>0</v>
      </c>
      <c r="J189" s="16">
        <v>2</v>
      </c>
      <c r="K189" s="16">
        <v>3</v>
      </c>
      <c r="L189" s="16">
        <v>3</v>
      </c>
      <c r="M189" s="16">
        <v>2</v>
      </c>
      <c r="N189" s="16">
        <v>4</v>
      </c>
      <c r="O189" s="16">
        <v>5</v>
      </c>
      <c r="P189" s="16">
        <f t="shared" si="34"/>
        <v>19</v>
      </c>
      <c r="Q189" s="16">
        <v>0</v>
      </c>
      <c r="R189" s="16"/>
      <c r="S189" s="16"/>
      <c r="T189" s="16"/>
      <c r="U189" s="16"/>
      <c r="V189" s="16"/>
      <c r="W189" s="16"/>
      <c r="X189" s="16">
        <v>3852</v>
      </c>
      <c r="Y189" s="16">
        <f>+(N189+O189)/+(I189+J189+K189+L189+M189+N189+O189)</f>
        <v>0.47368421052631576</v>
      </c>
      <c r="Z189" s="16">
        <f>+N189/(+N189+O189)</f>
        <v>0.44444444444444442</v>
      </c>
      <c r="AA189" s="16"/>
      <c r="AB189" s="16">
        <f>+K189/+(J189+K189)</f>
        <v>0.6</v>
      </c>
      <c r="AC189" s="16">
        <f>+(L189+M189)/P189</f>
        <v>0.26315789473684209</v>
      </c>
      <c r="AE189" s="16"/>
      <c r="AF189" s="16"/>
      <c r="AG189" s="16"/>
      <c r="AH189" s="16"/>
      <c r="AI189" s="16"/>
      <c r="AJ189" s="16"/>
      <c r="AK189" s="16"/>
      <c r="AL189" s="16"/>
      <c r="AM189" s="16"/>
    </row>
    <row r="190" spans="1:39" x14ac:dyDescent="0.2">
      <c r="A190" s="31">
        <v>38273</v>
      </c>
      <c r="B190" s="22">
        <v>4</v>
      </c>
      <c r="C190" s="16">
        <v>23</v>
      </c>
      <c r="D190" s="16" t="s">
        <v>103</v>
      </c>
      <c r="E190" s="16"/>
      <c r="F190" s="16"/>
      <c r="G190" s="16" t="s">
        <v>104</v>
      </c>
      <c r="H190" s="16" t="s">
        <v>105</v>
      </c>
      <c r="I190" s="16">
        <v>0</v>
      </c>
      <c r="J190" s="16">
        <v>4</v>
      </c>
      <c r="K190" s="16">
        <v>8</v>
      </c>
      <c r="L190" s="16">
        <v>15</v>
      </c>
      <c r="M190" s="16">
        <v>4</v>
      </c>
      <c r="N190" s="16">
        <v>6</v>
      </c>
      <c r="O190" s="16">
        <v>6</v>
      </c>
      <c r="P190" s="16">
        <f t="shared" si="34"/>
        <v>43</v>
      </c>
      <c r="Q190" s="16">
        <v>1</v>
      </c>
      <c r="R190" s="16"/>
      <c r="S190" s="16"/>
      <c r="T190" s="16"/>
      <c r="U190" s="16"/>
      <c r="V190" s="16"/>
      <c r="W190" s="16"/>
      <c r="X190" s="16">
        <v>23</v>
      </c>
      <c r="Y190" s="16">
        <f>+(N190+O190)/+(I190+J190+K190+L190+M190+N190+O190)</f>
        <v>0.27906976744186046</v>
      </c>
      <c r="Z190" s="16">
        <f>+N190/(+N190+O190)</f>
        <v>0.5</v>
      </c>
      <c r="AA190" s="16"/>
      <c r="AB190" s="16">
        <f>+K190/+(J190+K190)</f>
        <v>0.66666666666666663</v>
      </c>
      <c r="AC190" s="16">
        <f>+(L190+M190)/P190</f>
        <v>0.44186046511627908</v>
      </c>
      <c r="AE190" s="16"/>
      <c r="AF190" s="16"/>
      <c r="AG190" s="16"/>
      <c r="AH190" s="16"/>
      <c r="AI190" s="16"/>
      <c r="AJ190" s="16"/>
      <c r="AK190" s="16"/>
      <c r="AL190" s="16"/>
      <c r="AM190" s="16"/>
    </row>
    <row r="191" spans="1:39" x14ac:dyDescent="0.2">
      <c r="A191" s="31">
        <v>38274</v>
      </c>
      <c r="B191" s="22">
        <v>4</v>
      </c>
      <c r="C191" s="16">
        <v>23</v>
      </c>
      <c r="D191" s="16" t="s">
        <v>103</v>
      </c>
      <c r="E191" s="16"/>
      <c r="F191" s="16"/>
      <c r="G191" s="16" t="s">
        <v>104</v>
      </c>
      <c r="H191" s="16" t="s">
        <v>105</v>
      </c>
      <c r="I191" s="16">
        <v>0</v>
      </c>
      <c r="J191" s="16">
        <v>2</v>
      </c>
      <c r="K191" s="16">
        <v>6</v>
      </c>
      <c r="L191" s="16">
        <v>4</v>
      </c>
      <c r="M191" s="16">
        <v>0</v>
      </c>
      <c r="N191" s="16">
        <v>12</v>
      </c>
      <c r="O191" s="16">
        <v>8</v>
      </c>
      <c r="P191" s="16">
        <f t="shared" si="34"/>
        <v>32</v>
      </c>
      <c r="Q191" s="16">
        <v>0</v>
      </c>
      <c r="R191" s="16"/>
      <c r="S191" s="16"/>
      <c r="T191" s="16"/>
      <c r="U191" s="16"/>
      <c r="V191" s="16"/>
      <c r="W191" s="16"/>
      <c r="X191" s="16">
        <v>23</v>
      </c>
      <c r="Y191" s="16">
        <f>+(N191+O191)/+(I191+J191+K191+L191+M191+N191+O191)</f>
        <v>0.625</v>
      </c>
      <c r="Z191" s="16">
        <f>+N191/(+N191+O191)</f>
        <v>0.6</v>
      </c>
      <c r="AA191" s="16"/>
      <c r="AB191" s="16">
        <f>+K191/+(J191+K191)</f>
        <v>0.75</v>
      </c>
      <c r="AC191" s="16">
        <f>+(L191+M191)/P191</f>
        <v>0.125</v>
      </c>
      <c r="AE191" s="16"/>
      <c r="AF191" s="16"/>
      <c r="AG191" s="16"/>
      <c r="AH191" s="16"/>
      <c r="AI191" s="16"/>
      <c r="AJ191" s="16"/>
      <c r="AK191" s="16"/>
      <c r="AL191" s="16"/>
      <c r="AM191" s="16"/>
    </row>
    <row r="197" spans="11:31" x14ac:dyDescent="0.2">
      <c r="V197" s="16" t="s">
        <v>409</v>
      </c>
      <c r="Y197" s="16" t="s">
        <v>270</v>
      </c>
    </row>
    <row r="198" spans="11:31" x14ac:dyDescent="0.2">
      <c r="K198" s="22" t="s">
        <v>389</v>
      </c>
      <c r="L198" s="16" t="s">
        <v>250</v>
      </c>
      <c r="M198" s="16" t="s">
        <v>118</v>
      </c>
      <c r="N198" s="16" t="s">
        <v>119</v>
      </c>
      <c r="O198" s="16" t="s">
        <v>120</v>
      </c>
      <c r="P198" s="16" t="s">
        <v>121</v>
      </c>
      <c r="Q198" s="16" t="s">
        <v>122</v>
      </c>
      <c r="R198" s="16" t="s">
        <v>123</v>
      </c>
      <c r="S198" s="16" t="s">
        <v>23</v>
      </c>
      <c r="T198" s="16" t="s">
        <v>423</v>
      </c>
      <c r="U198" s="16" t="s">
        <v>131</v>
      </c>
      <c r="V198" s="16" t="s">
        <v>267</v>
      </c>
      <c r="W198" s="16" t="s">
        <v>268</v>
      </c>
      <c r="X198" s="16" t="s">
        <v>269</v>
      </c>
      <c r="Y198" s="16" t="s">
        <v>267</v>
      </c>
      <c r="Z198" s="16" t="s">
        <v>268</v>
      </c>
      <c r="AA198" s="16" t="s">
        <v>269</v>
      </c>
      <c r="AC198" s="16" t="s">
        <v>411</v>
      </c>
      <c r="AD198" s="16" t="s">
        <v>412</v>
      </c>
      <c r="AE198" s="16" t="s">
        <v>413</v>
      </c>
    </row>
    <row r="199" spans="11:31" x14ac:dyDescent="0.2">
      <c r="K199" s="32" t="s">
        <v>264</v>
      </c>
      <c r="L199" s="16"/>
      <c r="M199" s="16">
        <v>2.875</v>
      </c>
      <c r="N199" s="16">
        <v>4.75</v>
      </c>
      <c r="O199" s="16">
        <v>10.625</v>
      </c>
      <c r="P199" s="16">
        <v>1.375</v>
      </c>
      <c r="Q199" s="16">
        <v>4</v>
      </c>
      <c r="R199" s="16">
        <v>5.375</v>
      </c>
      <c r="S199" s="16">
        <v>3.875</v>
      </c>
      <c r="T199" s="16">
        <v>32.875</v>
      </c>
      <c r="U199" s="16"/>
      <c r="V199" s="16">
        <v>0.29858303389387503</v>
      </c>
      <c r="W199" s="16">
        <v>0.3442044947518611</v>
      </c>
      <c r="X199" s="16">
        <v>0.45742249468957541</v>
      </c>
      <c r="Y199" s="16">
        <v>0.61678844031785207</v>
      </c>
      <c r="Z199" s="16">
        <v>0.56348651348651357</v>
      </c>
      <c r="AA199" s="16">
        <v>0.42412008281573499</v>
      </c>
      <c r="AC199" s="16">
        <v>0.25</v>
      </c>
      <c r="AD199" s="16">
        <v>0.71342252178649246</v>
      </c>
      <c r="AE199" s="16">
        <v>0.14561852720812196</v>
      </c>
    </row>
    <row r="200" spans="11:31" x14ac:dyDescent="0.2">
      <c r="K200" s="32" t="s">
        <v>263</v>
      </c>
      <c r="L200" s="16"/>
      <c r="M200" s="16">
        <v>0.1111111111111111</v>
      </c>
      <c r="N200" s="16">
        <v>3.2222222222222223</v>
      </c>
      <c r="O200" s="16">
        <v>8.3333333333333339</v>
      </c>
      <c r="P200" s="16">
        <v>2</v>
      </c>
      <c r="Q200" s="16">
        <v>4.333333333333333</v>
      </c>
      <c r="R200" s="16">
        <v>8.2222222222222214</v>
      </c>
      <c r="S200" s="16">
        <v>6.2222222222222223</v>
      </c>
      <c r="T200" s="16">
        <v>32.444444444444443</v>
      </c>
      <c r="U200" s="16"/>
      <c r="V200" s="16">
        <v>0.43517837838720691</v>
      </c>
      <c r="W200" s="16">
        <v>0.60060411020579119</v>
      </c>
      <c r="X200" s="16">
        <v>0.49656557736912371</v>
      </c>
      <c r="Y200" s="16">
        <v>0.54706141715945622</v>
      </c>
      <c r="Z200" s="16">
        <v>0.65774983343633231</v>
      </c>
      <c r="AA200" s="16">
        <v>0.61007143777197259</v>
      </c>
      <c r="AC200" s="16">
        <v>9.4444444444444442E-2</v>
      </c>
      <c r="AD200" s="16">
        <v>0.75209485503603157</v>
      </c>
      <c r="AE200" s="16">
        <v>0.20388540410511849</v>
      </c>
    </row>
    <row r="201" spans="11:31" x14ac:dyDescent="0.2">
      <c r="K201" s="32" t="s">
        <v>265</v>
      </c>
      <c r="L201" s="16"/>
      <c r="M201" s="16">
        <v>0.2</v>
      </c>
      <c r="N201" s="16">
        <v>3</v>
      </c>
      <c r="O201" s="16">
        <v>8.5333333333333332</v>
      </c>
      <c r="P201" s="16">
        <v>2.4</v>
      </c>
      <c r="Q201" s="16">
        <v>2.6</v>
      </c>
      <c r="R201" s="16">
        <v>11.266666666666667</v>
      </c>
      <c r="S201" s="16">
        <v>7.0666666666666664</v>
      </c>
      <c r="T201" s="16">
        <v>35.06666666666667</v>
      </c>
      <c r="U201" s="16"/>
      <c r="V201" s="16">
        <v>0.52133546780723516</v>
      </c>
      <c r="W201" s="16">
        <v>0.65848212207659207</v>
      </c>
      <c r="X201" s="16">
        <v>0.54318181818181821</v>
      </c>
      <c r="Y201" s="16">
        <v>0.62434675425297759</v>
      </c>
      <c r="Z201" s="16">
        <v>0.68068181818181817</v>
      </c>
      <c r="AA201" s="16">
        <v>0.76190476190476186</v>
      </c>
      <c r="AC201" s="16">
        <v>0.1877207498383969</v>
      </c>
      <c r="AD201" s="16">
        <v>0.76326936348675489</v>
      </c>
      <c r="AE201" s="16">
        <v>0.14624076923420268</v>
      </c>
    </row>
    <row r="202" spans="11:31" x14ac:dyDescent="0.2">
      <c r="K202" s="32" t="s">
        <v>266</v>
      </c>
      <c r="L202" s="16"/>
      <c r="M202" s="16">
        <v>0</v>
      </c>
      <c r="N202" s="16">
        <v>3.2</v>
      </c>
      <c r="O202" s="16">
        <v>13.533333333333333</v>
      </c>
      <c r="P202" s="16">
        <v>6.666666666666667</v>
      </c>
      <c r="Q202" s="16">
        <v>3.1333333333333333</v>
      </c>
      <c r="R202" s="16">
        <v>12.166666666666666</v>
      </c>
      <c r="S202" s="16">
        <v>8.9333333333333336</v>
      </c>
      <c r="T202" s="16">
        <v>47.633333333333333</v>
      </c>
      <c r="U202" s="16"/>
      <c r="V202" s="16">
        <v>0.43555937065142208</v>
      </c>
      <c r="W202" s="16">
        <v>0.56822870615974053</v>
      </c>
      <c r="X202" s="16">
        <v>0.38921809979435074</v>
      </c>
      <c r="Y202" s="16">
        <v>0.56201090344510529</v>
      </c>
      <c r="Z202" s="16">
        <v>0.54384986993682649</v>
      </c>
      <c r="AA202" s="16">
        <v>0.47712842712842718</v>
      </c>
      <c r="AC202" s="16">
        <v>0.1</v>
      </c>
      <c r="AD202" s="16">
        <v>0.79283846648140321</v>
      </c>
      <c r="AE202" s="16">
        <v>0.21740061219552018</v>
      </c>
    </row>
    <row r="203" spans="11:31" x14ac:dyDescent="0.2">
      <c r="K203" s="32" t="s">
        <v>263</v>
      </c>
      <c r="L203" s="16"/>
      <c r="M203" s="16">
        <v>0.3</v>
      </c>
      <c r="N203" s="16">
        <v>3.3</v>
      </c>
      <c r="O203" s="16">
        <v>9.1</v>
      </c>
      <c r="P203" s="16">
        <v>2.5</v>
      </c>
      <c r="Q203" s="16">
        <v>4.7</v>
      </c>
      <c r="R203" s="16">
        <v>9.9</v>
      </c>
      <c r="S203" s="16">
        <v>5.0999999999999996</v>
      </c>
      <c r="T203" s="16">
        <v>34.9</v>
      </c>
      <c r="U203" s="16"/>
      <c r="V203" s="16">
        <v>0.43375539913727768</v>
      </c>
      <c r="W203" s="16"/>
      <c r="X203" s="16"/>
      <c r="Y203" s="16">
        <v>0.71776834276834267</v>
      </c>
      <c r="AC203" s="16">
        <v>0.1111111111111111</v>
      </c>
      <c r="AD203" s="16">
        <v>0.76169444444444434</v>
      </c>
      <c r="AE203" s="16">
        <v>0.208916522072357</v>
      </c>
    </row>
    <row r="204" spans="11:31" x14ac:dyDescent="0.2">
      <c r="K204" s="32" t="s">
        <v>265</v>
      </c>
      <c r="L204" s="16"/>
      <c r="M204" s="16">
        <v>0</v>
      </c>
      <c r="N204" s="16">
        <v>2.25</v>
      </c>
      <c r="O204" s="16">
        <v>8.25</v>
      </c>
      <c r="P204" s="16">
        <v>2.75</v>
      </c>
      <c r="Q204" s="16">
        <v>2</v>
      </c>
      <c r="R204" s="16">
        <v>11.25</v>
      </c>
      <c r="S204" s="16">
        <v>8.5</v>
      </c>
      <c r="T204" s="16">
        <v>35</v>
      </c>
      <c r="U204" s="16"/>
      <c r="V204" s="16">
        <v>0.55462184873949583</v>
      </c>
      <c r="W204" s="16"/>
      <c r="X204" s="16"/>
      <c r="Y204" s="16">
        <v>0.58428030303030298</v>
      </c>
      <c r="AC204" s="16">
        <v>0.10673076923076924</v>
      </c>
      <c r="AD204" s="16">
        <v>0.77916666666666667</v>
      </c>
      <c r="AE204" s="16">
        <v>0.12959033613445378</v>
      </c>
    </row>
    <row r="205" spans="11:31" x14ac:dyDescent="0.2">
      <c r="K205" s="32" t="s">
        <v>266</v>
      </c>
      <c r="L205" s="16"/>
      <c r="M205" s="16">
        <v>0</v>
      </c>
      <c r="N205" s="16">
        <v>2.25</v>
      </c>
      <c r="O205" s="16">
        <v>9</v>
      </c>
      <c r="P205" s="16">
        <v>6.5</v>
      </c>
      <c r="Q205" s="16">
        <v>1.875</v>
      </c>
      <c r="R205" s="16">
        <v>6.75</v>
      </c>
      <c r="S205" s="16">
        <v>6.25</v>
      </c>
      <c r="T205" s="16">
        <v>32.625</v>
      </c>
      <c r="U205" s="16"/>
      <c r="V205" s="16">
        <v>0.38494639057969227</v>
      </c>
      <c r="W205" s="16"/>
      <c r="X205" s="16"/>
      <c r="Y205" s="16">
        <v>0.50716690716690715</v>
      </c>
      <c r="AC205" s="16" t="e">
        <v>#DIV/0!</v>
      </c>
      <c r="AD205" s="16">
        <v>0.80494056596997765</v>
      </c>
      <c r="AE205" s="16">
        <v>0.26495258416171941</v>
      </c>
    </row>
    <row r="206" spans="11:31" x14ac:dyDescent="0.2">
      <c r="K206" s="32" t="s">
        <v>264</v>
      </c>
      <c r="L206" s="16"/>
      <c r="M206" s="16">
        <v>7.25</v>
      </c>
      <c r="N206" s="16">
        <v>4.125</v>
      </c>
      <c r="O206" s="16">
        <v>5.375</v>
      </c>
      <c r="P206" s="16">
        <v>0.625</v>
      </c>
      <c r="Q206" s="16">
        <v>2.75</v>
      </c>
      <c r="R206" s="16">
        <v>7.125</v>
      </c>
      <c r="S206" s="16">
        <v>4.625</v>
      </c>
      <c r="T206" s="16">
        <v>31.875</v>
      </c>
      <c r="U206" s="16"/>
      <c r="V206" s="16">
        <v>0.3442044947518611</v>
      </c>
      <c r="W206" s="16"/>
      <c r="X206" s="16"/>
      <c r="Y206" s="16">
        <v>0.56348651348651357</v>
      </c>
      <c r="AC206" s="16">
        <v>0.2</v>
      </c>
      <c r="AD206" s="16">
        <v>0.66051915920336968</v>
      </c>
      <c r="AE206" s="16">
        <v>0.10582491349025769</v>
      </c>
    </row>
    <row r="207" spans="11:31" x14ac:dyDescent="0.2">
      <c r="K207" s="32" t="s">
        <v>263</v>
      </c>
      <c r="L207" s="16"/>
      <c r="M207" s="16">
        <v>4.3478260869565216E-2</v>
      </c>
      <c r="N207" s="16">
        <v>2.2173913043478262</v>
      </c>
      <c r="O207" s="16">
        <v>7.1739130434782608</v>
      </c>
      <c r="P207" s="16">
        <v>1.5217391304347827</v>
      </c>
      <c r="Q207" s="16">
        <v>3</v>
      </c>
      <c r="R207" s="16">
        <v>14.608695652173912</v>
      </c>
      <c r="S207" s="16">
        <v>6.5652173913043477</v>
      </c>
      <c r="T207" s="16">
        <v>35.130434782608695</v>
      </c>
      <c r="U207" s="16"/>
      <c r="V207" s="16">
        <v>0.60060411020579119</v>
      </c>
      <c r="W207" s="16"/>
      <c r="X207" s="16"/>
      <c r="Y207" s="16">
        <v>0.65774983343633231</v>
      </c>
      <c r="AC207" s="16">
        <v>0.13782051282051283</v>
      </c>
      <c r="AD207" s="16">
        <v>0.73729740587695136</v>
      </c>
      <c r="AE207" s="16">
        <v>0.13747819581772452</v>
      </c>
    </row>
    <row r="208" spans="11:31" x14ac:dyDescent="0.2">
      <c r="K208" s="32" t="s">
        <v>265</v>
      </c>
      <c r="L208" s="16"/>
      <c r="M208" s="16">
        <v>0.1</v>
      </c>
      <c r="N208" s="16">
        <v>0.8</v>
      </c>
      <c r="O208" s="16">
        <v>3.9</v>
      </c>
      <c r="P208" s="16">
        <v>1.1000000000000001</v>
      </c>
      <c r="Q208" s="16">
        <v>0.7</v>
      </c>
      <c r="R208" s="16">
        <v>8.6</v>
      </c>
      <c r="S208" s="16">
        <v>4</v>
      </c>
      <c r="T208" s="16">
        <v>19.2</v>
      </c>
      <c r="U208" s="16"/>
      <c r="V208" s="16">
        <v>0.65848212207659207</v>
      </c>
      <c r="W208" s="16"/>
      <c r="X208" s="16"/>
      <c r="Y208" s="16">
        <v>0.68068181818181817</v>
      </c>
      <c r="AC208" s="16">
        <v>0.12222222222222222</v>
      </c>
      <c r="AD208" s="16">
        <v>0.85952380952380947</v>
      </c>
      <c r="AE208" s="16">
        <v>9.8050751092225746E-2</v>
      </c>
    </row>
    <row r="209" spans="11:31" x14ac:dyDescent="0.2">
      <c r="K209" s="32" t="s">
        <v>266</v>
      </c>
      <c r="L209" s="16"/>
      <c r="M209" s="16">
        <v>0</v>
      </c>
      <c r="N209" s="16">
        <v>0.8</v>
      </c>
      <c r="O209" s="16">
        <v>3.6</v>
      </c>
      <c r="P209" s="16">
        <v>3.4</v>
      </c>
      <c r="Q209" s="16">
        <v>1</v>
      </c>
      <c r="R209" s="16">
        <v>7</v>
      </c>
      <c r="S209" s="16">
        <v>5.4</v>
      </c>
      <c r="T209" s="16">
        <v>21.2</v>
      </c>
      <c r="U209" s="16"/>
      <c r="V209" s="16">
        <v>0.56822870615974053</v>
      </c>
      <c r="W209" s="16"/>
      <c r="X209" s="16"/>
      <c r="Y209" s="16">
        <v>0.54384986993682649</v>
      </c>
      <c r="AC209" s="16" t="e">
        <v>#DIV/0!</v>
      </c>
      <c r="AD209" s="16">
        <v>0.84722222222222221</v>
      </c>
      <c r="AE209" s="16">
        <v>0.22290991256508497</v>
      </c>
    </row>
    <row r="210" spans="11:31" x14ac:dyDescent="0.2">
      <c r="K210" s="32" t="s">
        <v>263</v>
      </c>
      <c r="L210" s="16"/>
      <c r="M210" s="16">
        <v>0</v>
      </c>
      <c r="N210" s="16">
        <v>2.5</v>
      </c>
      <c r="O210" s="16">
        <v>4.5</v>
      </c>
      <c r="P210" s="16">
        <v>2.5</v>
      </c>
      <c r="Q210" s="16">
        <v>6.5</v>
      </c>
      <c r="R210" s="16">
        <v>12</v>
      </c>
      <c r="S210" s="16">
        <v>9.5</v>
      </c>
      <c r="T210" s="16">
        <v>37.5</v>
      </c>
      <c r="U210" s="16"/>
      <c r="V210" s="16">
        <v>0.57321428571428568</v>
      </c>
      <c r="W210" s="16"/>
      <c r="X210" s="16"/>
      <c r="Y210" s="16">
        <v>0.56413043478260871</v>
      </c>
      <c r="AC210" s="16">
        <v>6.6666666666666666E-2</v>
      </c>
      <c r="AD210" s="16">
        <v>0.65151515151515149</v>
      </c>
      <c r="AE210" s="16">
        <v>0.24642857142857144</v>
      </c>
    </row>
    <row r="211" spans="11:31" x14ac:dyDescent="0.2">
      <c r="K211" s="32" t="s">
        <v>264</v>
      </c>
      <c r="L211" s="16"/>
      <c r="M211" s="16">
        <v>1</v>
      </c>
      <c r="N211" s="16">
        <v>0</v>
      </c>
      <c r="O211" s="16">
        <v>6</v>
      </c>
      <c r="P211" s="16">
        <v>4</v>
      </c>
      <c r="Q211" s="16">
        <v>2</v>
      </c>
      <c r="R211" s="16">
        <v>10</v>
      </c>
      <c r="S211" s="16">
        <v>3</v>
      </c>
      <c r="T211" s="16">
        <v>26</v>
      </c>
      <c r="U211" s="16"/>
      <c r="V211" s="16">
        <v>0.5</v>
      </c>
      <c r="W211" s="16"/>
      <c r="X211" s="16"/>
      <c r="Y211" s="16">
        <v>0.76923076923076927</v>
      </c>
      <c r="AC211" s="16" t="e">
        <v>#DIV/0!</v>
      </c>
      <c r="AD211" s="16">
        <v>1</v>
      </c>
      <c r="AE211" s="16">
        <v>0.23076923076923078</v>
      </c>
    </row>
    <row r="212" spans="11:31" x14ac:dyDescent="0.2">
      <c r="K212" s="32" t="s">
        <v>263</v>
      </c>
      <c r="L212" s="16"/>
      <c r="M212" s="16">
        <v>0.33333333333333331</v>
      </c>
      <c r="N212" s="16">
        <v>1.8333333333333333</v>
      </c>
      <c r="O212" s="16">
        <v>5.666666666666667</v>
      </c>
      <c r="P212" s="16">
        <v>2.1666666666666665</v>
      </c>
      <c r="Q212" s="16">
        <v>4.5</v>
      </c>
      <c r="R212" s="16">
        <v>12</v>
      </c>
      <c r="S212" s="16">
        <v>7.666666666666667</v>
      </c>
      <c r="T212" s="16">
        <v>34.166666666666664</v>
      </c>
      <c r="U212" s="16"/>
      <c r="V212" s="16">
        <v>0.59715867143192725</v>
      </c>
      <c r="W212" s="16"/>
      <c r="X212" s="16"/>
      <c r="Y212" s="16">
        <v>0.62261186525892409</v>
      </c>
      <c r="AC212" s="16">
        <v>9.5833333333333326E-2</v>
      </c>
      <c r="AD212" s="16">
        <v>0.77279202279202286</v>
      </c>
      <c r="AE212" s="16">
        <v>0.19207104265243799</v>
      </c>
    </row>
    <row r="213" spans="11:31" x14ac:dyDescent="0.2">
      <c r="K213" s="32" t="s">
        <v>265</v>
      </c>
      <c r="L213" s="16"/>
      <c r="M213" s="16">
        <v>0.2</v>
      </c>
      <c r="N213" s="16">
        <v>2</v>
      </c>
      <c r="O213" s="16">
        <v>6.6</v>
      </c>
      <c r="P213" s="16">
        <v>1.2</v>
      </c>
      <c r="Q213" s="16">
        <v>2.8</v>
      </c>
      <c r="R213" s="16">
        <v>11.6</v>
      </c>
      <c r="S213" s="16">
        <v>6.4</v>
      </c>
      <c r="T213" s="16">
        <v>30.8</v>
      </c>
      <c r="U213" s="16"/>
      <c r="V213" s="16">
        <v>0.59470852525862716</v>
      </c>
      <c r="W213" s="16"/>
      <c r="X213" s="16"/>
      <c r="Y213" s="16">
        <v>0.65433455433455434</v>
      </c>
      <c r="AC213" s="16">
        <v>0.05</v>
      </c>
      <c r="AD213" s="16">
        <v>0.61904761904761907</v>
      </c>
      <c r="AE213" s="16">
        <v>0.11670756877847417</v>
      </c>
    </row>
    <row r="214" spans="11:31" x14ac:dyDescent="0.2">
      <c r="K214" s="32" t="s">
        <v>266</v>
      </c>
      <c r="L214" s="16"/>
      <c r="M214" s="16">
        <v>0</v>
      </c>
      <c r="N214" s="16">
        <v>6.666666666666667</v>
      </c>
      <c r="O214" s="16">
        <v>8.5333333333333332</v>
      </c>
      <c r="P214" s="16">
        <v>5.9333333333333336</v>
      </c>
      <c r="Q214" s="16">
        <v>3.0666666666666669</v>
      </c>
      <c r="R214" s="16">
        <v>11.933333333333334</v>
      </c>
      <c r="S214" s="16">
        <v>8.6</v>
      </c>
      <c r="T214" s="16">
        <v>44.733333333333334</v>
      </c>
      <c r="U214" s="16"/>
      <c r="V214" s="16">
        <v>0.43465204421161452</v>
      </c>
      <c r="W214" s="16"/>
      <c r="X214" s="16"/>
      <c r="Y214" s="16">
        <v>0.58100666849431926</v>
      </c>
      <c r="AC214" s="16">
        <v>0.125</v>
      </c>
      <c r="AD214" s="16">
        <v>0.58490827977700544</v>
      </c>
      <c r="AE214" s="16">
        <v>0.20758854573839286</v>
      </c>
    </row>
    <row r="215" spans="11:31" x14ac:dyDescent="0.2">
      <c r="K215" s="32" t="s">
        <v>263</v>
      </c>
      <c r="L215" s="16"/>
      <c r="M215" s="16">
        <v>0</v>
      </c>
      <c r="N215" s="16">
        <v>5</v>
      </c>
      <c r="O215" s="16">
        <v>4</v>
      </c>
      <c r="P215" s="16">
        <v>0</v>
      </c>
      <c r="Q215" s="16">
        <v>4</v>
      </c>
      <c r="R215" s="16">
        <v>4</v>
      </c>
      <c r="S215" s="16">
        <v>8</v>
      </c>
      <c r="T215" s="16">
        <v>25</v>
      </c>
      <c r="U215" s="16"/>
      <c r="V215" s="16">
        <v>0.48</v>
      </c>
      <c r="W215" s="16"/>
      <c r="X215" s="16"/>
      <c r="Y215" s="16">
        <v>0.33333333333333331</v>
      </c>
      <c r="AC215" s="16" t="e">
        <v>#DIV/0!</v>
      </c>
      <c r="AD215" s="16">
        <v>0.44444444444444442</v>
      </c>
      <c r="AE215" s="16">
        <v>0.16</v>
      </c>
    </row>
    <row r="216" spans="11:31" x14ac:dyDescent="0.2">
      <c r="K216" s="32" t="s">
        <v>264</v>
      </c>
      <c r="L216" s="16"/>
      <c r="M216" s="16">
        <v>0.5714285714285714</v>
      </c>
      <c r="N216" s="16">
        <v>2</v>
      </c>
      <c r="O216" s="16">
        <v>6.2857142857142856</v>
      </c>
      <c r="P216" s="16">
        <v>0.7142857142857143</v>
      </c>
      <c r="Q216" s="16">
        <v>2.5714285714285716</v>
      </c>
      <c r="R216" s="16">
        <v>5.2857142857142856</v>
      </c>
      <c r="S216" s="16">
        <v>5.8571428571428568</v>
      </c>
      <c r="T216" s="16">
        <v>23.285714285714285</v>
      </c>
      <c r="U216" s="16"/>
      <c r="V216" s="16">
        <v>0.45742249468957541</v>
      </c>
      <c r="W216" s="16"/>
      <c r="X216" s="16"/>
      <c r="Y216" s="16">
        <v>0.42412008281573499</v>
      </c>
      <c r="AC216" s="16">
        <v>0.26666666666666666</v>
      </c>
      <c r="AD216" s="16">
        <v>0.81746031746031744</v>
      </c>
      <c r="AE216" s="16">
        <v>0.14790675163345973</v>
      </c>
    </row>
    <row r="217" spans="11:31" x14ac:dyDescent="0.2">
      <c r="K217" s="32" t="s">
        <v>263</v>
      </c>
      <c r="L217" s="16"/>
      <c r="M217" s="16">
        <v>0</v>
      </c>
      <c r="N217" s="16">
        <v>3.0909090909090908</v>
      </c>
      <c r="O217" s="16">
        <v>9.454545454545455</v>
      </c>
      <c r="P217" s="16">
        <v>0.81818181818181823</v>
      </c>
      <c r="Q217" s="16">
        <v>4.9090909090909092</v>
      </c>
      <c r="R217" s="16">
        <v>11.272727272727273</v>
      </c>
      <c r="S217" s="16">
        <v>6.4545454545454541</v>
      </c>
      <c r="T217" s="16">
        <v>36</v>
      </c>
      <c r="U217" s="16"/>
      <c r="V217" s="16">
        <v>0.49656557736912371</v>
      </c>
      <c r="W217" s="16"/>
      <c r="X217" s="16"/>
      <c r="Y217" s="16">
        <v>0.61007143777197259</v>
      </c>
      <c r="AC217" s="16">
        <v>0.14285714285714285</v>
      </c>
      <c r="AD217" s="16">
        <v>0.7542105174069984</v>
      </c>
      <c r="AE217" s="16">
        <v>0.17277052215695615</v>
      </c>
    </row>
    <row r="218" spans="11:31" x14ac:dyDescent="0.2">
      <c r="K218" s="32" t="s">
        <v>265</v>
      </c>
      <c r="L218" s="16"/>
      <c r="M218" s="16">
        <v>0.5</v>
      </c>
      <c r="N218" s="16">
        <v>0</v>
      </c>
      <c r="O218" s="16">
        <v>3.5</v>
      </c>
      <c r="P218" s="16">
        <v>3.5</v>
      </c>
      <c r="Q218" s="16">
        <v>5.5</v>
      </c>
      <c r="R218" s="16">
        <v>9</v>
      </c>
      <c r="S218" s="16">
        <v>3.5</v>
      </c>
      <c r="T218" s="16">
        <v>25.5</v>
      </c>
      <c r="U218" s="16"/>
      <c r="V218" s="16">
        <v>0.54318181818181821</v>
      </c>
      <c r="W218" s="16"/>
      <c r="X218" s="16"/>
      <c r="Y218" s="16">
        <v>0.76190476190476186</v>
      </c>
      <c r="AC218" s="16" t="e">
        <v>#DIV/0!</v>
      </c>
      <c r="AD218" s="16">
        <v>1</v>
      </c>
      <c r="AE218" s="16">
        <v>0.35681818181818181</v>
      </c>
    </row>
    <row r="219" spans="11:31" x14ac:dyDescent="0.2">
      <c r="K219" s="32" t="s">
        <v>266</v>
      </c>
      <c r="L219" s="16"/>
      <c r="M219" s="16">
        <v>0</v>
      </c>
      <c r="N219" s="16">
        <v>1.1428571428571428</v>
      </c>
      <c r="O219" s="16">
        <v>8.2857142857142865</v>
      </c>
      <c r="P219" s="16">
        <v>4</v>
      </c>
      <c r="Q219" s="16">
        <v>1.8571428571428572</v>
      </c>
      <c r="R219" s="16">
        <v>4.8571428571428568</v>
      </c>
      <c r="S219" s="16">
        <v>4.8571428571428568</v>
      </c>
      <c r="T219" s="16">
        <v>25</v>
      </c>
      <c r="U219" s="16"/>
      <c r="V219" s="16">
        <v>0.38921809979435074</v>
      </c>
      <c r="W219" s="16"/>
      <c r="X219" s="16"/>
      <c r="Y219" s="16">
        <v>0.47712842712842718</v>
      </c>
      <c r="AC219" s="16" t="e">
        <v>#DIV/0!</v>
      </c>
      <c r="AD219" s="16">
        <v>0.834732074648041</v>
      </c>
      <c r="AE219" s="16">
        <v>0.25324311901761215</v>
      </c>
    </row>
    <row r="220" spans="11:31" x14ac:dyDescent="0.2">
      <c r="K220" s="32" t="s">
        <v>190</v>
      </c>
      <c r="L220" s="16"/>
      <c r="M220" s="16">
        <v>0.52105263157894732</v>
      </c>
      <c r="N220" s="16">
        <v>2.9894736842105263</v>
      </c>
      <c r="O220" s="16">
        <v>8.378947368421052</v>
      </c>
      <c r="P220" s="16">
        <v>3.0894736842105264</v>
      </c>
      <c r="Q220" s="16">
        <v>3.1315789473684212</v>
      </c>
      <c r="R220" s="16">
        <v>10.194736842105263</v>
      </c>
      <c r="S220" s="16">
        <v>6.6578947368421053</v>
      </c>
      <c r="T220" s="16">
        <v>34.963157894736845</v>
      </c>
      <c r="U220" s="16"/>
      <c r="V220" s="16">
        <v>0.48071850438359653</v>
      </c>
      <c r="W220" s="16"/>
      <c r="X220" s="16"/>
      <c r="Y220" s="16">
        <v>0.59036001670798144</v>
      </c>
      <c r="AC220" s="16" t="e">
        <v>#DIV/0!</v>
      </c>
      <c r="AD220" s="16">
        <v>0.74561000660508325</v>
      </c>
      <c r="AE220" s="16">
        <v>0.18086785929090199</v>
      </c>
    </row>
  </sheetData>
  <sortState xmlns:xlrd2="http://schemas.microsoft.com/office/spreadsheetml/2017/richdata2" ref="A1:AC191">
    <sortCondition ref="A2:A191"/>
  </sortState>
  <phoneticPr fontId="26" type="noConversion"/>
  <pageMargins left="0.75" right="0.75" top="1" bottom="1" header="0.5" footer="0.5"/>
  <pageSetup paperSize="0"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3"/>
  <sheetViews>
    <sheetView workbookViewId="0">
      <pane ySplit="1" topLeftCell="A79" activePane="bottomLeft" state="frozen"/>
      <selection pane="bottomLeft" activeCell="A2" sqref="A2"/>
    </sheetView>
  </sheetViews>
  <sheetFormatPr defaultColWidth="11" defaultRowHeight="12.75" x14ac:dyDescent="0.2"/>
  <cols>
    <col min="2" max="10" width="10.625" customWidth="1"/>
    <col min="13" max="13" width="15.125" customWidth="1"/>
  </cols>
  <sheetData>
    <row r="1" spans="1:19" x14ac:dyDescent="0.2">
      <c r="A1" s="2" t="s">
        <v>249</v>
      </c>
      <c r="B1" s="38" t="s">
        <v>389</v>
      </c>
      <c r="C1" s="16" t="s">
        <v>250</v>
      </c>
      <c r="D1" s="16" t="s">
        <v>118</v>
      </c>
      <c r="E1" s="16" t="s">
        <v>119</v>
      </c>
      <c r="F1" s="16" t="s">
        <v>120</v>
      </c>
      <c r="G1" s="16" t="s">
        <v>121</v>
      </c>
      <c r="H1" s="16" t="s">
        <v>122</v>
      </c>
      <c r="I1" s="16" t="s">
        <v>123</v>
      </c>
      <c r="J1" s="16" t="s">
        <v>23</v>
      </c>
      <c r="K1" s="16" t="s">
        <v>423</v>
      </c>
      <c r="L1" s="16" t="s">
        <v>290</v>
      </c>
      <c r="M1" s="16" t="s">
        <v>15</v>
      </c>
      <c r="N1" s="16" t="s">
        <v>345</v>
      </c>
      <c r="O1" s="16" t="s">
        <v>412</v>
      </c>
      <c r="P1" s="16" t="s">
        <v>413</v>
      </c>
    </row>
    <row r="2" spans="1:19" x14ac:dyDescent="0.2">
      <c r="A2" s="40" t="s">
        <v>317</v>
      </c>
      <c r="B2" s="38"/>
      <c r="C2" s="16"/>
      <c r="D2" s="16">
        <v>0</v>
      </c>
      <c r="E2" s="16">
        <v>2</v>
      </c>
      <c r="F2" s="16">
        <v>6</v>
      </c>
      <c r="G2" s="16">
        <v>1.5</v>
      </c>
      <c r="H2" s="16">
        <v>1</v>
      </c>
      <c r="I2" s="16">
        <v>6</v>
      </c>
      <c r="J2" s="16">
        <v>4.5</v>
      </c>
      <c r="K2" s="16">
        <v>21</v>
      </c>
      <c r="L2" s="16">
        <v>0.51282051282051277</v>
      </c>
      <c r="M2" s="16">
        <v>0.6</v>
      </c>
      <c r="N2" s="16">
        <v>5.8823529411764705E-2</v>
      </c>
      <c r="O2" s="16">
        <v>0.7142857142857143</v>
      </c>
      <c r="P2" s="16">
        <v>0.12820512820512819</v>
      </c>
    </row>
    <row r="3" spans="1:19" x14ac:dyDescent="0.2">
      <c r="A3" s="40" t="s">
        <v>245</v>
      </c>
      <c r="B3" s="38"/>
      <c r="C3" s="16"/>
      <c r="D3" s="16">
        <v>0</v>
      </c>
      <c r="E3" s="16">
        <v>4</v>
      </c>
      <c r="F3" s="16">
        <v>7</v>
      </c>
      <c r="G3" s="16">
        <v>0</v>
      </c>
      <c r="H3" s="16">
        <v>6</v>
      </c>
      <c r="I3" s="16">
        <v>11</v>
      </c>
      <c r="J3" s="16">
        <v>12</v>
      </c>
      <c r="K3" s="16">
        <v>40</v>
      </c>
      <c r="L3" s="16">
        <v>0.57499999999999996</v>
      </c>
      <c r="M3" s="16">
        <v>0.47826086956521741</v>
      </c>
      <c r="N3" s="16">
        <v>6.6666666666666666E-2</v>
      </c>
      <c r="O3" s="16">
        <v>0.63636363636363635</v>
      </c>
      <c r="P3" s="16">
        <v>0.15</v>
      </c>
    </row>
    <row r="4" spans="1:19" x14ac:dyDescent="0.2">
      <c r="A4" s="40" t="s">
        <v>235</v>
      </c>
      <c r="B4" s="38"/>
      <c r="C4" s="16"/>
      <c r="D4" s="16">
        <v>0</v>
      </c>
      <c r="E4" s="16">
        <v>1.5</v>
      </c>
      <c r="F4" s="16">
        <v>8</v>
      </c>
      <c r="G4" s="16">
        <v>0</v>
      </c>
      <c r="H4" s="16">
        <v>8</v>
      </c>
      <c r="I4" s="16">
        <v>16.5</v>
      </c>
      <c r="J4" s="16">
        <v>9.5</v>
      </c>
      <c r="K4" s="16">
        <v>43.5</v>
      </c>
      <c r="L4" s="16">
        <v>0.58018867924528306</v>
      </c>
      <c r="M4" s="16">
        <v>0.6075630252100841</v>
      </c>
      <c r="N4" s="16">
        <v>7.6923076923076927E-2</v>
      </c>
      <c r="O4" s="16">
        <v>0.84523809523809523</v>
      </c>
      <c r="P4" s="16">
        <v>0.20366259711431745</v>
      </c>
    </row>
    <row r="5" spans="1:19" x14ac:dyDescent="0.2">
      <c r="A5" s="40" t="s">
        <v>313</v>
      </c>
      <c r="B5" s="38"/>
      <c r="C5" s="16"/>
      <c r="D5" s="16">
        <v>0</v>
      </c>
      <c r="E5" s="16">
        <v>1.5</v>
      </c>
      <c r="F5" s="16">
        <v>6</v>
      </c>
      <c r="G5" s="16">
        <v>1.5</v>
      </c>
      <c r="H5" s="16">
        <v>3</v>
      </c>
      <c r="I5" s="16">
        <v>12</v>
      </c>
      <c r="J5" s="16">
        <v>3</v>
      </c>
      <c r="K5" s="16">
        <v>27</v>
      </c>
      <c r="L5" s="16">
        <v>0.5</v>
      </c>
      <c r="M5" s="16">
        <v>0.73913043478260865</v>
      </c>
      <c r="N5" s="16">
        <v>7.6923076923076927E-2</v>
      </c>
      <c r="O5" s="16">
        <v>0.8</v>
      </c>
      <c r="P5" s="16">
        <v>0.17391304347826086</v>
      </c>
    </row>
    <row r="6" spans="1:19" x14ac:dyDescent="0.2">
      <c r="A6" s="40" t="s">
        <v>318</v>
      </c>
      <c r="B6" s="38"/>
      <c r="C6" s="16"/>
      <c r="D6" s="16">
        <v>0</v>
      </c>
      <c r="E6" s="16">
        <v>3</v>
      </c>
      <c r="F6" s="16">
        <v>9</v>
      </c>
      <c r="G6" s="16">
        <v>0.5</v>
      </c>
      <c r="H6" s="16">
        <v>1.5</v>
      </c>
      <c r="I6" s="16">
        <v>11</v>
      </c>
      <c r="J6" s="16">
        <v>10.5</v>
      </c>
      <c r="K6" s="16">
        <v>35.5</v>
      </c>
      <c r="L6" s="16">
        <v>0.61347826086956525</v>
      </c>
      <c r="M6" s="16">
        <v>0.5219907407407407</v>
      </c>
      <c r="N6" s="16">
        <v>7.6923076923076927E-2</v>
      </c>
      <c r="O6" s="16">
        <v>0.73333333333333339</v>
      </c>
      <c r="P6" s="16">
        <v>4.3478260869565216E-2</v>
      </c>
    </row>
    <row r="7" spans="1:19" x14ac:dyDescent="0.2">
      <c r="A7" s="40" t="s">
        <v>238</v>
      </c>
      <c r="B7" s="38"/>
      <c r="C7" s="16"/>
      <c r="D7" s="16">
        <v>0</v>
      </c>
      <c r="E7" s="16">
        <v>3.5</v>
      </c>
      <c r="F7" s="16">
        <v>13.25</v>
      </c>
      <c r="G7" s="16">
        <v>0.75</v>
      </c>
      <c r="H7" s="16">
        <v>3.25</v>
      </c>
      <c r="I7" s="16">
        <v>13</v>
      </c>
      <c r="J7" s="16">
        <v>7.25</v>
      </c>
      <c r="K7" s="16">
        <v>41</v>
      </c>
      <c r="L7" s="16">
        <v>0.49175264463889251</v>
      </c>
      <c r="M7" s="16">
        <v>0.66096813725490189</v>
      </c>
      <c r="N7" s="16">
        <v>8.3333333333333329E-2</v>
      </c>
      <c r="O7" s="16">
        <v>0.80418269230769224</v>
      </c>
      <c r="P7" s="16">
        <v>8.8395150407034953E-2</v>
      </c>
    </row>
    <row r="8" spans="1:19" x14ac:dyDescent="0.2">
      <c r="A8" s="40" t="s">
        <v>247</v>
      </c>
      <c r="B8" s="38"/>
      <c r="C8" s="16"/>
      <c r="D8" s="16">
        <v>0.25</v>
      </c>
      <c r="E8" s="16">
        <v>2.75</v>
      </c>
      <c r="F8" s="16">
        <v>7.5</v>
      </c>
      <c r="G8" s="16">
        <v>3.5</v>
      </c>
      <c r="H8" s="16">
        <v>2.5</v>
      </c>
      <c r="I8" s="16">
        <v>9.75</v>
      </c>
      <c r="J8" s="16">
        <v>6.25</v>
      </c>
      <c r="K8" s="16">
        <v>32.5</v>
      </c>
      <c r="L8" s="16">
        <v>0.50157563025210083</v>
      </c>
      <c r="M8" s="16">
        <v>0.61458333333333326</v>
      </c>
      <c r="N8" s="16">
        <v>8.3333333333333329E-2</v>
      </c>
      <c r="O8" s="16">
        <v>0.74509803921568618</v>
      </c>
      <c r="P8" s="16">
        <v>0.18403361344537814</v>
      </c>
    </row>
    <row r="9" spans="1:19" x14ac:dyDescent="0.2">
      <c r="A9" s="40" t="s">
        <v>404</v>
      </c>
      <c r="B9" s="38"/>
      <c r="C9" s="16"/>
      <c r="D9" s="16">
        <v>0.2</v>
      </c>
      <c r="E9" s="16">
        <v>1.4</v>
      </c>
      <c r="F9" s="16">
        <v>7.8</v>
      </c>
      <c r="G9" s="16">
        <v>2</v>
      </c>
      <c r="H9" s="16">
        <v>3.8</v>
      </c>
      <c r="I9" s="16">
        <v>12</v>
      </c>
      <c r="J9" s="16">
        <v>4.8</v>
      </c>
      <c r="K9" s="16">
        <v>32</v>
      </c>
      <c r="L9" s="16">
        <v>0.49786937185021996</v>
      </c>
      <c r="M9" s="16">
        <v>0.65512820512820513</v>
      </c>
      <c r="N9" s="16">
        <v>8.3333333333333329E-2</v>
      </c>
      <c r="O9" s="16">
        <v>0.8600000000000001</v>
      </c>
      <c r="P9" s="16">
        <v>0.19600345846583875</v>
      </c>
    </row>
    <row r="10" spans="1:19" x14ac:dyDescent="0.2">
      <c r="A10" s="40" t="s">
        <v>242</v>
      </c>
      <c r="B10" s="38"/>
      <c r="C10" s="16"/>
      <c r="D10" s="16">
        <v>0.66666666666666663</v>
      </c>
      <c r="E10" s="16">
        <v>2</v>
      </c>
      <c r="F10" s="16">
        <v>6.333333333333333</v>
      </c>
      <c r="G10" s="16">
        <v>4</v>
      </c>
      <c r="H10" s="16">
        <v>6.666666666666667</v>
      </c>
      <c r="I10" s="16">
        <v>6.666666666666667</v>
      </c>
      <c r="J10" s="16">
        <v>7.333333333333333</v>
      </c>
      <c r="K10" s="16">
        <v>33.666666666666664</v>
      </c>
      <c r="L10" s="16">
        <v>0.4296717171717172</v>
      </c>
      <c r="M10" s="16">
        <v>0.46922657952069713</v>
      </c>
      <c r="N10" s="16">
        <v>9.1666666666666674E-2</v>
      </c>
      <c r="O10" s="16">
        <v>0.81410256410256421</v>
      </c>
      <c r="P10" s="16">
        <v>0.31868686868686869</v>
      </c>
    </row>
    <row r="11" spans="1:19" x14ac:dyDescent="0.2">
      <c r="A11" s="40" t="s">
        <v>237</v>
      </c>
      <c r="B11" s="38"/>
      <c r="C11" s="16"/>
      <c r="D11" s="16">
        <v>0</v>
      </c>
      <c r="E11" s="16">
        <v>4.5</v>
      </c>
      <c r="F11" s="16">
        <v>18.5</v>
      </c>
      <c r="G11" s="16">
        <v>0</v>
      </c>
      <c r="H11" s="16">
        <v>6</v>
      </c>
      <c r="I11" s="16">
        <v>21</v>
      </c>
      <c r="J11" s="16">
        <v>10.25</v>
      </c>
      <c r="K11" s="16">
        <v>60.25</v>
      </c>
      <c r="L11" s="16">
        <v>0.52083333333333337</v>
      </c>
      <c r="M11" s="16">
        <v>0.68835692171605478</v>
      </c>
      <c r="N11" s="16">
        <v>0.1</v>
      </c>
      <c r="O11" s="16">
        <v>0.80489291958041964</v>
      </c>
      <c r="P11" s="16">
        <v>9.1869458592718362E-2</v>
      </c>
    </row>
    <row r="12" spans="1:19" x14ac:dyDescent="0.2">
      <c r="A12" s="40" t="s">
        <v>193</v>
      </c>
      <c r="B12" s="38"/>
      <c r="C12" s="16"/>
      <c r="D12" s="16">
        <v>0</v>
      </c>
      <c r="E12" s="16">
        <v>1</v>
      </c>
      <c r="F12" s="16">
        <v>17</v>
      </c>
      <c r="G12" s="16">
        <v>4</v>
      </c>
      <c r="H12" s="16">
        <v>0</v>
      </c>
      <c r="I12" s="16">
        <v>19</v>
      </c>
      <c r="J12" s="16">
        <v>8</v>
      </c>
      <c r="K12" s="16">
        <v>49</v>
      </c>
      <c r="L12" s="16">
        <v>0.55102040816326525</v>
      </c>
      <c r="M12" s="16">
        <v>0.70370370370370372</v>
      </c>
      <c r="N12" s="16">
        <v>0.1</v>
      </c>
      <c r="O12" s="16">
        <v>0.94444444444444442</v>
      </c>
      <c r="P12" s="16">
        <v>8.1632653061224483E-2</v>
      </c>
      <c r="Q12">
        <v>0.1326</v>
      </c>
      <c r="R12">
        <v>27.812083333333337</v>
      </c>
      <c r="S12">
        <v>19.554166666666667</v>
      </c>
    </row>
    <row r="13" spans="1:19" x14ac:dyDescent="0.2">
      <c r="A13" s="40" t="s">
        <v>307</v>
      </c>
      <c r="B13" s="38"/>
      <c r="C13" s="16"/>
      <c r="D13" s="16">
        <v>0</v>
      </c>
      <c r="E13" s="16">
        <v>0.25</v>
      </c>
      <c r="F13" s="16">
        <v>8.75</v>
      </c>
      <c r="G13" s="16">
        <v>1</v>
      </c>
      <c r="H13" s="16">
        <v>1.5</v>
      </c>
      <c r="I13" s="16">
        <v>8.75</v>
      </c>
      <c r="J13" s="16">
        <v>5</v>
      </c>
      <c r="K13" s="16">
        <v>25.25</v>
      </c>
      <c r="L13" s="16">
        <v>0.55315789473684218</v>
      </c>
      <c r="M13" s="16">
        <v>0.55753968253968256</v>
      </c>
      <c r="N13" s="16">
        <v>0.10277777777777776</v>
      </c>
      <c r="O13" s="16">
        <v>0.97499999999999998</v>
      </c>
      <c r="P13" s="16">
        <v>9.9546783625730995E-2</v>
      </c>
    </row>
    <row r="14" spans="1:19" x14ac:dyDescent="0.2">
      <c r="A14" s="40" t="s">
        <v>248</v>
      </c>
      <c r="B14" s="38"/>
      <c r="C14" s="16"/>
      <c r="D14" s="16">
        <v>0</v>
      </c>
      <c r="E14" s="16">
        <v>0.5</v>
      </c>
      <c r="F14" s="16">
        <v>7.25</v>
      </c>
      <c r="G14" s="16">
        <v>3.25</v>
      </c>
      <c r="H14" s="16">
        <v>3.25</v>
      </c>
      <c r="I14" s="16">
        <v>10.5</v>
      </c>
      <c r="J14" s="16">
        <v>7.5</v>
      </c>
      <c r="K14" s="16">
        <v>32.25</v>
      </c>
      <c r="L14" s="16">
        <v>0.56116452991452981</v>
      </c>
      <c r="M14" s="16">
        <v>0.58731489099136158</v>
      </c>
      <c r="N14" s="16">
        <v>0.10687830687830686</v>
      </c>
      <c r="O14" s="16">
        <v>0.94791666666666663</v>
      </c>
      <c r="P14" s="16">
        <v>0.20213675213675214</v>
      </c>
    </row>
    <row r="15" spans="1:19" x14ac:dyDescent="0.2">
      <c r="A15" s="40" t="s">
        <v>311</v>
      </c>
      <c r="B15" s="38"/>
      <c r="C15" s="16"/>
      <c r="D15" s="16">
        <v>0.5</v>
      </c>
      <c r="E15" s="16">
        <v>1.5</v>
      </c>
      <c r="F15" s="16">
        <v>6</v>
      </c>
      <c r="G15" s="16">
        <v>1</v>
      </c>
      <c r="H15" s="16">
        <v>1</v>
      </c>
      <c r="I15" s="16">
        <v>12.5</v>
      </c>
      <c r="J15" s="16">
        <v>3.5</v>
      </c>
      <c r="K15" s="16">
        <v>26</v>
      </c>
      <c r="L15" s="16">
        <v>0.62222222222222223</v>
      </c>
      <c r="M15" s="16">
        <v>0.79166666666666674</v>
      </c>
      <c r="N15" s="16">
        <v>0.1111111111111111</v>
      </c>
      <c r="O15" s="16">
        <v>0.75</v>
      </c>
      <c r="P15" s="16">
        <v>7.407407407407407E-2</v>
      </c>
    </row>
    <row r="16" spans="1:19" x14ac:dyDescent="0.2">
      <c r="A16" s="40" t="s">
        <v>308</v>
      </c>
      <c r="B16" s="38"/>
      <c r="C16" s="8"/>
      <c r="D16" s="16">
        <v>0.2</v>
      </c>
      <c r="E16" s="16">
        <v>1</v>
      </c>
      <c r="F16" s="16">
        <v>6.4</v>
      </c>
      <c r="G16" s="16">
        <v>4.5999999999999996</v>
      </c>
      <c r="H16" s="16">
        <v>3.2</v>
      </c>
      <c r="I16" s="16">
        <v>11.6</v>
      </c>
      <c r="J16" s="16">
        <v>10</v>
      </c>
      <c r="K16" s="16">
        <v>37</v>
      </c>
      <c r="L16" s="16">
        <v>0.59143244289585761</v>
      </c>
      <c r="M16" s="16">
        <v>0.56161754911754902</v>
      </c>
      <c r="N16" s="16">
        <v>0.12142857142857143</v>
      </c>
      <c r="O16" s="16">
        <v>0.9028571428571428</v>
      </c>
      <c r="P16" s="16">
        <v>0.21100851722802944</v>
      </c>
    </row>
    <row r="17" spans="1:19" x14ac:dyDescent="0.2">
      <c r="A17" s="40" t="s">
        <v>243</v>
      </c>
      <c r="B17" s="38"/>
      <c r="C17" s="16"/>
      <c r="D17" s="16">
        <v>0.33333333333333331</v>
      </c>
      <c r="E17" s="16">
        <v>5.666666666666667</v>
      </c>
      <c r="F17" s="16">
        <v>10</v>
      </c>
      <c r="G17" s="16">
        <v>4.333333333333333</v>
      </c>
      <c r="H17" s="16">
        <v>4.333333333333333</v>
      </c>
      <c r="I17" s="16">
        <v>7.333333333333333</v>
      </c>
      <c r="J17" s="16">
        <v>2.6666666666666665</v>
      </c>
      <c r="K17" s="16">
        <v>34.666666666666664</v>
      </c>
      <c r="L17" s="16">
        <v>0.29843364235378755</v>
      </c>
      <c r="M17" s="16">
        <v>0.71572871572871577</v>
      </c>
      <c r="N17" s="16">
        <v>0.125</v>
      </c>
      <c r="O17" s="16">
        <v>0.64801587301587305</v>
      </c>
      <c r="P17" s="16">
        <v>0.24677490557708345</v>
      </c>
    </row>
    <row r="18" spans="1:19" x14ac:dyDescent="0.2">
      <c r="A18" s="40" t="s">
        <v>282</v>
      </c>
      <c r="B18" s="38"/>
      <c r="C18" s="16"/>
      <c r="D18" s="16">
        <v>0</v>
      </c>
      <c r="E18" s="16">
        <v>3.5</v>
      </c>
      <c r="F18" s="16">
        <v>15.5</v>
      </c>
      <c r="G18" s="16">
        <v>11</v>
      </c>
      <c r="H18" s="16">
        <v>1.5</v>
      </c>
      <c r="I18" s="16">
        <v>21.5</v>
      </c>
      <c r="J18" s="16">
        <v>11</v>
      </c>
      <c r="K18" s="16">
        <v>64</v>
      </c>
      <c r="L18" s="16">
        <v>0.51911949685534586</v>
      </c>
      <c r="M18" s="16">
        <v>0.65512333965844394</v>
      </c>
      <c r="N18" s="16">
        <v>0.125</v>
      </c>
      <c r="O18" s="16">
        <v>0.76262626262626254</v>
      </c>
      <c r="P18" s="16">
        <v>0.19710691823899373</v>
      </c>
      <c r="Q18">
        <v>0.15122083333333333</v>
      </c>
      <c r="R18">
        <v>28.189999999999994</v>
      </c>
      <c r="S18">
        <v>19.772916666666664</v>
      </c>
    </row>
    <row r="19" spans="1:19" x14ac:dyDescent="0.2">
      <c r="A19" s="40" t="s">
        <v>321</v>
      </c>
      <c r="B19" s="38"/>
      <c r="C19" s="16"/>
      <c r="D19" s="16">
        <v>1</v>
      </c>
      <c r="E19" s="16">
        <v>3.5</v>
      </c>
      <c r="F19" s="16">
        <v>6.5</v>
      </c>
      <c r="G19" s="16">
        <v>3.5</v>
      </c>
      <c r="H19" s="16">
        <v>1.5</v>
      </c>
      <c r="I19" s="16">
        <v>12.5</v>
      </c>
      <c r="J19" s="16">
        <v>15.5</v>
      </c>
      <c r="K19" s="16">
        <v>44</v>
      </c>
      <c r="L19" s="16">
        <v>0.63834422657952072</v>
      </c>
      <c r="M19" s="16">
        <v>0.46390374331550799</v>
      </c>
      <c r="N19" s="16">
        <v>0.14250000000000002</v>
      </c>
      <c r="O19" s="16">
        <v>0.66666666666666674</v>
      </c>
      <c r="P19" s="16">
        <v>0.11437908496732026</v>
      </c>
    </row>
    <row r="20" spans="1:19" x14ac:dyDescent="0.2">
      <c r="A20" s="40" t="s">
        <v>403</v>
      </c>
      <c r="B20" s="38"/>
      <c r="C20" s="16"/>
      <c r="D20" s="16">
        <v>0</v>
      </c>
      <c r="E20" s="16">
        <v>0.66666666666666663</v>
      </c>
      <c r="F20" s="16">
        <v>4.666666666666667</v>
      </c>
      <c r="G20" s="16">
        <v>1.6666666666666667</v>
      </c>
      <c r="H20" s="16">
        <v>2</v>
      </c>
      <c r="I20" s="16">
        <v>11</v>
      </c>
      <c r="J20" s="16">
        <v>8.3333333333333339</v>
      </c>
      <c r="K20" s="16">
        <v>28.333333333333332</v>
      </c>
      <c r="L20" s="16">
        <v>0.66756854256854259</v>
      </c>
      <c r="M20" s="16">
        <v>0.60826210826210825</v>
      </c>
      <c r="N20" s="16">
        <v>0.15192307692307694</v>
      </c>
      <c r="O20" s="16">
        <v>0.90476190476190477</v>
      </c>
      <c r="P20" s="16">
        <v>0.1334776334776335</v>
      </c>
    </row>
    <row r="21" spans="1:19" x14ac:dyDescent="0.2">
      <c r="A21" s="40" t="s">
        <v>275</v>
      </c>
      <c r="B21" s="38"/>
      <c r="C21" s="16"/>
      <c r="D21" s="16">
        <v>4.5</v>
      </c>
      <c r="E21" s="16">
        <v>8.75</v>
      </c>
      <c r="F21" s="16">
        <v>2.5</v>
      </c>
      <c r="G21" s="16">
        <v>3.25</v>
      </c>
      <c r="H21" s="16">
        <v>3.75</v>
      </c>
      <c r="I21" s="16">
        <v>2.5</v>
      </c>
      <c r="J21" s="16">
        <v>4.25</v>
      </c>
      <c r="K21" s="16">
        <v>29.5</v>
      </c>
      <c r="L21" s="16">
        <v>0.31713554987212278</v>
      </c>
      <c r="M21" s="16">
        <v>0.38461538461538464</v>
      </c>
      <c r="N21" s="16">
        <v>0.2</v>
      </c>
      <c r="O21" s="16">
        <v>0.32548076923076924</v>
      </c>
      <c r="P21" s="16">
        <v>0.23908616958489082</v>
      </c>
    </row>
    <row r="22" spans="1:19" x14ac:dyDescent="0.2">
      <c r="A22" s="40" t="s">
        <v>272</v>
      </c>
      <c r="B22" s="38"/>
      <c r="C22" s="16"/>
      <c r="D22" s="16">
        <v>0</v>
      </c>
      <c r="E22" s="16">
        <v>8</v>
      </c>
      <c r="F22" s="16">
        <v>19</v>
      </c>
      <c r="G22" s="16">
        <v>1</v>
      </c>
      <c r="H22" s="16">
        <v>6</v>
      </c>
      <c r="I22" s="16">
        <v>10</v>
      </c>
      <c r="J22" s="16">
        <v>3</v>
      </c>
      <c r="K22" s="16">
        <v>47</v>
      </c>
      <c r="L22" s="16">
        <v>0.27659574468085107</v>
      </c>
      <c r="M22" s="16">
        <v>0.76923076923076927</v>
      </c>
      <c r="N22" s="16">
        <v>0.25</v>
      </c>
      <c r="O22" s="16">
        <v>0.70370370370370372</v>
      </c>
      <c r="P22" s="16">
        <v>0.14893617021276595</v>
      </c>
    </row>
    <row r="23" spans="1:19" x14ac:dyDescent="0.2">
      <c r="A23" s="40" t="s">
        <v>240</v>
      </c>
      <c r="B23" s="38"/>
      <c r="C23" s="16"/>
      <c r="D23" s="16">
        <v>0</v>
      </c>
      <c r="E23" s="16">
        <v>1</v>
      </c>
      <c r="F23" s="16">
        <v>4</v>
      </c>
      <c r="G23" s="16">
        <v>2</v>
      </c>
      <c r="H23" s="16">
        <v>1</v>
      </c>
      <c r="I23" s="16">
        <v>4</v>
      </c>
      <c r="J23" s="16">
        <v>4</v>
      </c>
      <c r="K23" s="16">
        <v>16</v>
      </c>
      <c r="L23" s="16">
        <v>0.5</v>
      </c>
      <c r="M23" s="16">
        <v>0.5</v>
      </c>
      <c r="N23" s="16">
        <v>0.25</v>
      </c>
      <c r="O23" s="16">
        <v>0.8</v>
      </c>
      <c r="P23" s="16">
        <v>0.1875</v>
      </c>
    </row>
    <row r="24" spans="1:19" x14ac:dyDescent="0.2">
      <c r="A24" s="40" t="s">
        <v>277</v>
      </c>
      <c r="B24" s="38"/>
      <c r="C24" s="16"/>
      <c r="D24" s="16">
        <v>2</v>
      </c>
      <c r="E24" s="16">
        <v>6</v>
      </c>
      <c r="F24" s="16">
        <v>7</v>
      </c>
      <c r="G24" s="16">
        <v>0</v>
      </c>
      <c r="H24" s="16">
        <v>2.5</v>
      </c>
      <c r="I24" s="16">
        <v>7</v>
      </c>
      <c r="J24" s="16">
        <v>4.5</v>
      </c>
      <c r="K24" s="16">
        <v>29</v>
      </c>
      <c r="L24" s="16">
        <v>0.39642857142857146</v>
      </c>
      <c r="M24" s="16">
        <v>0.60984848484848486</v>
      </c>
      <c r="N24" s="16">
        <v>0.26666666666666666</v>
      </c>
      <c r="O24" s="16">
        <v>0.50303030303030294</v>
      </c>
      <c r="P24" s="16">
        <v>8.8095238095238088E-2</v>
      </c>
    </row>
    <row r="25" spans="1:19" x14ac:dyDescent="0.2">
      <c r="A25" s="40" t="s">
        <v>319</v>
      </c>
      <c r="B25" s="38"/>
      <c r="C25" s="16"/>
      <c r="D25" s="16">
        <v>0</v>
      </c>
      <c r="E25" s="16">
        <v>2</v>
      </c>
      <c r="F25" s="16">
        <v>6.5</v>
      </c>
      <c r="G25" s="16">
        <v>1</v>
      </c>
      <c r="H25" s="16">
        <v>1</v>
      </c>
      <c r="I25" s="16">
        <v>11.5</v>
      </c>
      <c r="J25" s="16">
        <v>4</v>
      </c>
      <c r="K25" s="16">
        <v>26</v>
      </c>
      <c r="L25" s="16">
        <v>0.59090909090909094</v>
      </c>
      <c r="M25" s="16">
        <v>0.76923076923076927</v>
      </c>
      <c r="N25" s="16">
        <v>0.5</v>
      </c>
      <c r="O25" s="16">
        <v>0.8666666666666667</v>
      </c>
      <c r="P25" s="16">
        <v>6.8181818181818177E-2</v>
      </c>
    </row>
    <row r="26" spans="1:19" x14ac:dyDescent="0.2">
      <c r="A26" s="40" t="s">
        <v>271</v>
      </c>
      <c r="B26" s="38"/>
      <c r="C26" s="16"/>
      <c r="D26" s="16">
        <v>11</v>
      </c>
      <c r="E26" s="16">
        <v>4</v>
      </c>
      <c r="F26" s="16">
        <v>8.5</v>
      </c>
      <c r="G26" s="16">
        <v>2</v>
      </c>
      <c r="H26" s="16">
        <v>5.5</v>
      </c>
      <c r="I26" s="16">
        <v>6</v>
      </c>
      <c r="J26" s="16">
        <v>9.5</v>
      </c>
      <c r="K26" s="16">
        <v>46.5</v>
      </c>
      <c r="L26" s="16">
        <v>0.33875598086124403</v>
      </c>
      <c r="M26" s="16">
        <v>0.37815126050420167</v>
      </c>
      <c r="N26" s="16" t="e">
        <v>#DIV/0!</v>
      </c>
      <c r="O26" s="16">
        <v>0.8</v>
      </c>
      <c r="P26" s="16">
        <v>0.15669856459330145</v>
      </c>
    </row>
    <row r="27" spans="1:19" x14ac:dyDescent="0.2">
      <c r="A27" s="40" t="s">
        <v>273</v>
      </c>
      <c r="B27" s="38"/>
      <c r="C27" s="16"/>
      <c r="D27" s="16">
        <v>4.333333333333333</v>
      </c>
      <c r="E27" s="16">
        <v>1</v>
      </c>
      <c r="F27" s="16">
        <v>8.3333333333333339</v>
      </c>
      <c r="G27" s="16">
        <v>0</v>
      </c>
      <c r="H27" s="16">
        <v>1.3333333333333333</v>
      </c>
      <c r="I27" s="16">
        <v>2.3333333333333335</v>
      </c>
      <c r="J27" s="16">
        <v>5.333333333333333</v>
      </c>
      <c r="K27" s="16">
        <v>22.666666666666668</v>
      </c>
      <c r="L27" s="16">
        <v>0.3502164502164502</v>
      </c>
      <c r="M27" s="16">
        <v>0.37777777777777777</v>
      </c>
      <c r="N27" s="16" t="e">
        <v>#DIV/0!</v>
      </c>
      <c r="O27" s="16">
        <v>0.88888888888888884</v>
      </c>
      <c r="P27" s="16">
        <v>5.3333333333333337E-2</v>
      </c>
    </row>
    <row r="28" spans="1:19" x14ac:dyDescent="0.2">
      <c r="A28" s="40" t="s">
        <v>274</v>
      </c>
      <c r="B28" s="38"/>
      <c r="C28" s="16"/>
      <c r="D28" s="16">
        <v>4.333333333333333</v>
      </c>
      <c r="E28" s="16">
        <v>0.33333333333333331</v>
      </c>
      <c r="F28" s="16">
        <v>9.6666666666666661</v>
      </c>
      <c r="G28" s="16">
        <v>0</v>
      </c>
      <c r="H28" s="16">
        <v>5.333333333333333</v>
      </c>
      <c r="I28" s="16">
        <v>2.3333333333333335</v>
      </c>
      <c r="J28" s="16">
        <v>2.6666666666666665</v>
      </c>
      <c r="K28" s="16">
        <v>24.666666666666668</v>
      </c>
      <c r="L28" s="16">
        <v>0.21103084821225751</v>
      </c>
      <c r="M28" s="16">
        <v>0.47222222222222215</v>
      </c>
      <c r="N28" s="16" t="e">
        <v>#DIV/0!</v>
      </c>
      <c r="O28" s="16">
        <v>0.98039215686274517</v>
      </c>
      <c r="P28" s="16">
        <v>0.20855481350233976</v>
      </c>
    </row>
    <row r="29" spans="1:19" x14ac:dyDescent="0.2">
      <c r="A29" s="40" t="s">
        <v>276</v>
      </c>
      <c r="B29" s="38"/>
      <c r="C29" s="16"/>
      <c r="D29" s="16">
        <v>0.33333333333333331</v>
      </c>
      <c r="E29" s="16">
        <v>4.666666666666667</v>
      </c>
      <c r="F29" s="16">
        <v>10</v>
      </c>
      <c r="G29" s="16">
        <v>0.33333333333333331</v>
      </c>
      <c r="H29" s="16">
        <v>2.3333333333333335</v>
      </c>
      <c r="I29" s="16">
        <v>7.333333333333333</v>
      </c>
      <c r="J29" s="16">
        <v>5</v>
      </c>
      <c r="K29" s="16">
        <v>30</v>
      </c>
      <c r="L29" s="16">
        <v>0.36553240041612134</v>
      </c>
      <c r="M29" s="16">
        <v>0.50305250305250304</v>
      </c>
      <c r="N29" s="16" t="e">
        <v>#DIV/0!</v>
      </c>
      <c r="O29" s="16">
        <v>0.71844541910331383</v>
      </c>
      <c r="P29" s="16">
        <v>0.10352696399208028</v>
      </c>
    </row>
    <row r="30" spans="1:19" x14ac:dyDescent="0.2">
      <c r="A30" s="40" t="s">
        <v>278</v>
      </c>
      <c r="B30" s="38"/>
      <c r="C30" s="16"/>
      <c r="D30" s="16">
        <v>0.66666666666666663</v>
      </c>
      <c r="E30" s="16">
        <v>0.66666666666666663</v>
      </c>
      <c r="F30" s="16">
        <v>4.666666666666667</v>
      </c>
      <c r="G30" s="16">
        <v>0.66666666666666663</v>
      </c>
      <c r="H30" s="16">
        <v>2</v>
      </c>
      <c r="I30" s="16">
        <v>11.333333333333334</v>
      </c>
      <c r="J30" s="16">
        <v>3.6666666666666665</v>
      </c>
      <c r="K30" s="16">
        <v>23.666666666666668</v>
      </c>
      <c r="L30" s="16">
        <v>0.61341991341991342</v>
      </c>
      <c r="M30" s="16">
        <v>0.77321937321937317</v>
      </c>
      <c r="N30" s="16" t="e">
        <v>#DIV/0!</v>
      </c>
      <c r="O30" s="16">
        <v>0.85</v>
      </c>
      <c r="P30" s="16">
        <v>0.10432900432900433</v>
      </c>
    </row>
    <row r="31" spans="1:19" x14ac:dyDescent="0.2">
      <c r="A31" s="40" t="s">
        <v>279</v>
      </c>
      <c r="B31" s="38"/>
      <c r="C31" s="16"/>
      <c r="D31" s="16">
        <v>4.333333333333333</v>
      </c>
      <c r="E31" s="16">
        <v>0.66666666666666663</v>
      </c>
      <c r="F31" s="16">
        <v>6.666666666666667</v>
      </c>
      <c r="G31" s="16">
        <v>1.3333333333333333</v>
      </c>
      <c r="H31" s="16">
        <v>1.3333333333333333</v>
      </c>
      <c r="I31" s="16">
        <v>10.333333333333334</v>
      </c>
      <c r="J31" s="16">
        <v>4.666666666666667</v>
      </c>
      <c r="K31" s="16">
        <v>29.333333333333332</v>
      </c>
      <c r="L31" s="16">
        <v>0.50842911877394636</v>
      </c>
      <c r="M31" s="16">
        <v>0.70223978919631092</v>
      </c>
      <c r="N31" s="16" t="e">
        <v>#DIV/0!</v>
      </c>
      <c r="O31" s="16">
        <v>0.92962962962962958</v>
      </c>
      <c r="P31" s="16">
        <v>9.1187739463601536E-2</v>
      </c>
    </row>
    <row r="32" spans="1:19" x14ac:dyDescent="0.2">
      <c r="A32" s="40" t="s">
        <v>344</v>
      </c>
      <c r="B32" s="38"/>
      <c r="C32" s="16"/>
      <c r="D32" s="16">
        <v>0</v>
      </c>
      <c r="E32" s="16">
        <v>5.333333333333333</v>
      </c>
      <c r="F32" s="16">
        <v>4.666666666666667</v>
      </c>
      <c r="G32" s="16">
        <v>0</v>
      </c>
      <c r="H32" s="16">
        <v>5</v>
      </c>
      <c r="I32" s="16">
        <v>6.333333333333333</v>
      </c>
      <c r="J32" s="16">
        <v>7</v>
      </c>
      <c r="K32" s="16">
        <v>28.333333333333332</v>
      </c>
      <c r="L32" s="16">
        <v>0.4710119047619048</v>
      </c>
      <c r="M32" s="16">
        <v>0.46153846153846151</v>
      </c>
      <c r="N32" s="16" t="e">
        <v>#DIV/0!</v>
      </c>
      <c r="O32" s="16">
        <v>0.45370370370370372</v>
      </c>
      <c r="P32" s="16">
        <v>0.17684523809523811</v>
      </c>
    </row>
    <row r="33" spans="1:16" x14ac:dyDescent="0.2">
      <c r="A33" s="40" t="s">
        <v>229</v>
      </c>
      <c r="B33" s="38"/>
      <c r="C33" s="16"/>
      <c r="D33" s="16">
        <v>0</v>
      </c>
      <c r="E33" s="16">
        <v>5.333333333333333</v>
      </c>
      <c r="F33" s="16">
        <v>4.666666666666667</v>
      </c>
      <c r="G33" s="16">
        <v>0</v>
      </c>
      <c r="H33" s="16">
        <v>5</v>
      </c>
      <c r="I33" s="16">
        <v>6.333333333333333</v>
      </c>
      <c r="J33" s="16">
        <v>7</v>
      </c>
      <c r="K33" s="16">
        <v>28.333333333333332</v>
      </c>
      <c r="L33" s="16">
        <v>0.4710119047619048</v>
      </c>
      <c r="M33" s="16">
        <v>0.46153846153846151</v>
      </c>
      <c r="N33" s="16" t="e">
        <v>#DIV/0!</v>
      </c>
      <c r="O33" s="16">
        <v>0.45370370370370372</v>
      </c>
      <c r="P33" s="16">
        <v>0.17684523809523811</v>
      </c>
    </row>
    <row r="34" spans="1:16" x14ac:dyDescent="0.2">
      <c r="A34" s="40" t="s">
        <v>230</v>
      </c>
      <c r="B34" s="38"/>
      <c r="C34" s="16"/>
      <c r="D34" s="16">
        <v>0</v>
      </c>
      <c r="E34" s="16">
        <v>7</v>
      </c>
      <c r="F34" s="16">
        <v>11.5</v>
      </c>
      <c r="G34" s="16">
        <v>1</v>
      </c>
      <c r="H34" s="16">
        <v>7.5</v>
      </c>
      <c r="I34" s="16">
        <v>15</v>
      </c>
      <c r="J34" s="16">
        <v>5.5</v>
      </c>
      <c r="K34" s="16">
        <v>47.5</v>
      </c>
      <c r="L34" s="16">
        <v>0.46525600835945663</v>
      </c>
      <c r="M34" s="16">
        <v>0.72375</v>
      </c>
      <c r="N34" s="16" t="e">
        <v>#DIV/0!</v>
      </c>
      <c r="O34" s="16">
        <v>0.57258064516129026</v>
      </c>
      <c r="P34" s="16">
        <v>0.19644723092998956</v>
      </c>
    </row>
    <row r="35" spans="1:16" x14ac:dyDescent="0.2">
      <c r="A35" s="40" t="s">
        <v>231</v>
      </c>
      <c r="B35" s="38"/>
      <c r="C35" s="16"/>
      <c r="D35" s="16">
        <v>0</v>
      </c>
      <c r="E35" s="16">
        <v>5.5</v>
      </c>
      <c r="F35" s="16">
        <v>8</v>
      </c>
      <c r="G35" s="16">
        <v>0</v>
      </c>
      <c r="H35" s="16">
        <v>5</v>
      </c>
      <c r="I35" s="16">
        <v>9.5</v>
      </c>
      <c r="J35" s="16">
        <v>3</v>
      </c>
      <c r="K35" s="16">
        <v>31</v>
      </c>
      <c r="L35" s="16">
        <v>0.42486772486772484</v>
      </c>
      <c r="M35" s="16">
        <v>0.78819444444444442</v>
      </c>
      <c r="N35" s="16" t="e">
        <v>#DIV/0!</v>
      </c>
      <c r="O35" s="16">
        <v>0.55952380952380953</v>
      </c>
      <c r="P35" s="16">
        <v>0.16402116402116401</v>
      </c>
    </row>
    <row r="36" spans="1:16" x14ac:dyDescent="0.2">
      <c r="A36" s="40" t="s">
        <v>232</v>
      </c>
      <c r="B36" s="38"/>
      <c r="C36" s="16"/>
      <c r="D36" s="16">
        <v>0</v>
      </c>
      <c r="E36" s="16">
        <v>2</v>
      </c>
      <c r="F36" s="16">
        <v>3</v>
      </c>
      <c r="G36" s="16">
        <v>0</v>
      </c>
      <c r="H36" s="16">
        <v>3.6666666666666665</v>
      </c>
      <c r="I36" s="16">
        <v>15.666666666666666</v>
      </c>
      <c r="J36" s="16">
        <v>3.6666666666666665</v>
      </c>
      <c r="K36" s="16">
        <v>28</v>
      </c>
      <c r="L36" s="16">
        <v>0.67359751359751352</v>
      </c>
      <c r="M36" s="16">
        <v>0.7671957671957671</v>
      </c>
      <c r="N36" s="16" t="e">
        <v>#DIV/0!</v>
      </c>
      <c r="O36" s="16">
        <v>0.61111111111111105</v>
      </c>
      <c r="P36" s="16">
        <v>0.13917637917637918</v>
      </c>
    </row>
    <row r="37" spans="1:16" x14ac:dyDescent="0.2">
      <c r="A37" s="40" t="s">
        <v>233</v>
      </c>
      <c r="B37" s="38"/>
      <c r="C37" s="16"/>
      <c r="D37" s="16">
        <v>0</v>
      </c>
      <c r="E37" s="16">
        <v>2</v>
      </c>
      <c r="F37" s="16">
        <v>2.5</v>
      </c>
      <c r="G37" s="16">
        <v>0</v>
      </c>
      <c r="H37" s="16">
        <v>4.5</v>
      </c>
      <c r="I37" s="16">
        <v>15</v>
      </c>
      <c r="J37" s="16">
        <v>5</v>
      </c>
      <c r="K37" s="16">
        <v>29</v>
      </c>
      <c r="L37" s="16">
        <v>0.6642424242424243</v>
      </c>
      <c r="M37" s="16">
        <v>0.6785714285714286</v>
      </c>
      <c r="N37" s="16" t="e">
        <v>#DIV/0!</v>
      </c>
      <c r="O37" s="16">
        <v>0.58333333333333326</v>
      </c>
      <c r="P37" s="16">
        <v>0.17030303030303032</v>
      </c>
    </row>
    <row r="38" spans="1:16" x14ac:dyDescent="0.2">
      <c r="A38" s="40" t="s">
        <v>234</v>
      </c>
      <c r="B38" s="38"/>
      <c r="C38" s="16"/>
      <c r="D38" s="16">
        <v>0</v>
      </c>
      <c r="E38" s="16">
        <v>2</v>
      </c>
      <c r="F38" s="16">
        <v>4</v>
      </c>
      <c r="G38" s="16">
        <v>0</v>
      </c>
      <c r="H38" s="16">
        <v>2</v>
      </c>
      <c r="I38" s="16">
        <v>4</v>
      </c>
      <c r="J38" s="16">
        <v>7</v>
      </c>
      <c r="K38" s="16">
        <v>19</v>
      </c>
      <c r="L38" s="16">
        <v>0.57894736842105265</v>
      </c>
      <c r="M38" s="16">
        <v>0.36363636363636365</v>
      </c>
      <c r="N38" s="16" t="e">
        <v>#DIV/0!</v>
      </c>
      <c r="O38" s="16">
        <v>0.66666666666666663</v>
      </c>
      <c r="P38" s="16">
        <v>0.10526315789473684</v>
      </c>
    </row>
    <row r="39" spans="1:16" x14ac:dyDescent="0.2">
      <c r="A39" s="40" t="s">
        <v>236</v>
      </c>
      <c r="B39" s="38"/>
      <c r="C39" s="16"/>
      <c r="D39" s="16">
        <v>0</v>
      </c>
      <c r="E39" s="16">
        <v>2</v>
      </c>
      <c r="F39" s="16">
        <v>9.75</v>
      </c>
      <c r="G39" s="16">
        <v>0</v>
      </c>
      <c r="H39" s="16">
        <v>5.75</v>
      </c>
      <c r="I39" s="16">
        <v>15.5</v>
      </c>
      <c r="J39" s="16">
        <v>8</v>
      </c>
      <c r="K39" s="16">
        <v>41</v>
      </c>
      <c r="L39" s="16">
        <v>0.56410845588235292</v>
      </c>
      <c r="M39" s="16">
        <v>0.65202077334430264</v>
      </c>
      <c r="N39" s="16" t="e">
        <v>#DIV/0!</v>
      </c>
      <c r="O39" s="16">
        <v>0.83549783549783552</v>
      </c>
      <c r="P39" s="16">
        <v>0.16199448529411767</v>
      </c>
    </row>
    <row r="40" spans="1:16" x14ac:dyDescent="0.2">
      <c r="A40" s="40" t="s">
        <v>239</v>
      </c>
      <c r="B40" s="38"/>
      <c r="C40" s="16"/>
      <c r="D40" s="16">
        <v>0</v>
      </c>
      <c r="E40" s="16">
        <v>3</v>
      </c>
      <c r="F40" s="16">
        <v>9</v>
      </c>
      <c r="G40" s="16">
        <v>3</v>
      </c>
      <c r="H40" s="16">
        <v>1</v>
      </c>
      <c r="I40" s="16">
        <v>9</v>
      </c>
      <c r="J40" s="16">
        <v>7</v>
      </c>
      <c r="K40" s="16">
        <v>32</v>
      </c>
      <c r="L40" s="16">
        <v>0.5</v>
      </c>
      <c r="M40" s="16">
        <v>0.5625</v>
      </c>
      <c r="N40" s="16" t="e">
        <v>#DIV/0!</v>
      </c>
      <c r="O40" s="16">
        <v>0.75</v>
      </c>
      <c r="P40" s="16">
        <v>0.125</v>
      </c>
    </row>
    <row r="41" spans="1:16" x14ac:dyDescent="0.2">
      <c r="A41" s="40" t="s">
        <v>241</v>
      </c>
      <c r="B41" s="38"/>
      <c r="C41" s="16"/>
      <c r="D41" s="16">
        <v>1</v>
      </c>
      <c r="E41" s="16">
        <v>2</v>
      </c>
      <c r="F41" s="16">
        <v>7.5</v>
      </c>
      <c r="G41" s="16">
        <v>5</v>
      </c>
      <c r="H41" s="16">
        <v>2.5</v>
      </c>
      <c r="I41" s="16">
        <v>4.5</v>
      </c>
      <c r="J41" s="16">
        <v>12</v>
      </c>
      <c r="K41" s="16">
        <v>34.5</v>
      </c>
      <c r="L41" s="16">
        <v>0.4861111111111111</v>
      </c>
      <c r="M41" s="16">
        <v>0.40909090909090912</v>
      </c>
      <c r="N41" s="16" t="e">
        <v>#DIV/0!</v>
      </c>
      <c r="O41" s="16">
        <v>0.78888888888888897</v>
      </c>
      <c r="P41" s="16">
        <v>0.21085858585858586</v>
      </c>
    </row>
    <row r="42" spans="1:16" x14ac:dyDescent="0.2">
      <c r="A42" s="40" t="s">
        <v>244</v>
      </c>
      <c r="B42" s="38"/>
      <c r="C42" s="16"/>
      <c r="D42" s="16">
        <v>0</v>
      </c>
      <c r="E42" s="16">
        <v>2</v>
      </c>
      <c r="F42" s="16">
        <v>3</v>
      </c>
      <c r="G42" s="16">
        <v>2</v>
      </c>
      <c r="H42" s="16">
        <v>2</v>
      </c>
      <c r="I42" s="16">
        <v>8.5</v>
      </c>
      <c r="J42" s="16">
        <v>3</v>
      </c>
      <c r="K42" s="16">
        <v>20.5</v>
      </c>
      <c r="L42" s="16">
        <v>0.57250000000000001</v>
      </c>
      <c r="M42" s="16">
        <v>0.73461538461538467</v>
      </c>
      <c r="N42" s="16" t="e">
        <v>#DIV/0!</v>
      </c>
      <c r="O42" s="16">
        <v>0.5625</v>
      </c>
      <c r="P42" s="16">
        <v>0.20500000000000002</v>
      </c>
    </row>
    <row r="43" spans="1:16" x14ac:dyDescent="0.2">
      <c r="A43" s="40" t="s">
        <v>246</v>
      </c>
      <c r="B43" s="38"/>
      <c r="C43" s="16"/>
      <c r="D43" s="16">
        <v>0</v>
      </c>
      <c r="E43" s="16">
        <v>2.5</v>
      </c>
      <c r="F43" s="16">
        <v>4.5</v>
      </c>
      <c r="G43" s="16">
        <v>3</v>
      </c>
      <c r="H43" s="16">
        <v>3.25</v>
      </c>
      <c r="I43" s="16">
        <v>7</v>
      </c>
      <c r="J43" s="16">
        <v>6.25</v>
      </c>
      <c r="K43" s="16">
        <v>26.5</v>
      </c>
      <c r="L43" s="16">
        <v>0.4899173609699925</v>
      </c>
      <c r="M43" s="16">
        <v>0.44474206349206347</v>
      </c>
      <c r="N43" s="16" t="e">
        <v>#DIV/0!</v>
      </c>
      <c r="O43" s="16">
        <v>0.63690476190476186</v>
      </c>
      <c r="P43" s="16">
        <v>0.21546772336246023</v>
      </c>
    </row>
    <row r="44" spans="1:16" x14ac:dyDescent="0.2">
      <c r="A44" s="40" t="s">
        <v>402</v>
      </c>
      <c r="B44" s="38"/>
      <c r="C44" s="16"/>
      <c r="D44" s="16">
        <v>0</v>
      </c>
      <c r="E44" s="16">
        <v>0</v>
      </c>
      <c r="F44" s="16">
        <v>1</v>
      </c>
      <c r="G44" s="16">
        <v>2</v>
      </c>
      <c r="H44" s="16">
        <v>3</v>
      </c>
      <c r="I44" s="16">
        <v>37</v>
      </c>
      <c r="J44" s="16">
        <v>5</v>
      </c>
      <c r="K44" s="16">
        <v>48</v>
      </c>
      <c r="L44" s="16">
        <v>0.875</v>
      </c>
      <c r="M44" s="16">
        <v>0.88095238095238093</v>
      </c>
      <c r="N44" s="16" t="e">
        <v>#DIV/0!</v>
      </c>
      <c r="O44" s="16" t="e">
        <v>#DIV/0!</v>
      </c>
      <c r="P44" s="16">
        <v>0.10416666666666667</v>
      </c>
    </row>
    <row r="45" spans="1:16" x14ac:dyDescent="0.2">
      <c r="A45" s="40" t="s">
        <v>405</v>
      </c>
      <c r="B45" s="38"/>
      <c r="C45" s="16"/>
      <c r="D45" s="16">
        <v>0</v>
      </c>
      <c r="E45" s="16">
        <v>2</v>
      </c>
      <c r="F45" s="16">
        <v>4</v>
      </c>
      <c r="G45" s="16">
        <v>0</v>
      </c>
      <c r="H45" s="16">
        <v>2</v>
      </c>
      <c r="I45" s="16">
        <v>17</v>
      </c>
      <c r="J45" s="16">
        <v>1</v>
      </c>
      <c r="K45" s="16">
        <v>26</v>
      </c>
      <c r="L45" s="16">
        <v>0.69230769230769229</v>
      </c>
      <c r="M45" s="16">
        <v>0.94444444444444442</v>
      </c>
      <c r="N45" s="16" t="e">
        <v>#DIV/0!</v>
      </c>
      <c r="O45" s="16">
        <v>0.66666666666666663</v>
      </c>
      <c r="P45" s="16">
        <v>7.6923076923076927E-2</v>
      </c>
    </row>
    <row r="46" spans="1:16" x14ac:dyDescent="0.2">
      <c r="A46" s="40" t="s">
        <v>306</v>
      </c>
      <c r="B46" s="38"/>
      <c r="C46" s="16"/>
      <c r="D46" s="16">
        <v>0.66666666666666663</v>
      </c>
      <c r="E46" s="16">
        <v>5.333333333333333</v>
      </c>
      <c r="F46" s="16">
        <v>8</v>
      </c>
      <c r="G46" s="16">
        <v>0.33333333333333331</v>
      </c>
      <c r="H46" s="16">
        <v>3.3333333333333335</v>
      </c>
      <c r="I46" s="16">
        <v>11.333333333333334</v>
      </c>
      <c r="J46" s="16">
        <v>4.333333333333333</v>
      </c>
      <c r="K46" s="16">
        <v>33.333333333333336</v>
      </c>
      <c r="L46" s="16">
        <v>0.47088532382650028</v>
      </c>
      <c r="M46" s="16">
        <v>0.72631766381766383</v>
      </c>
      <c r="N46" s="16" t="e">
        <v>#DIV/0!</v>
      </c>
      <c r="O46" s="16">
        <v>0.58803418803418805</v>
      </c>
      <c r="P46" s="16">
        <v>0.1087344028520499</v>
      </c>
    </row>
    <row r="47" spans="1:16" x14ac:dyDescent="0.2">
      <c r="A47" s="40" t="s">
        <v>309</v>
      </c>
      <c r="B47" s="38"/>
      <c r="C47" s="8"/>
      <c r="D47" s="16">
        <v>0</v>
      </c>
      <c r="E47" s="16">
        <v>0.75</v>
      </c>
      <c r="F47" s="16">
        <v>3.25</v>
      </c>
      <c r="G47" s="16">
        <v>1.25</v>
      </c>
      <c r="H47" s="16">
        <v>3.25</v>
      </c>
      <c r="I47" s="16">
        <v>11.75</v>
      </c>
      <c r="J47" s="16">
        <v>4.5</v>
      </c>
      <c r="K47" s="16">
        <v>24.75</v>
      </c>
      <c r="L47" s="16">
        <v>0.66791911045943297</v>
      </c>
      <c r="M47" s="16">
        <v>0.74831932773109244</v>
      </c>
      <c r="N47" s="16" t="e">
        <v>#DIV/0!</v>
      </c>
      <c r="O47" s="16">
        <v>0.625</v>
      </c>
      <c r="P47" s="16">
        <v>0.20225439882697949</v>
      </c>
    </row>
    <row r="48" spans="1:16" x14ac:dyDescent="0.2">
      <c r="A48" s="40" t="s">
        <v>310</v>
      </c>
      <c r="B48" s="38"/>
      <c r="C48" s="16"/>
      <c r="D48" s="16">
        <v>0</v>
      </c>
      <c r="E48" s="16">
        <v>1</v>
      </c>
      <c r="F48" s="16">
        <v>3</v>
      </c>
      <c r="G48" s="16">
        <v>1</v>
      </c>
      <c r="H48" s="16">
        <v>0</v>
      </c>
      <c r="I48" s="16">
        <v>10</v>
      </c>
      <c r="J48" s="16">
        <v>10</v>
      </c>
      <c r="K48" s="16">
        <v>25</v>
      </c>
      <c r="L48" s="16">
        <v>0.8</v>
      </c>
      <c r="M48" s="16">
        <v>0.5</v>
      </c>
      <c r="N48" s="16" t="e">
        <v>#DIV/0!</v>
      </c>
      <c r="O48" s="16">
        <v>0.75</v>
      </c>
      <c r="P48" s="16">
        <v>0.04</v>
      </c>
    </row>
    <row r="49" spans="1:19" x14ac:dyDescent="0.2">
      <c r="A49" s="40" t="s">
        <v>312</v>
      </c>
      <c r="B49" s="38"/>
      <c r="C49" s="16"/>
      <c r="D49" s="16">
        <v>0</v>
      </c>
      <c r="E49" s="16">
        <v>3.3333333333333335</v>
      </c>
      <c r="F49" s="16">
        <v>8.3333333333333339</v>
      </c>
      <c r="G49" s="16">
        <v>2</v>
      </c>
      <c r="H49" s="16">
        <v>0.66666666666666663</v>
      </c>
      <c r="I49" s="16">
        <v>7.666666666666667</v>
      </c>
      <c r="J49" s="16">
        <v>3.6666666666666665</v>
      </c>
      <c r="K49" s="16">
        <v>25.666666666666668</v>
      </c>
      <c r="L49" s="16">
        <v>0.4807033924680984</v>
      </c>
      <c r="M49" s="16">
        <v>0.67407407407407405</v>
      </c>
      <c r="N49" s="16" t="e">
        <v>#DIV/0!</v>
      </c>
      <c r="O49" s="16">
        <v>0.73664596273291927</v>
      </c>
      <c r="P49" s="16">
        <v>0.1069094304388422</v>
      </c>
    </row>
    <row r="50" spans="1:19" x14ac:dyDescent="0.2">
      <c r="A50" s="40" t="s">
        <v>314</v>
      </c>
      <c r="B50" s="38"/>
      <c r="C50" s="16"/>
      <c r="D50" s="16">
        <v>0</v>
      </c>
      <c r="E50" s="16">
        <v>2</v>
      </c>
      <c r="F50" s="16">
        <v>10</v>
      </c>
      <c r="G50" s="16">
        <v>4</v>
      </c>
      <c r="H50" s="16">
        <v>4</v>
      </c>
      <c r="I50" s="16">
        <v>14</v>
      </c>
      <c r="J50" s="16">
        <v>4</v>
      </c>
      <c r="K50" s="16">
        <v>38</v>
      </c>
      <c r="L50" s="16">
        <v>0.47368421052631576</v>
      </c>
      <c r="M50" s="16">
        <v>0.77777777777777779</v>
      </c>
      <c r="N50" s="16" t="e">
        <v>#DIV/0!</v>
      </c>
      <c r="O50" s="16">
        <v>0.83333333333333337</v>
      </c>
      <c r="P50" s="16">
        <v>0.21052631578947367</v>
      </c>
    </row>
    <row r="51" spans="1:19" x14ac:dyDescent="0.2">
      <c r="A51" s="40" t="s">
        <v>315</v>
      </c>
      <c r="B51" s="38"/>
      <c r="C51" s="16"/>
      <c r="D51" s="16">
        <v>0</v>
      </c>
      <c r="E51" s="16">
        <v>1</v>
      </c>
      <c r="F51" s="16">
        <v>3</v>
      </c>
      <c r="G51" s="16">
        <v>2</v>
      </c>
      <c r="H51" s="16">
        <v>2</v>
      </c>
      <c r="I51" s="16">
        <v>8</v>
      </c>
      <c r="J51" s="16">
        <v>3</v>
      </c>
      <c r="K51" s="16">
        <v>19</v>
      </c>
      <c r="L51" s="16">
        <v>0.57894736842105265</v>
      </c>
      <c r="M51" s="16">
        <v>0.72727272727272729</v>
      </c>
      <c r="N51" s="16" t="e">
        <v>#DIV/0!</v>
      </c>
      <c r="O51" s="16">
        <v>0.75</v>
      </c>
      <c r="P51" s="16">
        <v>0.21052631578947367</v>
      </c>
    </row>
    <row r="52" spans="1:19" x14ac:dyDescent="0.2">
      <c r="A52" s="40" t="s">
        <v>316</v>
      </c>
      <c r="B52" s="38"/>
      <c r="C52" s="16"/>
      <c r="D52" s="16">
        <v>0</v>
      </c>
      <c r="E52" s="16">
        <v>2</v>
      </c>
      <c r="F52" s="16">
        <v>4</v>
      </c>
      <c r="G52" s="16">
        <v>0</v>
      </c>
      <c r="H52" s="16">
        <v>4</v>
      </c>
      <c r="I52" s="16">
        <v>5</v>
      </c>
      <c r="J52" s="16">
        <v>2</v>
      </c>
      <c r="K52" s="16">
        <v>17</v>
      </c>
      <c r="L52" s="16">
        <v>0.41176470588235292</v>
      </c>
      <c r="M52" s="16">
        <v>0.7142857142857143</v>
      </c>
      <c r="N52" s="16" t="e">
        <v>#DIV/0!</v>
      </c>
      <c r="O52" s="16">
        <v>0.66666666666666663</v>
      </c>
      <c r="P52" s="16">
        <v>0.23529411764705882</v>
      </c>
      <c r="Q52" s="16"/>
      <c r="R52" s="16"/>
      <c r="S52" s="16"/>
    </row>
    <row r="53" spans="1:19" x14ac:dyDescent="0.2">
      <c r="A53" s="40" t="s">
        <v>320</v>
      </c>
      <c r="B53" s="38"/>
      <c r="C53" s="16"/>
      <c r="D53" s="16">
        <v>0</v>
      </c>
      <c r="E53" s="16">
        <v>4</v>
      </c>
      <c r="F53" s="16">
        <v>11</v>
      </c>
      <c r="G53" s="16">
        <v>7</v>
      </c>
      <c r="H53" s="16">
        <v>4</v>
      </c>
      <c r="I53" s="16">
        <v>11</v>
      </c>
      <c r="J53" s="16">
        <v>6</v>
      </c>
      <c r="K53" s="16">
        <v>43</v>
      </c>
      <c r="L53" s="16">
        <v>0.39534883720930231</v>
      </c>
      <c r="M53" s="16">
        <v>0.6470588235294118</v>
      </c>
      <c r="N53" s="16" t="e">
        <v>#DIV/0!</v>
      </c>
      <c r="O53" s="16">
        <v>0.73333333333333328</v>
      </c>
      <c r="P53" s="16">
        <v>0.2558139534883721</v>
      </c>
      <c r="Q53" s="16"/>
      <c r="R53" s="16"/>
      <c r="S53" s="16"/>
    </row>
    <row r="54" spans="1:19" x14ac:dyDescent="0.2">
      <c r="A54" s="40" t="s">
        <v>322</v>
      </c>
      <c r="B54" s="38"/>
      <c r="C54" s="16"/>
      <c r="D54" s="16">
        <v>0</v>
      </c>
      <c r="E54" s="16">
        <v>2</v>
      </c>
      <c r="F54" s="16">
        <v>6.5</v>
      </c>
      <c r="G54" s="16">
        <v>4</v>
      </c>
      <c r="H54" s="16">
        <v>1</v>
      </c>
      <c r="I54" s="16">
        <v>12.5</v>
      </c>
      <c r="J54" s="16">
        <v>4.5</v>
      </c>
      <c r="K54" s="16">
        <v>30.5</v>
      </c>
      <c r="L54" s="16">
        <v>0.54487179487179493</v>
      </c>
      <c r="M54" s="16">
        <v>0.7569169960474309</v>
      </c>
      <c r="N54" s="16" t="e">
        <v>#DIV/0!</v>
      </c>
      <c r="O54" s="16">
        <v>0.77083333333333326</v>
      </c>
      <c r="P54" s="16">
        <v>0.148018648018648</v>
      </c>
      <c r="Q54" s="16">
        <v>0.13094166666666665</v>
      </c>
      <c r="R54" s="16">
        <v>26.585833333333337</v>
      </c>
      <c r="S54" s="16">
        <v>19.909166666666664</v>
      </c>
    </row>
    <row r="55" spans="1:19" x14ac:dyDescent="0.2">
      <c r="A55" s="40" t="s">
        <v>323</v>
      </c>
      <c r="B55" s="38"/>
      <c r="C55" s="16"/>
      <c r="D55" s="16">
        <v>0</v>
      </c>
      <c r="E55" s="16">
        <v>4</v>
      </c>
      <c r="F55" s="16">
        <v>8.5</v>
      </c>
      <c r="G55" s="16">
        <v>7</v>
      </c>
      <c r="H55" s="16">
        <v>5.5</v>
      </c>
      <c r="I55" s="16">
        <v>9.5</v>
      </c>
      <c r="J55" s="16">
        <v>10.5</v>
      </c>
      <c r="K55" s="16">
        <v>45</v>
      </c>
      <c r="L55" s="16">
        <v>0.44544940644431885</v>
      </c>
      <c r="M55" s="16">
        <v>0.55128205128205132</v>
      </c>
      <c r="N55" s="16" t="e">
        <v>#DIV/0!</v>
      </c>
      <c r="O55" s="16">
        <v>0.67708333333333326</v>
      </c>
      <c r="P55" s="16">
        <v>0.26823063877897119</v>
      </c>
      <c r="Q55" s="16">
        <v>0.11874166666666665</v>
      </c>
      <c r="R55" s="16">
        <v>28.355833333333337</v>
      </c>
      <c r="S55" s="16">
        <v>22.280416666666664</v>
      </c>
    </row>
    <row r="56" spans="1:19" x14ac:dyDescent="0.2">
      <c r="A56" s="40" t="s">
        <v>125</v>
      </c>
      <c r="B56" s="38"/>
      <c r="C56" s="16"/>
      <c r="D56" s="16">
        <v>0</v>
      </c>
      <c r="E56" s="16">
        <v>3</v>
      </c>
      <c r="F56" s="16">
        <v>1</v>
      </c>
      <c r="G56" s="16">
        <v>2</v>
      </c>
      <c r="H56" s="16">
        <v>4</v>
      </c>
      <c r="I56" s="16">
        <v>28</v>
      </c>
      <c r="J56" s="16">
        <v>10</v>
      </c>
      <c r="K56" s="16">
        <v>48</v>
      </c>
      <c r="L56" s="16">
        <v>0.79166666666666663</v>
      </c>
      <c r="M56" s="16">
        <v>0.73684210526315785</v>
      </c>
      <c r="N56" s="16" t="e">
        <v>#DIV/0!</v>
      </c>
      <c r="O56" s="16">
        <v>0.25</v>
      </c>
      <c r="P56" s="16">
        <v>0.125</v>
      </c>
      <c r="Q56" s="16">
        <v>0.11698333333333333</v>
      </c>
      <c r="R56" s="16">
        <v>28.900833333333335</v>
      </c>
      <c r="S56" s="16">
        <v>22.19458333333333</v>
      </c>
    </row>
    <row r="57" spans="1:19" x14ac:dyDescent="0.2">
      <c r="A57" s="40" t="s">
        <v>126</v>
      </c>
      <c r="B57" s="38"/>
      <c r="C57" s="16"/>
      <c r="D57" s="16">
        <v>0</v>
      </c>
      <c r="E57" s="16">
        <v>25</v>
      </c>
      <c r="F57" s="16">
        <v>18</v>
      </c>
      <c r="G57" s="16">
        <v>12</v>
      </c>
      <c r="H57" s="16">
        <v>12</v>
      </c>
      <c r="I57" s="16">
        <v>26</v>
      </c>
      <c r="J57" s="16">
        <v>13</v>
      </c>
      <c r="K57" s="16">
        <v>106</v>
      </c>
      <c r="L57" s="16">
        <v>0.36792452830188677</v>
      </c>
      <c r="M57" s="16">
        <v>0.66666666666666663</v>
      </c>
      <c r="N57" s="16" t="e">
        <v>#DIV/0!</v>
      </c>
      <c r="O57" s="16">
        <v>0.41860465116279072</v>
      </c>
      <c r="P57" s="16">
        <v>0.22641509433962265</v>
      </c>
      <c r="Q57" s="16">
        <v>6.9770833333333337E-2</v>
      </c>
      <c r="R57" s="16">
        <v>27.879166666666666</v>
      </c>
      <c r="S57" s="16">
        <v>20.909999999999997</v>
      </c>
    </row>
    <row r="58" spans="1:19" x14ac:dyDescent="0.2">
      <c r="A58" s="40" t="s">
        <v>127</v>
      </c>
      <c r="B58" s="38"/>
      <c r="C58" s="16"/>
      <c r="D58" s="16">
        <v>0</v>
      </c>
      <c r="E58" s="16">
        <v>17</v>
      </c>
      <c r="F58" s="16">
        <v>20</v>
      </c>
      <c r="G58" s="16">
        <v>7</v>
      </c>
      <c r="H58" s="16">
        <v>8</v>
      </c>
      <c r="I58" s="16">
        <v>37</v>
      </c>
      <c r="J58" s="16">
        <v>21</v>
      </c>
      <c r="K58" s="16">
        <v>110</v>
      </c>
      <c r="L58" s="16">
        <v>0.52727272727272723</v>
      </c>
      <c r="M58" s="16">
        <v>0.63793103448275867</v>
      </c>
      <c r="N58" s="16" t="e">
        <v>#DIV/0!</v>
      </c>
      <c r="O58" s="16">
        <v>0.54054054054054057</v>
      </c>
      <c r="P58" s="16">
        <v>0.13636363636363635</v>
      </c>
      <c r="Q58" s="16">
        <v>6.7837499999999995E-2</v>
      </c>
      <c r="R58" s="16">
        <v>25.61791666666667</v>
      </c>
      <c r="S58" s="16">
        <v>19.500833333333336</v>
      </c>
    </row>
    <row r="59" spans="1:19" x14ac:dyDescent="0.2">
      <c r="A59" s="40" t="s">
        <v>128</v>
      </c>
      <c r="B59" s="38"/>
      <c r="C59" s="16"/>
      <c r="D59" s="16">
        <v>0</v>
      </c>
      <c r="E59" s="16">
        <v>11</v>
      </c>
      <c r="F59" s="16">
        <v>4</v>
      </c>
      <c r="G59" s="16">
        <v>8</v>
      </c>
      <c r="H59" s="16">
        <v>3</v>
      </c>
      <c r="I59" s="16">
        <v>17</v>
      </c>
      <c r="J59" s="16">
        <v>15</v>
      </c>
      <c r="K59" s="16">
        <v>58</v>
      </c>
      <c r="L59" s="16">
        <v>0.55172413793103448</v>
      </c>
      <c r="M59" s="16">
        <v>0.53125</v>
      </c>
      <c r="N59" s="16" t="e">
        <v>#DIV/0!</v>
      </c>
      <c r="O59" s="16">
        <v>0.26666666666666666</v>
      </c>
      <c r="P59" s="16">
        <v>0.18965517241379309</v>
      </c>
      <c r="Q59" s="16">
        <v>0.14161666666666664</v>
      </c>
      <c r="R59" s="16">
        <v>24.028749999999999</v>
      </c>
      <c r="S59" s="16">
        <v>17.903749999999999</v>
      </c>
    </row>
    <row r="60" spans="1:19" x14ac:dyDescent="0.2">
      <c r="A60" s="40" t="s">
        <v>129</v>
      </c>
      <c r="B60" s="38"/>
      <c r="C60" s="16"/>
      <c r="D60" s="16">
        <v>0</v>
      </c>
      <c r="E60" s="16">
        <v>6</v>
      </c>
      <c r="F60" s="16">
        <v>4.5</v>
      </c>
      <c r="G60" s="16">
        <v>5</v>
      </c>
      <c r="H60" s="16">
        <v>5</v>
      </c>
      <c r="I60" s="16">
        <v>6.5</v>
      </c>
      <c r="J60" s="16">
        <v>2.5</v>
      </c>
      <c r="K60" s="16">
        <v>29.5</v>
      </c>
      <c r="L60" s="16">
        <v>0.20930232558139536</v>
      </c>
      <c r="M60" s="16">
        <v>0.72222222222222221</v>
      </c>
      <c r="N60" s="16" t="e">
        <v>#DIV/0!</v>
      </c>
      <c r="O60" s="16">
        <v>0.43636363636363634</v>
      </c>
      <c r="P60" s="16">
        <v>0.33066860465116277</v>
      </c>
      <c r="Q60" s="16">
        <v>0.14845</v>
      </c>
      <c r="R60" s="16">
        <v>24.509999999999994</v>
      </c>
      <c r="S60" s="16">
        <v>16.741249999999997</v>
      </c>
    </row>
    <row r="61" spans="1:19" x14ac:dyDescent="0.2">
      <c r="A61" s="40" t="s">
        <v>130</v>
      </c>
      <c r="B61" s="38"/>
      <c r="C61" s="16"/>
      <c r="D61" s="16">
        <v>0</v>
      </c>
      <c r="E61" s="16">
        <v>3</v>
      </c>
      <c r="F61" s="16">
        <v>4</v>
      </c>
      <c r="G61" s="16">
        <v>4</v>
      </c>
      <c r="H61" s="16">
        <v>4.5</v>
      </c>
      <c r="I61" s="16">
        <v>6</v>
      </c>
      <c r="J61" s="16">
        <v>7.5</v>
      </c>
      <c r="K61" s="16">
        <v>29</v>
      </c>
      <c r="L61" s="16">
        <v>0.47058823529411764</v>
      </c>
      <c r="M61" s="16">
        <v>0.45833333333333331</v>
      </c>
      <c r="N61" s="16" t="e">
        <v>#DIV/0!</v>
      </c>
      <c r="O61" s="16">
        <v>0.58333333333333337</v>
      </c>
      <c r="P61" s="16">
        <v>0.29411764705882354</v>
      </c>
      <c r="Q61" s="16">
        <v>0.16724166666666676</v>
      </c>
      <c r="R61" s="16">
        <v>25.256249999999994</v>
      </c>
      <c r="S61" s="16">
        <v>17.423333333333336</v>
      </c>
    </row>
    <row r="62" spans="1:19" x14ac:dyDescent="0.2">
      <c r="A62" s="40" t="s">
        <v>280</v>
      </c>
      <c r="B62" s="38"/>
      <c r="C62" s="16"/>
      <c r="D62" s="16">
        <v>0</v>
      </c>
      <c r="E62" s="16">
        <v>4</v>
      </c>
      <c r="F62" s="16">
        <v>17</v>
      </c>
      <c r="G62" s="16">
        <v>4.5</v>
      </c>
      <c r="H62" s="16">
        <v>0.5</v>
      </c>
      <c r="I62" s="16">
        <v>12</v>
      </c>
      <c r="J62" s="16">
        <v>12.5</v>
      </c>
      <c r="K62" s="16">
        <v>50.5</v>
      </c>
      <c r="L62" s="16">
        <v>0.44131455399061037</v>
      </c>
      <c r="M62" s="16">
        <v>0.56794871794871793</v>
      </c>
      <c r="N62" s="16" t="e">
        <v>#DIV/0!</v>
      </c>
      <c r="O62" s="16">
        <v>0.81176470588235294</v>
      </c>
      <c r="P62" s="16">
        <v>9.929577464788733E-2</v>
      </c>
      <c r="Q62" s="16">
        <v>0.16468750000000001</v>
      </c>
      <c r="R62" s="16">
        <v>26.235833333333332</v>
      </c>
      <c r="S62" s="16">
        <v>18.986666666666668</v>
      </c>
    </row>
    <row r="63" spans="1:19" x14ac:dyDescent="0.2">
      <c r="A63" s="40" t="s">
        <v>281</v>
      </c>
      <c r="B63" s="38"/>
      <c r="C63" s="16"/>
      <c r="D63" s="16">
        <v>0</v>
      </c>
      <c r="E63" s="16">
        <v>2.6666666666666665</v>
      </c>
      <c r="F63" s="16">
        <v>10.333333333333334</v>
      </c>
      <c r="G63" s="16">
        <v>4.666666666666667</v>
      </c>
      <c r="H63" s="16">
        <v>1.6666666666666667</v>
      </c>
      <c r="I63" s="16">
        <v>7</v>
      </c>
      <c r="J63" s="16">
        <v>5.666666666666667</v>
      </c>
      <c r="K63" s="16">
        <v>32</v>
      </c>
      <c r="L63" s="16">
        <v>0.375</v>
      </c>
      <c r="M63" s="16">
        <v>0.55555555555555558</v>
      </c>
      <c r="N63" s="16" t="e">
        <v>#DIV/0!</v>
      </c>
      <c r="O63" s="16">
        <v>0.8</v>
      </c>
      <c r="P63" s="16">
        <v>0.20833333333333334</v>
      </c>
      <c r="Q63" s="16">
        <v>0.15277499999999997</v>
      </c>
      <c r="R63" s="16">
        <v>28.140833333333333</v>
      </c>
      <c r="S63" s="16">
        <v>21.443749999999998</v>
      </c>
    </row>
    <row r="64" spans="1:19" x14ac:dyDescent="0.2">
      <c r="A64" s="40" t="s">
        <v>192</v>
      </c>
      <c r="B64" s="38"/>
      <c r="C64" s="16"/>
      <c r="D64" s="16">
        <v>0</v>
      </c>
      <c r="E64" s="16">
        <v>2.5</v>
      </c>
      <c r="F64" s="16">
        <v>16</v>
      </c>
      <c r="G64" s="16">
        <v>4.5</v>
      </c>
      <c r="H64" s="16">
        <v>3.5</v>
      </c>
      <c r="I64" s="16">
        <v>13.5</v>
      </c>
      <c r="J64" s="16">
        <v>5</v>
      </c>
      <c r="K64" s="16">
        <v>45</v>
      </c>
      <c r="L64" s="16">
        <v>0.40277777777777779</v>
      </c>
      <c r="M64" s="16">
        <v>0.72380952380952379</v>
      </c>
      <c r="N64" s="16" t="e">
        <v>#DIV/0!</v>
      </c>
      <c r="O64" s="16">
        <v>0.91935483870967749</v>
      </c>
      <c r="P64" s="16">
        <v>0.21527777777777779</v>
      </c>
      <c r="Q64" s="16">
        <v>0.15675416666666667</v>
      </c>
      <c r="R64" s="16">
        <v>27.830416666666675</v>
      </c>
      <c r="S64" s="16">
        <v>19.832916666666666</v>
      </c>
    </row>
    <row r="65" spans="1:19" x14ac:dyDescent="0.2">
      <c r="A65" s="40" t="s">
        <v>194</v>
      </c>
      <c r="B65" s="38"/>
      <c r="C65" s="16"/>
      <c r="D65" s="16">
        <v>0</v>
      </c>
      <c r="E65" s="16">
        <v>6</v>
      </c>
      <c r="F65" s="16">
        <v>20</v>
      </c>
      <c r="G65" s="16">
        <v>16</v>
      </c>
      <c r="H65" s="16">
        <v>4</v>
      </c>
      <c r="I65" s="16">
        <v>23</v>
      </c>
      <c r="J65" s="16">
        <v>6</v>
      </c>
      <c r="K65" s="16">
        <v>75</v>
      </c>
      <c r="L65" s="16">
        <v>0.38666666666666666</v>
      </c>
      <c r="M65" s="16">
        <v>0.7931034482758621</v>
      </c>
      <c r="N65" s="16" t="e">
        <v>#DIV/0!</v>
      </c>
      <c r="O65" s="16">
        <v>0.76923076923076927</v>
      </c>
      <c r="P65" s="16">
        <v>0.26666666666666666</v>
      </c>
      <c r="Q65" s="16">
        <v>8.6729166666666677E-2</v>
      </c>
      <c r="R65" s="16">
        <v>26.725416666666664</v>
      </c>
      <c r="S65" s="16">
        <v>18.944166666666668</v>
      </c>
    </row>
    <row r="66" spans="1:19" x14ac:dyDescent="0.2">
      <c r="A66" s="40" t="s">
        <v>195</v>
      </c>
      <c r="B66" s="38"/>
      <c r="C66" s="16"/>
      <c r="D66" s="16">
        <v>0</v>
      </c>
      <c r="E66" s="16">
        <v>3</v>
      </c>
      <c r="F66" s="16">
        <v>8.5</v>
      </c>
      <c r="G66" s="16">
        <v>5.5</v>
      </c>
      <c r="H66" s="16">
        <v>4</v>
      </c>
      <c r="I66" s="16">
        <v>12.5</v>
      </c>
      <c r="J66" s="16">
        <v>9</v>
      </c>
      <c r="K66" s="16">
        <v>42.5</v>
      </c>
      <c r="L66" s="16">
        <v>0.48917748917748916</v>
      </c>
      <c r="M66" s="16">
        <v>0.62272727272727268</v>
      </c>
      <c r="N66" s="16" t="e">
        <v>#DIV/0!</v>
      </c>
      <c r="O66" s="16">
        <v>0.73214285714285721</v>
      </c>
      <c r="P66" s="16">
        <v>0.22474747474747475</v>
      </c>
      <c r="Q66" s="16">
        <v>0.1700291666666667</v>
      </c>
      <c r="R66" s="16">
        <v>26.139166666666672</v>
      </c>
      <c r="S66" s="16">
        <v>17.213750000000001</v>
      </c>
    </row>
    <row r="67" spans="1:19" x14ac:dyDescent="0.2">
      <c r="A67" s="40" t="s">
        <v>196</v>
      </c>
      <c r="B67" s="38"/>
      <c r="C67" s="16"/>
      <c r="D67" s="16">
        <v>0</v>
      </c>
      <c r="E67" s="16">
        <v>3</v>
      </c>
      <c r="F67" s="16">
        <v>5</v>
      </c>
      <c r="G67" s="16">
        <v>4.5</v>
      </c>
      <c r="H67" s="16">
        <v>2</v>
      </c>
      <c r="I67" s="16">
        <v>6</v>
      </c>
      <c r="J67" s="16">
        <v>5.5</v>
      </c>
      <c r="K67" s="16">
        <v>26</v>
      </c>
      <c r="L67" s="16">
        <v>0.35714285714285715</v>
      </c>
      <c r="M67" s="16">
        <v>0.53333333333333333</v>
      </c>
      <c r="N67" s="16" t="e">
        <v>#DIV/0!</v>
      </c>
      <c r="O67" s="16">
        <v>0.625</v>
      </c>
      <c r="P67" s="16">
        <v>0.26190476190476192</v>
      </c>
      <c r="Q67" s="16">
        <v>0.17002916666666665</v>
      </c>
      <c r="R67" s="16">
        <v>27.020833333333332</v>
      </c>
      <c r="S67" s="16">
        <v>19.080000000000002</v>
      </c>
    </row>
    <row r="68" spans="1:19" x14ac:dyDescent="0.2">
      <c r="A68" s="40" t="s">
        <v>197</v>
      </c>
      <c r="B68" s="38"/>
      <c r="C68" s="16"/>
      <c r="D68" s="16">
        <v>0</v>
      </c>
      <c r="E68" s="16">
        <v>8</v>
      </c>
      <c r="F68" s="16">
        <v>23</v>
      </c>
      <c r="G68" s="16">
        <v>10</v>
      </c>
      <c r="H68" s="16">
        <v>3</v>
      </c>
      <c r="I68" s="16">
        <v>11</v>
      </c>
      <c r="J68" s="16">
        <v>19</v>
      </c>
      <c r="K68" s="16">
        <v>74</v>
      </c>
      <c r="L68" s="16">
        <v>0.40540540540540543</v>
      </c>
      <c r="M68" s="16">
        <v>0.36666666666666664</v>
      </c>
      <c r="N68" s="16" t="e">
        <v>#DIV/0!</v>
      </c>
      <c r="O68" s="16">
        <v>0.74193548387096775</v>
      </c>
      <c r="P68" s="16">
        <v>0.17567567567567569</v>
      </c>
      <c r="Q68" s="16">
        <v>0.16315833333333332</v>
      </c>
      <c r="R68" s="16">
        <v>28.521666666666665</v>
      </c>
      <c r="S68" s="16">
        <v>21.724583333333332</v>
      </c>
    </row>
    <row r="69" spans="1:19" x14ac:dyDescent="0.2">
      <c r="A69" s="40" t="s">
        <v>198</v>
      </c>
      <c r="B69" s="38"/>
      <c r="C69" s="16"/>
      <c r="D69" s="16">
        <v>0</v>
      </c>
      <c r="E69" s="16">
        <v>2.5</v>
      </c>
      <c r="F69" s="16">
        <v>13</v>
      </c>
      <c r="G69" s="16">
        <v>7.5</v>
      </c>
      <c r="H69" s="16">
        <v>3</v>
      </c>
      <c r="I69" s="16">
        <v>4.5</v>
      </c>
      <c r="J69" s="16">
        <v>10</v>
      </c>
      <c r="K69" s="16">
        <v>40.5</v>
      </c>
      <c r="L69" s="16">
        <v>0.38798076923076924</v>
      </c>
      <c r="M69" s="16">
        <v>0.35064935064935066</v>
      </c>
      <c r="N69" s="16" t="e">
        <v>#DIV/0!</v>
      </c>
      <c r="O69" s="16">
        <v>0.80092592592592593</v>
      </c>
      <c r="P69" s="16">
        <v>0.27932692307692308</v>
      </c>
      <c r="Q69" s="16">
        <v>7.6654166666666676E-2</v>
      </c>
      <c r="R69" s="16">
        <v>29.695000000000004</v>
      </c>
      <c r="S69" s="16">
        <v>23.283333333333335</v>
      </c>
    </row>
    <row r="70" spans="1:19" x14ac:dyDescent="0.2">
      <c r="A70" s="40" t="s">
        <v>199</v>
      </c>
      <c r="B70" s="38"/>
      <c r="C70" s="16"/>
      <c r="D70" s="16">
        <v>0</v>
      </c>
      <c r="E70" s="16">
        <v>0.5</v>
      </c>
      <c r="F70" s="16">
        <v>3</v>
      </c>
      <c r="G70" s="16">
        <v>5</v>
      </c>
      <c r="H70" s="16">
        <v>0.5</v>
      </c>
      <c r="I70" s="16">
        <v>1</v>
      </c>
      <c r="J70" s="16">
        <v>8</v>
      </c>
      <c r="K70" s="16">
        <v>18</v>
      </c>
      <c r="L70" s="16">
        <v>0.5</v>
      </c>
      <c r="M70" s="16">
        <v>8.3333333333333329E-2</v>
      </c>
      <c r="N70" s="16" t="e">
        <v>#DIV/0!</v>
      </c>
      <c r="O70" s="16">
        <v>0.9</v>
      </c>
      <c r="P70" s="16">
        <v>0.30555555555555558</v>
      </c>
      <c r="Q70" s="16">
        <v>0.12670833333333337</v>
      </c>
      <c r="R70" s="16">
        <v>30.339166666666671</v>
      </c>
      <c r="S70" s="16">
        <v>23.424166666666668</v>
      </c>
    </row>
    <row r="71" spans="1:19" x14ac:dyDescent="0.2">
      <c r="A71" s="40" t="s">
        <v>200</v>
      </c>
      <c r="B71" s="38"/>
      <c r="C71" s="16"/>
      <c r="D71" s="16">
        <v>0</v>
      </c>
      <c r="E71" s="16">
        <v>3</v>
      </c>
      <c r="F71" s="16">
        <v>15</v>
      </c>
      <c r="G71" s="16">
        <v>4</v>
      </c>
      <c r="H71" s="16">
        <v>4</v>
      </c>
      <c r="I71" s="16">
        <v>1</v>
      </c>
      <c r="J71" s="16">
        <v>7</v>
      </c>
      <c r="K71" s="16">
        <v>34</v>
      </c>
      <c r="L71" s="16">
        <v>0.23529411764705882</v>
      </c>
      <c r="M71" s="16">
        <v>0.125</v>
      </c>
      <c r="N71" s="16" t="e">
        <v>#DIV/0!</v>
      </c>
      <c r="O71" s="16">
        <v>0.83333333333333337</v>
      </c>
      <c r="P71" s="16">
        <v>0.23529411764705882</v>
      </c>
      <c r="Q71" s="16">
        <v>4.48625E-2</v>
      </c>
      <c r="R71" s="16">
        <v>28.979999999999993</v>
      </c>
      <c r="S71" s="16">
        <v>21.94458333333333</v>
      </c>
    </row>
    <row r="72" spans="1:19" x14ac:dyDescent="0.2">
      <c r="A72" s="40" t="s">
        <v>201</v>
      </c>
      <c r="B72" s="38"/>
      <c r="C72" s="16"/>
      <c r="D72" s="16">
        <v>0</v>
      </c>
      <c r="E72" s="16">
        <v>6</v>
      </c>
      <c r="F72" s="16">
        <v>15</v>
      </c>
      <c r="G72" s="16">
        <v>6</v>
      </c>
      <c r="H72" s="16">
        <v>1</v>
      </c>
      <c r="I72" s="16">
        <v>7</v>
      </c>
      <c r="J72" s="16">
        <v>11</v>
      </c>
      <c r="K72" s="16">
        <v>46</v>
      </c>
      <c r="L72" s="16">
        <v>0.39130434782608697</v>
      </c>
      <c r="M72" s="16">
        <v>0.3888888888888889</v>
      </c>
      <c r="N72" s="16" t="e">
        <v>#DIV/0!</v>
      </c>
      <c r="O72" s="16">
        <v>0.7142857142857143</v>
      </c>
      <c r="P72" s="16">
        <v>0.15217391304347827</v>
      </c>
      <c r="Q72" s="16">
        <v>1.0054166666666664E-2</v>
      </c>
      <c r="R72" s="16">
        <v>26.384999999999991</v>
      </c>
      <c r="S72" s="16">
        <v>18.797083333333337</v>
      </c>
    </row>
    <row r="73" spans="1:19" x14ac:dyDescent="0.2">
      <c r="A73" s="40" t="s">
        <v>202</v>
      </c>
      <c r="B73" s="38"/>
      <c r="C73" s="16"/>
      <c r="D73" s="16">
        <v>0</v>
      </c>
      <c r="E73" s="16">
        <v>11</v>
      </c>
      <c r="F73" s="16">
        <v>15</v>
      </c>
      <c r="G73" s="16">
        <v>18</v>
      </c>
      <c r="H73" s="16">
        <v>0</v>
      </c>
      <c r="I73" s="16">
        <v>11</v>
      </c>
      <c r="J73" s="16">
        <v>11</v>
      </c>
      <c r="K73" s="16">
        <v>66</v>
      </c>
      <c r="L73" s="16">
        <v>0.33333333333333331</v>
      </c>
      <c r="M73" s="16">
        <v>0.5</v>
      </c>
      <c r="N73" s="16" t="e">
        <v>#DIV/0!</v>
      </c>
      <c r="O73" s="16">
        <v>0.57692307692307687</v>
      </c>
      <c r="P73" s="16">
        <v>0.27272727272727271</v>
      </c>
      <c r="Q73" s="16">
        <v>7.1883333333333313E-2</v>
      </c>
      <c r="R73" s="16">
        <v>26.308333333333337</v>
      </c>
      <c r="S73" s="16">
        <v>20.576249999999998</v>
      </c>
    </row>
    <row r="74" spans="1:19" x14ac:dyDescent="0.2">
      <c r="A74" s="40" t="s">
        <v>203</v>
      </c>
      <c r="B74" s="38"/>
      <c r="C74" s="16"/>
      <c r="D74" s="16">
        <v>0</v>
      </c>
      <c r="E74" s="16">
        <v>3</v>
      </c>
      <c r="F74" s="16">
        <v>6</v>
      </c>
      <c r="G74" s="16">
        <v>2</v>
      </c>
      <c r="H74" s="16">
        <v>1</v>
      </c>
      <c r="I74" s="16">
        <v>10</v>
      </c>
      <c r="J74" s="16">
        <v>5</v>
      </c>
      <c r="K74" s="16">
        <v>27</v>
      </c>
      <c r="L74" s="16">
        <v>0.55555555555555558</v>
      </c>
      <c r="M74" s="16">
        <v>0.66666666666666663</v>
      </c>
      <c r="N74" s="16" t="e">
        <v>#DIV/0!</v>
      </c>
      <c r="O74" s="16">
        <v>0.66666666666666663</v>
      </c>
      <c r="P74" s="16">
        <v>0.1111111111111111</v>
      </c>
      <c r="Q74" s="16">
        <v>0.15964583333333335</v>
      </c>
      <c r="R74" s="16">
        <v>28.683333333333326</v>
      </c>
      <c r="S74" s="16">
        <v>22.122500000000002</v>
      </c>
    </row>
    <row r="75" spans="1:19" x14ac:dyDescent="0.2">
      <c r="A75" s="40" t="s">
        <v>204</v>
      </c>
      <c r="B75" s="38"/>
      <c r="C75" s="16"/>
      <c r="D75" s="16">
        <v>0</v>
      </c>
      <c r="E75" s="16">
        <v>5</v>
      </c>
      <c r="F75" s="16">
        <v>23</v>
      </c>
      <c r="G75" s="16">
        <v>3</v>
      </c>
      <c r="H75" s="16">
        <v>0</v>
      </c>
      <c r="I75" s="16">
        <v>27</v>
      </c>
      <c r="J75" s="16">
        <v>12</v>
      </c>
      <c r="K75" s="16">
        <v>70</v>
      </c>
      <c r="L75" s="16">
        <v>0.55714285714285716</v>
      </c>
      <c r="M75" s="16">
        <v>0.69230769230769229</v>
      </c>
      <c r="N75" s="16" t="e">
        <v>#DIV/0!</v>
      </c>
      <c r="O75" s="16">
        <v>0.8214285714285714</v>
      </c>
      <c r="P75" s="16">
        <v>4.2857142857142858E-2</v>
      </c>
      <c r="Q75" s="16">
        <v>0.15397083333333336</v>
      </c>
      <c r="R75" s="16">
        <v>30.104166666666668</v>
      </c>
      <c r="S75" s="16">
        <v>22.440416666666664</v>
      </c>
    </row>
    <row r="76" spans="1:19" x14ac:dyDescent="0.2">
      <c r="A76" s="40" t="s">
        <v>205</v>
      </c>
      <c r="B76" s="38"/>
      <c r="C76" s="16"/>
      <c r="D76" s="16">
        <v>0</v>
      </c>
      <c r="E76" s="16">
        <v>2</v>
      </c>
      <c r="F76" s="16">
        <v>8</v>
      </c>
      <c r="G76" s="16">
        <v>3.5</v>
      </c>
      <c r="H76" s="16">
        <v>1.5</v>
      </c>
      <c r="I76" s="16">
        <v>13.5</v>
      </c>
      <c r="J76" s="16">
        <v>11</v>
      </c>
      <c r="K76" s="16">
        <v>39.5</v>
      </c>
      <c r="L76" s="16">
        <v>0.62110389610389616</v>
      </c>
      <c r="M76" s="16">
        <v>0.54208754208754206</v>
      </c>
      <c r="N76" s="16" t="e">
        <v>#DIV/0!</v>
      </c>
      <c r="O76" s="16">
        <v>0.80808080808080807</v>
      </c>
      <c r="P76" s="16">
        <v>0.11948051948051948</v>
      </c>
      <c r="Q76" s="16">
        <v>0.15011250000000001</v>
      </c>
      <c r="R76" s="16">
        <v>31.708333333333329</v>
      </c>
      <c r="S76" s="16">
        <v>24.150833333333335</v>
      </c>
    </row>
    <row r="77" spans="1:19" x14ac:dyDescent="0.2">
      <c r="A77" s="40" t="s">
        <v>206</v>
      </c>
      <c r="B77" s="38"/>
      <c r="C77" s="16"/>
      <c r="D77" s="16">
        <v>0</v>
      </c>
      <c r="E77" s="16">
        <v>1</v>
      </c>
      <c r="F77" s="16">
        <v>9.3333333333333339</v>
      </c>
      <c r="G77" s="16">
        <v>2.6666666666666665</v>
      </c>
      <c r="H77" s="16">
        <v>1.6666666666666667</v>
      </c>
      <c r="I77" s="16">
        <v>3</v>
      </c>
      <c r="J77" s="16">
        <v>9.3333333333333339</v>
      </c>
      <c r="K77" s="16">
        <v>27</v>
      </c>
      <c r="L77" s="16">
        <v>0.4475328592975652</v>
      </c>
      <c r="M77" s="16">
        <v>0.24814814814814812</v>
      </c>
      <c r="N77" s="16" t="e">
        <v>#DIV/0!</v>
      </c>
      <c r="O77" s="16">
        <v>0.89643689643689639</v>
      </c>
      <c r="P77" s="16">
        <v>0.17287940817352584</v>
      </c>
      <c r="Q77" s="16">
        <v>0.15697083333333334</v>
      </c>
      <c r="R77" s="16">
        <v>31.248750000000005</v>
      </c>
      <c r="S77" s="16">
        <v>23.681250000000002</v>
      </c>
    </row>
    <row r="78" spans="1:19" x14ac:dyDescent="0.2">
      <c r="A78" s="40" t="s">
        <v>207</v>
      </c>
      <c r="B78" s="38"/>
      <c r="C78" s="16"/>
      <c r="D78" s="16">
        <v>0</v>
      </c>
      <c r="E78" s="16">
        <v>1</v>
      </c>
      <c r="F78" s="16">
        <v>18.5</v>
      </c>
      <c r="G78" s="16">
        <v>3.5</v>
      </c>
      <c r="H78" s="16">
        <v>3.5</v>
      </c>
      <c r="I78" s="16">
        <v>15</v>
      </c>
      <c r="J78" s="16">
        <v>11.5</v>
      </c>
      <c r="K78" s="16">
        <v>53</v>
      </c>
      <c r="L78" s="16">
        <v>0.45741935483870971</v>
      </c>
      <c r="M78" s="16">
        <v>0.55844155844155841</v>
      </c>
      <c r="N78" s="16" t="e">
        <v>#DIV/0!</v>
      </c>
      <c r="O78" s="16">
        <v>0.94428571428571428</v>
      </c>
      <c r="P78" s="16">
        <v>0.15010752688172044</v>
      </c>
      <c r="Q78" s="16">
        <v>0.16015833333333337</v>
      </c>
      <c r="R78" s="16">
        <v>32.057083333333338</v>
      </c>
      <c r="S78" s="16">
        <v>23.075000000000003</v>
      </c>
    </row>
    <row r="79" spans="1:19" x14ac:dyDescent="0.2">
      <c r="A79" s="40" t="s">
        <v>208</v>
      </c>
      <c r="B79" s="38"/>
      <c r="C79" s="16"/>
      <c r="D79" s="16">
        <v>0</v>
      </c>
      <c r="E79" s="16">
        <v>2.3333333333333335</v>
      </c>
      <c r="F79" s="16">
        <v>11</v>
      </c>
      <c r="G79" s="16">
        <v>5.333333333333333</v>
      </c>
      <c r="H79" s="16">
        <v>2</v>
      </c>
      <c r="I79" s="16">
        <v>8</v>
      </c>
      <c r="J79" s="16">
        <v>3.6666666666666665</v>
      </c>
      <c r="K79" s="16">
        <v>32.333333333333336</v>
      </c>
      <c r="L79" s="16">
        <v>0.37438348191036369</v>
      </c>
      <c r="M79" s="16">
        <v>0.70606060606060606</v>
      </c>
      <c r="N79" s="16" t="e">
        <v>#DIV/0!</v>
      </c>
      <c r="O79" s="16">
        <v>0.85228758169934637</v>
      </c>
      <c r="P79" s="16">
        <v>0.21585025886101153</v>
      </c>
      <c r="Q79" s="16">
        <v>0.10811666666666664</v>
      </c>
      <c r="R79" s="16">
        <v>31.349583333333332</v>
      </c>
      <c r="S79" s="16">
        <v>23.007499999999997</v>
      </c>
    </row>
    <row r="80" spans="1:19" x14ac:dyDescent="0.2">
      <c r="A80" s="40" t="s">
        <v>364</v>
      </c>
      <c r="B80" s="38"/>
      <c r="C80" s="16"/>
      <c r="D80" s="16">
        <v>0</v>
      </c>
      <c r="E80" s="16">
        <v>2.5</v>
      </c>
      <c r="F80" s="16">
        <v>10.5</v>
      </c>
      <c r="G80" s="16">
        <v>5</v>
      </c>
      <c r="H80" s="16">
        <v>5.5</v>
      </c>
      <c r="I80" s="16">
        <v>9</v>
      </c>
      <c r="J80" s="16">
        <v>7</v>
      </c>
      <c r="K80" s="16">
        <v>39.5</v>
      </c>
      <c r="L80" s="16">
        <v>0.3879084967320261</v>
      </c>
      <c r="M80" s="16">
        <v>0.52657004830917875</v>
      </c>
      <c r="N80" s="16" t="e">
        <v>#DIV/0!</v>
      </c>
      <c r="O80" s="16">
        <v>0.80952380952380953</v>
      </c>
      <c r="P80" s="16">
        <v>0.27287581699346408</v>
      </c>
      <c r="Q80" s="16">
        <v>5.6829166666666674E-2</v>
      </c>
      <c r="R80" s="16">
        <v>29.080833333333349</v>
      </c>
      <c r="S80" s="16">
        <v>20.735416666666662</v>
      </c>
    </row>
    <row r="81" spans="1:19" x14ac:dyDescent="0.2">
      <c r="A81" s="40" t="s">
        <v>365</v>
      </c>
      <c r="B81" s="38"/>
      <c r="C81" s="16"/>
      <c r="D81" s="16">
        <v>0</v>
      </c>
      <c r="E81" s="16">
        <v>1</v>
      </c>
      <c r="F81" s="16">
        <v>20</v>
      </c>
      <c r="G81" s="16">
        <v>7</v>
      </c>
      <c r="H81" s="16">
        <v>2.5</v>
      </c>
      <c r="I81" s="16">
        <v>12</v>
      </c>
      <c r="J81" s="16">
        <v>9.5</v>
      </c>
      <c r="K81" s="16">
        <v>52</v>
      </c>
      <c r="L81" s="16">
        <v>0.38390951771233461</v>
      </c>
      <c r="M81" s="16">
        <v>0.57272727272727275</v>
      </c>
      <c r="N81" s="16" t="e">
        <v>#DIV/0!</v>
      </c>
      <c r="O81" s="16">
        <v>0.95058823529411762</v>
      </c>
      <c r="P81" s="16">
        <v>0.18245838668373882</v>
      </c>
      <c r="Q81" s="16">
        <v>0.10153333333333335</v>
      </c>
      <c r="R81" s="16">
        <v>27.607916666666657</v>
      </c>
      <c r="S81" s="16">
        <v>18.618749999999999</v>
      </c>
    </row>
    <row r="82" spans="1:19" x14ac:dyDescent="0.2">
      <c r="A82" s="40" t="s">
        <v>366</v>
      </c>
      <c r="B82" s="38"/>
      <c r="C82" s="16"/>
      <c r="D82" s="16">
        <v>0</v>
      </c>
      <c r="E82" s="16">
        <v>2</v>
      </c>
      <c r="F82" s="16">
        <v>14</v>
      </c>
      <c r="G82" s="16">
        <v>9</v>
      </c>
      <c r="H82" s="16">
        <v>4.5</v>
      </c>
      <c r="I82" s="16">
        <v>6.5</v>
      </c>
      <c r="J82" s="16">
        <v>5</v>
      </c>
      <c r="K82" s="16">
        <v>41</v>
      </c>
      <c r="L82" s="16">
        <v>0.28911564625850339</v>
      </c>
      <c r="M82" s="16">
        <v>0.55303030303030298</v>
      </c>
      <c r="N82" s="16" t="e">
        <v>#DIV/0!</v>
      </c>
      <c r="O82" s="16">
        <v>0.8833333333333333</v>
      </c>
      <c r="P82" s="16">
        <v>0.32498453927025356</v>
      </c>
      <c r="Q82" s="16">
        <v>0.18417499999999998</v>
      </c>
      <c r="R82" s="16">
        <v>28.369999999999994</v>
      </c>
      <c r="S82" s="16">
        <v>19.141250000000003</v>
      </c>
    </row>
    <row r="83" spans="1:19" x14ac:dyDescent="0.2">
      <c r="A83" s="40" t="s">
        <v>367</v>
      </c>
      <c r="B83" s="38"/>
      <c r="C83" s="16"/>
      <c r="D83" s="16">
        <v>0</v>
      </c>
      <c r="E83" s="16">
        <v>1.5</v>
      </c>
      <c r="F83" s="16">
        <v>11</v>
      </c>
      <c r="G83" s="16">
        <v>10</v>
      </c>
      <c r="H83" s="16">
        <v>2</v>
      </c>
      <c r="I83" s="16">
        <v>11.5</v>
      </c>
      <c r="J83" s="16">
        <v>8</v>
      </c>
      <c r="K83" s="16">
        <v>44</v>
      </c>
      <c r="L83" s="16">
        <v>0.44505494505494503</v>
      </c>
      <c r="M83" s="16">
        <v>0.59920634920634919</v>
      </c>
      <c r="N83" s="16" t="e">
        <v>#DIV/0!</v>
      </c>
      <c r="O83" s="16">
        <v>0.88141025641025639</v>
      </c>
      <c r="P83" s="16">
        <v>0.26844583987441129</v>
      </c>
      <c r="Q83" s="16">
        <v>0.17337916666666672</v>
      </c>
      <c r="R83" s="16">
        <v>30.995416666666671</v>
      </c>
      <c r="S83" s="16">
        <v>24.582499999999996</v>
      </c>
    </row>
    <row r="84" spans="1:19" x14ac:dyDescent="0.2">
      <c r="A84" s="40" t="s">
        <v>258</v>
      </c>
      <c r="B84" s="38"/>
      <c r="C84" s="16"/>
      <c r="D84" s="16">
        <v>0</v>
      </c>
      <c r="E84" s="16">
        <v>1</v>
      </c>
      <c r="F84" s="16">
        <v>4</v>
      </c>
      <c r="G84" s="16">
        <v>8</v>
      </c>
      <c r="H84" s="16">
        <v>2.3333333333333335</v>
      </c>
      <c r="I84" s="16">
        <v>2.6666666666666665</v>
      </c>
      <c r="J84" s="16">
        <v>3.6666666666666665</v>
      </c>
      <c r="K84" s="16">
        <v>21.666666666666668</v>
      </c>
      <c r="L84" s="16">
        <v>0.28954248366013075</v>
      </c>
      <c r="M84" s="16">
        <v>0.41666666666666669</v>
      </c>
      <c r="N84" s="16" t="e">
        <v>#DIV/0!</v>
      </c>
      <c r="O84" s="16">
        <v>0.7857142857142857</v>
      </c>
      <c r="P84" s="16">
        <v>0.4801742919389978</v>
      </c>
      <c r="Q84" s="16">
        <v>1.782499999999999E-2</v>
      </c>
      <c r="R84" s="16">
        <v>32.252500000000005</v>
      </c>
      <c r="S84" s="16">
        <v>26.392083333333328</v>
      </c>
    </row>
    <row r="85" spans="1:19" x14ac:dyDescent="0.2">
      <c r="A85" s="40" t="s">
        <v>259</v>
      </c>
      <c r="B85" s="38"/>
      <c r="C85" s="16"/>
      <c r="D85" s="16">
        <v>0</v>
      </c>
      <c r="E85" s="16">
        <v>3</v>
      </c>
      <c r="F85" s="16">
        <v>6.5</v>
      </c>
      <c r="G85" s="16">
        <v>3</v>
      </c>
      <c r="H85" s="16">
        <v>1.5</v>
      </c>
      <c r="I85" s="16">
        <v>5.5</v>
      </c>
      <c r="J85" s="16">
        <v>3</v>
      </c>
      <c r="K85" s="16">
        <v>22.5</v>
      </c>
      <c r="L85" s="16">
        <v>0.39170506912442393</v>
      </c>
      <c r="M85" s="16">
        <v>0.68939393939393945</v>
      </c>
      <c r="N85" s="16" t="e">
        <v>#DIV/0!</v>
      </c>
      <c r="O85" s="16">
        <v>0.7857142857142857</v>
      </c>
      <c r="P85" s="16">
        <v>0.20391705069124422</v>
      </c>
      <c r="Q85" s="16">
        <v>0.19490416666666666</v>
      </c>
      <c r="R85" s="16">
        <v>28.137916666666658</v>
      </c>
      <c r="S85" s="16">
        <v>22.710000000000004</v>
      </c>
    </row>
    <row r="86" spans="1:19" x14ac:dyDescent="0.2">
      <c r="A86" s="40" t="s">
        <v>260</v>
      </c>
      <c r="B86" s="38"/>
      <c r="C86" s="16"/>
      <c r="D86" s="16">
        <v>0</v>
      </c>
      <c r="E86" s="16">
        <v>2</v>
      </c>
      <c r="F86" s="16">
        <v>2.3333333333333335</v>
      </c>
      <c r="G86" s="16">
        <v>2</v>
      </c>
      <c r="H86" s="16">
        <v>0.66666666666666663</v>
      </c>
      <c r="I86" s="16">
        <v>4.333333333333333</v>
      </c>
      <c r="J86" s="16">
        <v>2.3333333333333335</v>
      </c>
      <c r="K86" s="16">
        <v>13.666666666666666</v>
      </c>
      <c r="L86" s="16">
        <v>0.43128654970760233</v>
      </c>
      <c r="M86" s="16">
        <v>0.6507936507936507</v>
      </c>
      <c r="N86" s="16" t="e">
        <v>#DIV/0!</v>
      </c>
      <c r="O86" s="16">
        <v>0.55000000000000004</v>
      </c>
      <c r="P86" s="16">
        <v>0.21491228070175439</v>
      </c>
      <c r="Q86" s="16">
        <v>0.21291249999999998</v>
      </c>
      <c r="R86" s="16">
        <v>29.032083333333343</v>
      </c>
      <c r="S86" s="16">
        <v>21.210416666666667</v>
      </c>
    </row>
    <row r="87" spans="1:19" x14ac:dyDescent="0.2">
      <c r="A87" s="40" t="s">
        <v>261</v>
      </c>
      <c r="B87" s="38"/>
      <c r="C87" s="16"/>
      <c r="D87" s="16">
        <v>0</v>
      </c>
      <c r="E87" s="16">
        <v>4</v>
      </c>
      <c r="F87" s="16">
        <v>8</v>
      </c>
      <c r="G87" s="16">
        <v>15</v>
      </c>
      <c r="H87" s="16">
        <v>4</v>
      </c>
      <c r="I87" s="16">
        <v>6</v>
      </c>
      <c r="J87" s="16">
        <v>6</v>
      </c>
      <c r="K87" s="16">
        <v>43</v>
      </c>
      <c r="L87" s="16">
        <v>0.27906976744186046</v>
      </c>
      <c r="M87" s="16">
        <v>0.5</v>
      </c>
      <c r="N87" s="16" t="e">
        <v>#DIV/0!</v>
      </c>
      <c r="O87" s="16">
        <v>0.66666666666666663</v>
      </c>
      <c r="P87" s="16">
        <v>0.44186046511627908</v>
      </c>
      <c r="Q87" s="16">
        <v>0.19953333333333337</v>
      </c>
      <c r="R87" s="16">
        <v>30.492916666666662</v>
      </c>
      <c r="S87" s="16">
        <v>22.460416666666664</v>
      </c>
    </row>
    <row r="88" spans="1:19" x14ac:dyDescent="0.2">
      <c r="A88" s="40" t="s">
        <v>262</v>
      </c>
      <c r="B88" s="38"/>
      <c r="C88" s="16"/>
      <c r="D88" s="16">
        <v>0</v>
      </c>
      <c r="E88" s="16">
        <v>2</v>
      </c>
      <c r="F88" s="16">
        <v>6</v>
      </c>
      <c r="G88" s="16">
        <v>4</v>
      </c>
      <c r="H88" s="16">
        <v>0</v>
      </c>
      <c r="I88" s="16">
        <v>12</v>
      </c>
      <c r="J88" s="16">
        <v>8</v>
      </c>
      <c r="K88" s="16">
        <v>32</v>
      </c>
      <c r="L88" s="16">
        <v>0.625</v>
      </c>
      <c r="M88" s="16">
        <v>0.6</v>
      </c>
      <c r="N88" s="16" t="e">
        <v>#DIV/0!</v>
      </c>
      <c r="O88" s="16">
        <v>0.75</v>
      </c>
      <c r="P88" s="16">
        <v>0.125</v>
      </c>
      <c r="Q88" s="16">
        <v>0.17784166666666668</v>
      </c>
      <c r="R88" s="16">
        <v>34.390416666666674</v>
      </c>
      <c r="S88" s="16">
        <v>27.364583333333339</v>
      </c>
    </row>
    <row r="90" spans="1:19" x14ac:dyDescent="0.2">
      <c r="K90" s="16" t="s">
        <v>12</v>
      </c>
      <c r="L90">
        <f>CORREL(L2:L10,M2:M10)</f>
        <v>-0.18730827372887254</v>
      </c>
    </row>
    <row r="91" spans="1:19" x14ac:dyDescent="0.2">
      <c r="K91" s="16" t="s">
        <v>13</v>
      </c>
      <c r="L91">
        <f>CORREL(L11:L35,M11:M35)</f>
        <v>0.31081070601767291</v>
      </c>
    </row>
    <row r="92" spans="1:19" x14ac:dyDescent="0.2">
      <c r="K92" s="16" t="s">
        <v>14</v>
      </c>
      <c r="L92">
        <f>CORREL(L36:L51,M36:M51)</f>
        <v>0.36402204124521503</v>
      </c>
    </row>
    <row r="93" spans="1:19" x14ac:dyDescent="0.2">
      <c r="K93" s="16" t="s">
        <v>11</v>
      </c>
      <c r="L93">
        <f>CORREL(L52:L88,M52:M88)</f>
        <v>0.22801001236387256</v>
      </c>
    </row>
  </sheetData>
  <sortState xmlns:xlrd2="http://schemas.microsoft.com/office/spreadsheetml/2017/richdata2" ref="A2:S88">
    <sortCondition ref="N3:N88"/>
  </sortState>
  <phoneticPr fontId="26"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3"/>
  <sheetViews>
    <sheetView workbookViewId="0">
      <pane ySplit="1" topLeftCell="A43" activePane="bottomLeft" state="frozen"/>
      <selection pane="bottomLeft" activeCell="A8" sqref="A8"/>
    </sheetView>
  </sheetViews>
  <sheetFormatPr defaultColWidth="11" defaultRowHeight="12.75" x14ac:dyDescent="0.2"/>
  <cols>
    <col min="2" max="4" width="10.625" style="16"/>
    <col min="14" max="14" width="14.375" customWidth="1"/>
  </cols>
  <sheetData>
    <row r="1" spans="1:17" x14ac:dyDescent="0.2">
      <c r="A1" s="2" t="s">
        <v>249</v>
      </c>
      <c r="B1" s="4" t="s">
        <v>18</v>
      </c>
      <c r="C1" s="4" t="s">
        <v>164</v>
      </c>
      <c r="D1" s="4" t="s">
        <v>165</v>
      </c>
      <c r="E1" s="16" t="s">
        <v>118</v>
      </c>
      <c r="F1" s="16" t="s">
        <v>119</v>
      </c>
      <c r="G1" s="16" t="s">
        <v>120</v>
      </c>
      <c r="H1" s="16" t="s">
        <v>121</v>
      </c>
      <c r="I1" s="16" t="s">
        <v>122</v>
      </c>
      <c r="J1" s="16" t="s">
        <v>123</v>
      </c>
      <c r="K1" s="16" t="s">
        <v>23</v>
      </c>
      <c r="L1" s="16" t="s">
        <v>423</v>
      </c>
      <c r="M1" s="16" t="s">
        <v>409</v>
      </c>
      <c r="N1" s="16" t="s">
        <v>410</v>
      </c>
      <c r="O1" s="16" t="s">
        <v>411</v>
      </c>
      <c r="P1" s="16" t="s">
        <v>412</v>
      </c>
      <c r="Q1" s="16" t="s">
        <v>413</v>
      </c>
    </row>
    <row r="2" spans="1:17" x14ac:dyDescent="0.2">
      <c r="A2" s="30">
        <v>37766</v>
      </c>
      <c r="B2" s="30"/>
      <c r="C2" s="30"/>
      <c r="D2" s="30"/>
      <c r="E2" s="16">
        <v>22</v>
      </c>
      <c r="F2" s="16">
        <v>8</v>
      </c>
      <c r="G2" s="16">
        <v>17</v>
      </c>
      <c r="H2" s="16">
        <v>4</v>
      </c>
      <c r="I2" s="16">
        <v>11</v>
      </c>
      <c r="J2" s="16">
        <v>12</v>
      </c>
      <c r="K2" s="16">
        <v>19</v>
      </c>
      <c r="L2" s="16">
        <v>93</v>
      </c>
      <c r="M2" s="16">
        <v>0.36733377561550939</v>
      </c>
      <c r="N2" s="16">
        <v>0.375</v>
      </c>
      <c r="O2" s="16" t="e">
        <v>#DIV/0!</v>
      </c>
      <c r="P2" s="16">
        <v>0.80208333333333337</v>
      </c>
      <c r="Q2" s="16">
        <v>0.15576164676396873</v>
      </c>
    </row>
    <row r="3" spans="1:17" x14ac:dyDescent="0.2">
      <c r="A3" s="30">
        <v>37767</v>
      </c>
      <c r="B3" s="30"/>
      <c r="C3" s="30"/>
      <c r="D3" s="30"/>
      <c r="E3" s="16">
        <v>0</v>
      </c>
      <c r="F3" s="16">
        <v>8</v>
      </c>
      <c r="G3" s="16">
        <v>19</v>
      </c>
      <c r="H3" s="16">
        <v>1</v>
      </c>
      <c r="I3" s="16">
        <v>6</v>
      </c>
      <c r="J3" s="16">
        <v>10</v>
      </c>
      <c r="K3" s="16">
        <v>3</v>
      </c>
      <c r="L3" s="16">
        <v>47</v>
      </c>
      <c r="M3" s="16">
        <v>0.27314814814814814</v>
      </c>
      <c r="N3" s="16">
        <v>0.8125</v>
      </c>
      <c r="O3" s="16">
        <v>0.25</v>
      </c>
      <c r="P3" s="16">
        <v>0.70879120879120872</v>
      </c>
      <c r="Q3" s="16">
        <v>0.1425925925925926</v>
      </c>
    </row>
    <row r="4" spans="1:17" x14ac:dyDescent="0.2">
      <c r="A4" s="30">
        <v>37768</v>
      </c>
      <c r="B4" s="30"/>
      <c r="C4" s="30"/>
      <c r="D4" s="30"/>
      <c r="E4" s="16">
        <v>13</v>
      </c>
      <c r="F4" s="16">
        <v>3</v>
      </c>
      <c r="G4" s="16">
        <v>25</v>
      </c>
      <c r="H4" s="16">
        <v>0</v>
      </c>
      <c r="I4" s="16">
        <v>4</v>
      </c>
      <c r="J4" s="16">
        <v>7</v>
      </c>
      <c r="K4" s="16">
        <v>16</v>
      </c>
      <c r="L4" s="16">
        <v>68</v>
      </c>
      <c r="M4" s="16">
        <v>0.2721861471861472</v>
      </c>
      <c r="N4" s="16">
        <v>0.37777777777777777</v>
      </c>
      <c r="O4" s="16" t="e">
        <v>#DIV/0!</v>
      </c>
      <c r="P4" s="16">
        <v>0.89285714285714279</v>
      </c>
      <c r="Q4" s="16">
        <v>9.8214285714285712E-2</v>
      </c>
    </row>
    <row r="5" spans="1:17" x14ac:dyDescent="0.2">
      <c r="A5" s="30">
        <v>37769</v>
      </c>
      <c r="B5" s="30"/>
      <c r="C5" s="30"/>
      <c r="D5" s="30"/>
      <c r="E5" s="16">
        <v>13</v>
      </c>
      <c r="F5" s="16">
        <v>1</v>
      </c>
      <c r="G5" s="16">
        <v>29</v>
      </c>
      <c r="H5" s="16">
        <v>0</v>
      </c>
      <c r="I5" s="16">
        <v>16</v>
      </c>
      <c r="J5" s="16">
        <v>7</v>
      </c>
      <c r="K5" s="16">
        <v>8</v>
      </c>
      <c r="L5" s="16">
        <v>74</v>
      </c>
      <c r="M5" s="16">
        <v>0.21758049546655242</v>
      </c>
      <c r="N5" s="16">
        <v>0.41666666666666663</v>
      </c>
      <c r="O5" s="16" t="e">
        <v>#DIV/0!</v>
      </c>
      <c r="P5" s="16">
        <v>0.98529411764705888</v>
      </c>
      <c r="Q5" s="16">
        <v>0.16171914042978511</v>
      </c>
    </row>
    <row r="6" spans="1:17" x14ac:dyDescent="0.2">
      <c r="A6" s="30">
        <v>37773</v>
      </c>
      <c r="B6" s="30"/>
      <c r="C6" s="30"/>
      <c r="D6" s="30"/>
      <c r="E6" s="16">
        <v>18</v>
      </c>
      <c r="F6" s="16">
        <v>35</v>
      </c>
      <c r="G6" s="16">
        <v>10</v>
      </c>
      <c r="H6" s="16">
        <v>13</v>
      </c>
      <c r="I6" s="16">
        <v>15</v>
      </c>
      <c r="J6" s="16">
        <v>10</v>
      </c>
      <c r="K6" s="16">
        <v>17</v>
      </c>
      <c r="L6" s="16">
        <v>118</v>
      </c>
      <c r="M6" s="16">
        <v>0.21064527260179436</v>
      </c>
      <c r="N6" s="16">
        <v>0.38461538461538464</v>
      </c>
      <c r="O6" s="16">
        <v>0.2</v>
      </c>
      <c r="P6" s="16">
        <v>0.24649470899470902</v>
      </c>
      <c r="Q6" s="16">
        <v>0.22809231830970964</v>
      </c>
    </row>
    <row r="7" spans="1:17" x14ac:dyDescent="0.2">
      <c r="A7" s="30">
        <v>37774</v>
      </c>
      <c r="B7" s="30"/>
      <c r="C7" s="30"/>
      <c r="D7" s="30"/>
      <c r="E7" s="16">
        <v>1</v>
      </c>
      <c r="F7" s="16">
        <v>14</v>
      </c>
      <c r="G7" s="16">
        <v>30</v>
      </c>
      <c r="H7" s="16">
        <v>1</v>
      </c>
      <c r="I7" s="16">
        <v>7</v>
      </c>
      <c r="J7" s="16">
        <v>22</v>
      </c>
      <c r="K7" s="16">
        <v>15</v>
      </c>
      <c r="L7" s="16">
        <v>90</v>
      </c>
      <c r="M7" s="16">
        <v>0.40151279879540747</v>
      </c>
      <c r="N7" s="16">
        <v>0.54727564102564108</v>
      </c>
      <c r="O7" s="16" t="e">
        <v>#DIV/0!</v>
      </c>
      <c r="P7" s="16">
        <v>0.68278769841269837</v>
      </c>
      <c r="Q7" s="16">
        <v>8.7756446452098624E-2</v>
      </c>
    </row>
    <row r="8" spans="1:17" x14ac:dyDescent="0.2">
      <c r="A8" s="30">
        <v>37777</v>
      </c>
      <c r="B8" s="30"/>
      <c r="C8" s="30"/>
      <c r="D8" s="30"/>
      <c r="E8" s="16">
        <v>4</v>
      </c>
      <c r="F8" s="16">
        <v>12</v>
      </c>
      <c r="G8" s="16">
        <v>14</v>
      </c>
      <c r="H8" s="16">
        <v>0</v>
      </c>
      <c r="I8" s="16">
        <v>5</v>
      </c>
      <c r="J8" s="16">
        <v>14</v>
      </c>
      <c r="K8" s="16">
        <v>9</v>
      </c>
      <c r="L8" s="16">
        <v>58</v>
      </c>
      <c r="M8" s="16">
        <v>0.39642857142857146</v>
      </c>
      <c r="N8" s="16">
        <v>0.60984848484848486</v>
      </c>
      <c r="O8" s="16">
        <v>0.26666666666666666</v>
      </c>
      <c r="P8" s="16">
        <v>0.50303030303030294</v>
      </c>
      <c r="Q8" s="16">
        <v>8.8095238095238088E-2</v>
      </c>
    </row>
    <row r="9" spans="1:17" x14ac:dyDescent="0.2">
      <c r="A9" s="30">
        <v>37778</v>
      </c>
      <c r="B9" s="30"/>
      <c r="C9" s="30"/>
      <c r="D9" s="30"/>
      <c r="E9" s="16">
        <v>2</v>
      </c>
      <c r="F9" s="16">
        <v>2</v>
      </c>
      <c r="G9" s="16">
        <v>14</v>
      </c>
      <c r="H9" s="16">
        <v>2</v>
      </c>
      <c r="I9" s="16">
        <v>6</v>
      </c>
      <c r="J9" s="16">
        <v>34</v>
      </c>
      <c r="K9" s="16">
        <v>11</v>
      </c>
      <c r="L9" s="16">
        <v>71</v>
      </c>
      <c r="M9" s="16">
        <v>0.61341991341991342</v>
      </c>
      <c r="N9" s="16">
        <v>0.77321937321937317</v>
      </c>
      <c r="O9" s="16" t="e">
        <v>#DIV/0!</v>
      </c>
      <c r="P9" s="16">
        <v>0.85</v>
      </c>
      <c r="Q9" s="16">
        <v>0.10432900432900433</v>
      </c>
    </row>
    <row r="10" spans="1:17" x14ac:dyDescent="0.2">
      <c r="A10" s="30">
        <v>37779</v>
      </c>
      <c r="B10" s="30"/>
      <c r="C10" s="30"/>
      <c r="D10" s="30"/>
      <c r="E10" s="16">
        <v>13</v>
      </c>
      <c r="F10" s="16">
        <v>2</v>
      </c>
      <c r="G10" s="16">
        <v>20</v>
      </c>
      <c r="H10" s="16">
        <v>4</v>
      </c>
      <c r="I10" s="16">
        <v>4</v>
      </c>
      <c r="J10" s="16">
        <v>31</v>
      </c>
      <c r="K10" s="16">
        <v>14</v>
      </c>
      <c r="L10" s="16">
        <v>88</v>
      </c>
      <c r="M10" s="16">
        <v>0.53346560846560853</v>
      </c>
      <c r="N10" s="16">
        <v>0.68888888888888899</v>
      </c>
      <c r="O10" s="16">
        <v>0.25</v>
      </c>
      <c r="P10" s="16">
        <v>0.94285714285714273</v>
      </c>
      <c r="Q10" s="16">
        <v>9.0343915343915351E-2</v>
      </c>
    </row>
    <row r="11" spans="1:17" x14ac:dyDescent="0.2">
      <c r="A11" s="30">
        <v>37902</v>
      </c>
      <c r="B11" s="30"/>
      <c r="C11" s="30"/>
      <c r="D11" s="30"/>
      <c r="E11" s="16">
        <v>0</v>
      </c>
      <c r="F11" s="16">
        <v>16</v>
      </c>
      <c r="G11" s="16">
        <v>14</v>
      </c>
      <c r="H11" s="16">
        <v>0</v>
      </c>
      <c r="I11" s="16">
        <v>15</v>
      </c>
      <c r="J11" s="16">
        <v>19</v>
      </c>
      <c r="K11" s="16">
        <v>21</v>
      </c>
      <c r="L11" s="16">
        <v>85</v>
      </c>
      <c r="M11" s="16">
        <v>0.4710119047619048</v>
      </c>
      <c r="N11" s="16">
        <v>0.46153846153846151</v>
      </c>
      <c r="O11" s="16" t="e">
        <v>#DIV/0!</v>
      </c>
      <c r="P11" s="16">
        <v>0.45370370370370372</v>
      </c>
      <c r="Q11" s="16">
        <v>0.17684523809523811</v>
      </c>
    </row>
    <row r="12" spans="1:17" x14ac:dyDescent="0.2">
      <c r="A12" s="30">
        <v>37903</v>
      </c>
      <c r="B12" s="30"/>
      <c r="C12" s="30"/>
      <c r="D12" s="30"/>
      <c r="E12" s="16">
        <v>0</v>
      </c>
      <c r="F12" s="16">
        <v>16</v>
      </c>
      <c r="G12" s="16">
        <v>14</v>
      </c>
      <c r="H12" s="16">
        <v>0</v>
      </c>
      <c r="I12" s="16">
        <v>15</v>
      </c>
      <c r="J12" s="16">
        <v>19</v>
      </c>
      <c r="K12" s="16">
        <v>21</v>
      </c>
      <c r="L12" s="16">
        <v>85</v>
      </c>
      <c r="M12" s="16">
        <v>0.4710119047619048</v>
      </c>
      <c r="N12" s="16">
        <v>0.46153846153846151</v>
      </c>
      <c r="O12" s="16" t="e">
        <v>#DIV/0!</v>
      </c>
      <c r="P12" s="16">
        <v>0.45370370370370372</v>
      </c>
      <c r="Q12" s="16">
        <v>0.17684523809523811</v>
      </c>
    </row>
    <row r="13" spans="1:17" x14ac:dyDescent="0.2">
      <c r="A13" s="30">
        <v>37905</v>
      </c>
      <c r="B13" s="30"/>
      <c r="C13" s="30"/>
      <c r="D13" s="30"/>
      <c r="E13" s="16">
        <v>0</v>
      </c>
      <c r="F13" s="16">
        <v>14</v>
      </c>
      <c r="G13" s="16">
        <v>33</v>
      </c>
      <c r="H13" s="16">
        <v>2</v>
      </c>
      <c r="I13" s="16">
        <v>15</v>
      </c>
      <c r="J13" s="16">
        <v>30</v>
      </c>
      <c r="K13" s="16">
        <v>11</v>
      </c>
      <c r="L13" s="16">
        <v>105</v>
      </c>
      <c r="M13" s="16">
        <v>0.39970363250430535</v>
      </c>
      <c r="N13" s="16">
        <v>0.75462962962962965</v>
      </c>
      <c r="O13" s="16" t="e">
        <v>#DIV/0!</v>
      </c>
      <c r="P13" s="16">
        <v>0.65634920634920635</v>
      </c>
      <c r="Q13" s="16">
        <v>0.16872922423805517</v>
      </c>
    </row>
    <row r="14" spans="1:17" x14ac:dyDescent="0.2">
      <c r="A14" s="30">
        <v>37906</v>
      </c>
      <c r="B14" s="30"/>
      <c r="C14" s="30"/>
      <c r="D14" s="30"/>
      <c r="E14" s="16">
        <v>0</v>
      </c>
      <c r="F14" s="16">
        <v>11</v>
      </c>
      <c r="G14" s="16">
        <v>16</v>
      </c>
      <c r="H14" s="16">
        <v>0</v>
      </c>
      <c r="I14" s="16">
        <v>10</v>
      </c>
      <c r="J14" s="16">
        <v>19</v>
      </c>
      <c r="K14" s="16">
        <v>6</v>
      </c>
      <c r="L14" s="16">
        <v>62</v>
      </c>
      <c r="M14" s="16">
        <v>0.42486772486772484</v>
      </c>
      <c r="N14" s="16">
        <v>0.78819444444444442</v>
      </c>
      <c r="O14" s="16" t="e">
        <v>#DIV/0!</v>
      </c>
      <c r="P14" s="16">
        <v>0.55952380952380953</v>
      </c>
      <c r="Q14" s="16">
        <v>0.16402116402116401</v>
      </c>
    </row>
    <row r="15" spans="1:17" x14ac:dyDescent="0.2">
      <c r="A15" s="30">
        <v>37912</v>
      </c>
      <c r="B15" s="30"/>
      <c r="C15" s="30"/>
      <c r="D15" s="30"/>
      <c r="E15" s="16">
        <v>0</v>
      </c>
      <c r="F15" s="16">
        <v>6</v>
      </c>
      <c r="G15" s="16">
        <v>9</v>
      </c>
      <c r="H15" s="16">
        <v>0</v>
      </c>
      <c r="I15" s="16">
        <v>11</v>
      </c>
      <c r="J15" s="16">
        <v>47</v>
      </c>
      <c r="K15" s="16">
        <v>11</v>
      </c>
      <c r="L15" s="16">
        <v>84</v>
      </c>
      <c r="M15" s="16">
        <v>0.67359751359751352</v>
      </c>
      <c r="N15" s="16">
        <v>0.7671957671957671</v>
      </c>
      <c r="O15" s="16" t="e">
        <v>#DIV/0!</v>
      </c>
      <c r="P15" s="16">
        <v>0.61111111111111105</v>
      </c>
      <c r="Q15" s="16">
        <v>0.13917637917637918</v>
      </c>
    </row>
    <row r="16" spans="1:17" x14ac:dyDescent="0.2">
      <c r="A16" s="30">
        <v>37913</v>
      </c>
      <c r="B16" s="30"/>
      <c r="C16" s="30"/>
      <c r="D16" s="30"/>
      <c r="E16" s="16">
        <v>0</v>
      </c>
      <c r="F16" s="16">
        <v>4</v>
      </c>
      <c r="G16" s="16">
        <v>5</v>
      </c>
      <c r="H16" s="16">
        <v>0</v>
      </c>
      <c r="I16" s="16">
        <v>9</v>
      </c>
      <c r="J16" s="16">
        <v>30</v>
      </c>
      <c r="K16" s="16">
        <v>10</v>
      </c>
      <c r="L16" s="16">
        <v>58</v>
      </c>
      <c r="M16" s="16">
        <v>0.6642424242424243</v>
      </c>
      <c r="N16" s="16">
        <v>0.6785714285714286</v>
      </c>
      <c r="O16" s="16" t="e">
        <v>#DIV/0!</v>
      </c>
      <c r="P16" s="16">
        <v>0.58333333333333326</v>
      </c>
      <c r="Q16" s="16">
        <v>0.17030303030303032</v>
      </c>
    </row>
    <row r="17" spans="1:17" x14ac:dyDescent="0.2">
      <c r="A17" s="30">
        <v>37921</v>
      </c>
      <c r="B17" s="30"/>
      <c r="C17" s="30"/>
      <c r="D17" s="30"/>
      <c r="E17" s="16">
        <v>0</v>
      </c>
      <c r="F17" s="16">
        <v>2</v>
      </c>
      <c r="G17" s="16">
        <v>4</v>
      </c>
      <c r="H17" s="16">
        <v>0</v>
      </c>
      <c r="I17" s="16">
        <v>2</v>
      </c>
      <c r="J17" s="16">
        <v>4</v>
      </c>
      <c r="K17" s="16">
        <v>7</v>
      </c>
      <c r="L17" s="16">
        <v>19</v>
      </c>
      <c r="M17" s="16">
        <v>0.57894736842105265</v>
      </c>
      <c r="N17" s="16">
        <v>0.36363636363636365</v>
      </c>
      <c r="O17" s="16" t="e">
        <v>#DIV/0!</v>
      </c>
      <c r="P17" s="16">
        <v>0.66666666666666663</v>
      </c>
      <c r="Q17" s="16">
        <v>0.10526315789473684</v>
      </c>
    </row>
    <row r="18" spans="1:17" x14ac:dyDescent="0.2">
      <c r="A18" s="30">
        <v>37922</v>
      </c>
      <c r="B18" s="30"/>
      <c r="C18" s="30"/>
      <c r="D18" s="30"/>
      <c r="E18" s="16">
        <v>0</v>
      </c>
      <c r="F18" s="16">
        <v>3</v>
      </c>
      <c r="G18" s="16">
        <v>16</v>
      </c>
      <c r="H18" s="16">
        <v>0</v>
      </c>
      <c r="I18" s="16">
        <v>16</v>
      </c>
      <c r="J18" s="16">
        <v>33</v>
      </c>
      <c r="K18" s="16">
        <v>19</v>
      </c>
      <c r="L18" s="16">
        <v>87</v>
      </c>
      <c r="M18" s="16">
        <v>0.60863095238095233</v>
      </c>
      <c r="N18" s="16">
        <v>0.63382352941176467</v>
      </c>
      <c r="O18" s="16">
        <v>7.6923076923076927E-2</v>
      </c>
      <c r="P18" s="16">
        <v>0.88095238095238093</v>
      </c>
      <c r="Q18" s="16">
        <v>0.16355917366946779</v>
      </c>
    </row>
    <row r="19" spans="1:17" x14ac:dyDescent="0.2">
      <c r="A19" s="30">
        <v>37923</v>
      </c>
      <c r="B19" s="30"/>
      <c r="C19" s="30"/>
      <c r="D19" s="30"/>
      <c r="E19" s="16">
        <v>0</v>
      </c>
      <c r="F19" s="16">
        <v>8</v>
      </c>
      <c r="G19" s="16">
        <v>39</v>
      </c>
      <c r="H19" s="16">
        <v>0</v>
      </c>
      <c r="I19" s="16">
        <v>23</v>
      </c>
      <c r="J19" s="16">
        <v>62</v>
      </c>
      <c r="K19" s="16">
        <v>32</v>
      </c>
      <c r="L19" s="16">
        <v>164</v>
      </c>
      <c r="M19" s="16">
        <v>0.59364210800599315</v>
      </c>
      <c r="N19" s="16">
        <v>0.66069518716577547</v>
      </c>
      <c r="O19" s="16">
        <v>7.6923076923076927E-2</v>
      </c>
      <c r="P19" s="16">
        <v>0.86265664160401001</v>
      </c>
      <c r="Q19" s="16">
        <v>0.139046723340499</v>
      </c>
    </row>
    <row r="20" spans="1:17" x14ac:dyDescent="0.2">
      <c r="A20" s="30">
        <v>37924</v>
      </c>
      <c r="B20" s="30"/>
      <c r="C20" s="30"/>
      <c r="D20" s="30"/>
      <c r="E20" s="16">
        <v>0</v>
      </c>
      <c r="F20" s="16">
        <v>18</v>
      </c>
      <c r="G20" s="16">
        <v>74</v>
      </c>
      <c r="H20" s="16">
        <v>0</v>
      </c>
      <c r="I20" s="16">
        <v>24</v>
      </c>
      <c r="J20" s="16">
        <v>84</v>
      </c>
      <c r="K20" s="16">
        <v>41</v>
      </c>
      <c r="L20" s="16">
        <v>241</v>
      </c>
      <c r="M20" s="16">
        <v>0.51689115737178837</v>
      </c>
      <c r="N20" s="16">
        <v>0.67315062388591784</v>
      </c>
      <c r="O20" s="16">
        <v>0.1</v>
      </c>
      <c r="P20" s="16">
        <v>0.81172884133410439</v>
      </c>
      <c r="Q20" s="16">
        <v>0.10074467454113738</v>
      </c>
    </row>
    <row r="21" spans="1:17" x14ac:dyDescent="0.2">
      <c r="A21" s="30">
        <v>37925</v>
      </c>
      <c r="B21" s="30"/>
      <c r="C21" s="30"/>
      <c r="D21" s="30"/>
      <c r="E21" s="16">
        <v>0</v>
      </c>
      <c r="F21" s="16">
        <v>14</v>
      </c>
      <c r="G21" s="16">
        <v>53</v>
      </c>
      <c r="H21" s="16">
        <v>3</v>
      </c>
      <c r="I21" s="16">
        <v>13</v>
      </c>
      <c r="J21" s="16">
        <v>52</v>
      </c>
      <c r="K21" s="16">
        <v>29</v>
      </c>
      <c r="L21" s="16">
        <v>164</v>
      </c>
      <c r="M21" s="16">
        <v>0.49191027421927258</v>
      </c>
      <c r="N21" s="16">
        <v>0.64127450980392153</v>
      </c>
      <c r="O21" s="16">
        <v>8.3333333333333329E-2</v>
      </c>
      <c r="P21" s="16">
        <v>0.79519230769230764</v>
      </c>
      <c r="Q21" s="16">
        <v>9.5343159952667594E-2</v>
      </c>
    </row>
    <row r="22" spans="1:17" x14ac:dyDescent="0.2">
      <c r="A22" s="30">
        <v>37926</v>
      </c>
      <c r="B22" s="30"/>
      <c r="C22" s="30"/>
      <c r="D22" s="30"/>
      <c r="E22" s="16">
        <v>0</v>
      </c>
      <c r="F22" s="16">
        <v>3</v>
      </c>
      <c r="G22" s="16">
        <v>9</v>
      </c>
      <c r="H22" s="16">
        <v>3</v>
      </c>
      <c r="I22" s="16">
        <v>1</v>
      </c>
      <c r="J22" s="16">
        <v>9</v>
      </c>
      <c r="K22" s="16">
        <v>7</v>
      </c>
      <c r="L22" s="16">
        <v>32</v>
      </c>
      <c r="M22" s="16">
        <v>0.5</v>
      </c>
      <c r="N22" s="16">
        <v>0.5625</v>
      </c>
      <c r="O22" s="16" t="e">
        <v>#DIV/0!</v>
      </c>
      <c r="P22" s="16">
        <v>0.75</v>
      </c>
      <c r="Q22" s="16">
        <v>0.125</v>
      </c>
    </row>
    <row r="23" spans="1:17" x14ac:dyDescent="0.2">
      <c r="A23" s="30">
        <v>37928</v>
      </c>
      <c r="B23" s="30"/>
      <c r="C23" s="30"/>
      <c r="D23" s="30"/>
      <c r="E23" s="16">
        <v>0</v>
      </c>
      <c r="F23" s="16">
        <v>1</v>
      </c>
      <c r="G23" s="16">
        <v>4</v>
      </c>
      <c r="H23" s="16">
        <v>2</v>
      </c>
      <c r="I23" s="16">
        <v>1</v>
      </c>
      <c r="J23" s="16">
        <v>4</v>
      </c>
      <c r="K23" s="16">
        <v>4</v>
      </c>
      <c r="L23" s="16">
        <v>16</v>
      </c>
      <c r="M23" s="16"/>
      <c r="N23" s="16"/>
      <c r="O23" s="16"/>
      <c r="P23" s="16"/>
      <c r="Q23" s="16"/>
    </row>
    <row r="24" spans="1:17" x14ac:dyDescent="0.2">
      <c r="A24" s="30">
        <v>37931</v>
      </c>
      <c r="B24" s="30"/>
      <c r="C24" s="30"/>
      <c r="D24" s="30"/>
      <c r="E24" s="16">
        <v>2</v>
      </c>
      <c r="F24" s="16">
        <v>4</v>
      </c>
      <c r="G24" s="16">
        <v>15</v>
      </c>
      <c r="H24" s="16">
        <v>10</v>
      </c>
      <c r="I24" s="16">
        <v>5</v>
      </c>
      <c r="J24" s="16">
        <v>9</v>
      </c>
      <c r="K24" s="16">
        <v>24</v>
      </c>
      <c r="L24" s="16">
        <v>69</v>
      </c>
      <c r="M24" s="16">
        <v>0.55826210826210831</v>
      </c>
      <c r="N24" s="16">
        <v>0.4</v>
      </c>
      <c r="O24" s="16">
        <v>0.25</v>
      </c>
      <c r="P24" s="16">
        <v>0.76666666666666661</v>
      </c>
      <c r="Q24" s="16">
        <v>0.1537037037037037</v>
      </c>
    </row>
    <row r="25" spans="1:17" x14ac:dyDescent="0.2">
      <c r="A25" s="30">
        <v>37932</v>
      </c>
      <c r="B25" s="30"/>
      <c r="C25" s="30"/>
      <c r="D25" s="30"/>
      <c r="E25" s="16">
        <v>2</v>
      </c>
      <c r="F25" s="16">
        <v>6</v>
      </c>
      <c r="G25" s="16">
        <v>19</v>
      </c>
      <c r="H25" s="16">
        <v>12</v>
      </c>
      <c r="I25" s="16">
        <v>20</v>
      </c>
      <c r="J25" s="16">
        <v>20</v>
      </c>
      <c r="K25" s="16">
        <v>22</v>
      </c>
      <c r="L25" s="16">
        <v>101</v>
      </c>
      <c r="M25" s="16">
        <v>0.4296717171717172</v>
      </c>
      <c r="N25" s="16">
        <v>0.46922657952069713</v>
      </c>
      <c r="O25" s="16">
        <v>9.1666666666666674E-2</v>
      </c>
      <c r="P25" s="16">
        <v>0.81410256410256421</v>
      </c>
      <c r="Q25" s="16">
        <v>0.31868686868686869</v>
      </c>
    </row>
    <row r="26" spans="1:17" x14ac:dyDescent="0.2">
      <c r="A26" s="30">
        <v>37933</v>
      </c>
      <c r="B26" s="30"/>
      <c r="C26" s="30"/>
      <c r="D26" s="30"/>
      <c r="E26" s="16">
        <v>1</v>
      </c>
      <c r="F26" s="16">
        <v>17</v>
      </c>
      <c r="G26" s="16">
        <v>30</v>
      </c>
      <c r="H26" s="16">
        <v>13</v>
      </c>
      <c r="I26" s="16">
        <v>13</v>
      </c>
      <c r="J26" s="16">
        <v>22</v>
      </c>
      <c r="K26" s="16">
        <v>8</v>
      </c>
      <c r="L26" s="16">
        <v>104</v>
      </c>
      <c r="M26" s="16">
        <v>0.29843364235378755</v>
      </c>
      <c r="N26" s="16">
        <v>0.71572871572871577</v>
      </c>
      <c r="O26" s="16">
        <v>0.125</v>
      </c>
      <c r="P26" s="16">
        <v>0.64801587301587305</v>
      </c>
      <c r="Q26" s="16">
        <v>0.24677490557708345</v>
      </c>
    </row>
    <row r="27" spans="1:17" x14ac:dyDescent="0.2">
      <c r="A27" s="30">
        <v>37934</v>
      </c>
      <c r="B27" s="30"/>
      <c r="C27" s="30"/>
      <c r="D27" s="30"/>
      <c r="E27" s="16">
        <v>0</v>
      </c>
      <c r="F27" s="16">
        <v>4</v>
      </c>
      <c r="G27" s="16">
        <v>6</v>
      </c>
      <c r="H27" s="16">
        <v>4</v>
      </c>
      <c r="I27" s="16">
        <v>4</v>
      </c>
      <c r="J27" s="16">
        <v>17</v>
      </c>
      <c r="K27" s="16">
        <v>6</v>
      </c>
      <c r="L27" s="16">
        <v>41</v>
      </c>
      <c r="M27" s="16">
        <v>0.57250000000000001</v>
      </c>
      <c r="N27" s="16">
        <v>0.73461538461538467</v>
      </c>
      <c r="O27" s="16" t="e">
        <v>#DIV/0!</v>
      </c>
      <c r="P27" s="16">
        <v>0.5625</v>
      </c>
      <c r="Q27" s="16">
        <v>0.20500000000000002</v>
      </c>
    </row>
    <row r="28" spans="1:17" x14ac:dyDescent="0.2">
      <c r="A28" s="30">
        <v>37938</v>
      </c>
      <c r="B28" s="30"/>
      <c r="C28" s="30"/>
      <c r="D28" s="30"/>
      <c r="E28" s="16">
        <v>0</v>
      </c>
      <c r="F28" s="16">
        <v>4</v>
      </c>
      <c r="G28" s="16">
        <v>7</v>
      </c>
      <c r="H28" s="16">
        <v>0</v>
      </c>
      <c r="I28" s="16">
        <v>6</v>
      </c>
      <c r="J28" s="16">
        <v>11</v>
      </c>
      <c r="K28" s="16">
        <v>12</v>
      </c>
      <c r="L28" s="16">
        <v>40</v>
      </c>
      <c r="M28" s="16">
        <v>0.57499999999999996</v>
      </c>
      <c r="N28" s="16">
        <v>0.47826086956521741</v>
      </c>
      <c r="O28" s="16">
        <v>6.6666666666666666E-2</v>
      </c>
      <c r="P28" s="16">
        <v>0.63636363636363635</v>
      </c>
      <c r="Q28" s="16">
        <v>0.15</v>
      </c>
    </row>
    <row r="29" spans="1:17" x14ac:dyDescent="0.2">
      <c r="A29" s="30">
        <v>37939</v>
      </c>
      <c r="B29" s="30"/>
      <c r="C29" s="30"/>
      <c r="D29" s="30"/>
      <c r="E29" s="16">
        <v>0</v>
      </c>
      <c r="F29" s="16">
        <v>10</v>
      </c>
      <c r="G29" s="16">
        <v>18</v>
      </c>
      <c r="H29" s="16">
        <v>12</v>
      </c>
      <c r="I29" s="16">
        <v>13</v>
      </c>
      <c r="J29" s="16">
        <v>28</v>
      </c>
      <c r="K29" s="16">
        <v>25</v>
      </c>
      <c r="L29" s="16">
        <v>106</v>
      </c>
      <c r="M29" s="16">
        <v>0.48991736096999255</v>
      </c>
      <c r="N29" s="16">
        <v>0.44474206349206347</v>
      </c>
      <c r="O29" s="16" t="e">
        <v>#DIV/0!</v>
      </c>
      <c r="P29" s="16">
        <v>0.63690476190476186</v>
      </c>
      <c r="Q29" s="16">
        <v>0.21546772336246017</v>
      </c>
    </row>
    <row r="30" spans="1:17" x14ac:dyDescent="0.2">
      <c r="A30" s="30">
        <v>37940</v>
      </c>
      <c r="B30" s="30"/>
      <c r="C30" s="30"/>
      <c r="D30" s="30"/>
      <c r="E30" s="16">
        <v>1</v>
      </c>
      <c r="F30" s="16">
        <v>11</v>
      </c>
      <c r="G30" s="16">
        <v>30</v>
      </c>
      <c r="H30" s="16">
        <v>14</v>
      </c>
      <c r="I30" s="16">
        <v>10</v>
      </c>
      <c r="J30" s="16">
        <v>39</v>
      </c>
      <c r="K30" s="16">
        <v>25</v>
      </c>
      <c r="L30" s="16">
        <v>130</v>
      </c>
      <c r="M30" s="16">
        <v>0.50157563025210083</v>
      </c>
      <c r="N30" s="16">
        <v>0.61458333333333326</v>
      </c>
      <c r="O30" s="16">
        <v>8.3333333333333329E-2</v>
      </c>
      <c r="P30" s="16">
        <v>0.74509803921568618</v>
      </c>
      <c r="Q30" s="16">
        <v>0.18403361344537814</v>
      </c>
    </row>
    <row r="31" spans="1:17" x14ac:dyDescent="0.2">
      <c r="A31" s="30">
        <v>37941</v>
      </c>
      <c r="B31" s="30"/>
      <c r="C31" s="30"/>
      <c r="D31" s="30"/>
      <c r="E31" s="16">
        <v>0</v>
      </c>
      <c r="F31" s="16">
        <v>2</v>
      </c>
      <c r="G31" s="16">
        <v>29</v>
      </c>
      <c r="H31" s="16">
        <v>13</v>
      </c>
      <c r="I31" s="16">
        <v>13</v>
      </c>
      <c r="J31" s="16">
        <v>42</v>
      </c>
      <c r="K31" s="16">
        <v>30</v>
      </c>
      <c r="L31" s="16">
        <v>129</v>
      </c>
      <c r="M31" s="16">
        <v>0.56116452991452992</v>
      </c>
      <c r="N31" s="16">
        <v>0.58731489099136158</v>
      </c>
      <c r="O31" s="16">
        <v>0.10687830687830686</v>
      </c>
      <c r="P31" s="16">
        <v>0.94791666666666663</v>
      </c>
      <c r="Q31" s="16">
        <v>0.20213675213675214</v>
      </c>
    </row>
    <row r="32" spans="1:17" x14ac:dyDescent="0.2">
      <c r="A32" s="30">
        <v>37942</v>
      </c>
      <c r="B32" s="30"/>
      <c r="C32" s="30"/>
      <c r="D32" s="30"/>
      <c r="E32" s="16">
        <v>0</v>
      </c>
      <c r="F32" s="16">
        <v>0</v>
      </c>
      <c r="G32" s="16">
        <v>1</v>
      </c>
      <c r="H32" s="16">
        <v>2</v>
      </c>
      <c r="I32" s="16">
        <v>3</v>
      </c>
      <c r="J32" s="16">
        <v>37</v>
      </c>
      <c r="K32" s="16">
        <v>5</v>
      </c>
      <c r="L32" s="16">
        <v>48</v>
      </c>
      <c r="M32" s="16">
        <v>0.85555555555555562</v>
      </c>
      <c r="N32" s="16">
        <v>0.85714285714285721</v>
      </c>
      <c r="O32" s="16" t="e">
        <v>#DIV/0!</v>
      </c>
      <c r="P32" s="16">
        <v>1</v>
      </c>
      <c r="Q32" s="16">
        <v>0.11666666666666667</v>
      </c>
    </row>
    <row r="33" spans="1:17" x14ac:dyDescent="0.2">
      <c r="A33" s="30">
        <v>37943</v>
      </c>
      <c r="B33" s="30"/>
      <c r="C33" s="30"/>
      <c r="D33" s="30"/>
      <c r="E33" s="16">
        <v>0</v>
      </c>
      <c r="F33" s="16">
        <v>2</v>
      </c>
      <c r="G33" s="16">
        <v>14</v>
      </c>
      <c r="H33" s="16">
        <v>5</v>
      </c>
      <c r="I33" s="16">
        <v>6</v>
      </c>
      <c r="J33" s="16">
        <v>33</v>
      </c>
      <c r="K33" s="16">
        <v>25</v>
      </c>
      <c r="L33" s="16">
        <v>85</v>
      </c>
      <c r="M33" s="16">
        <v>0.66756854256854259</v>
      </c>
      <c r="N33" s="16">
        <v>0.60826210826210825</v>
      </c>
      <c r="O33" s="16">
        <v>0.15192307692307694</v>
      </c>
      <c r="P33" s="16">
        <v>0.90476190476190477</v>
      </c>
      <c r="Q33" s="16">
        <v>0.1334776334776335</v>
      </c>
    </row>
    <row r="34" spans="1:17" x14ac:dyDescent="0.2">
      <c r="A34" s="30">
        <v>37944</v>
      </c>
      <c r="B34" s="30"/>
      <c r="C34" s="30"/>
      <c r="D34" s="30"/>
      <c r="E34" s="16">
        <v>1</v>
      </c>
      <c r="F34" s="16">
        <v>7</v>
      </c>
      <c r="G34" s="16">
        <v>39</v>
      </c>
      <c r="H34" s="16">
        <v>10</v>
      </c>
      <c r="I34" s="16">
        <v>19</v>
      </c>
      <c r="J34" s="16">
        <v>60</v>
      </c>
      <c r="K34" s="16">
        <v>24</v>
      </c>
      <c r="L34" s="16">
        <v>160</v>
      </c>
      <c r="M34" s="16">
        <v>0.51028096580422166</v>
      </c>
      <c r="N34" s="16">
        <v>0.66805555555555562</v>
      </c>
      <c r="O34" s="16">
        <v>8.3333333333333329E-2</v>
      </c>
      <c r="P34" s="16">
        <v>0.8833333333333333</v>
      </c>
      <c r="Q34" s="16">
        <v>0.19673374106513641</v>
      </c>
    </row>
    <row r="35" spans="1:17" x14ac:dyDescent="0.2">
      <c r="A35" s="30">
        <v>37954</v>
      </c>
      <c r="B35" s="30"/>
      <c r="C35" s="30"/>
      <c r="D35" s="30"/>
      <c r="E35" s="16">
        <v>0</v>
      </c>
      <c r="F35" s="16">
        <v>2</v>
      </c>
      <c r="G35" s="16">
        <v>4</v>
      </c>
      <c r="H35" s="16">
        <v>0</v>
      </c>
      <c r="I35" s="16">
        <v>2</v>
      </c>
      <c r="J35" s="16">
        <v>17</v>
      </c>
      <c r="K35" s="16">
        <v>1</v>
      </c>
      <c r="L35" s="16">
        <v>26</v>
      </c>
      <c r="M35" s="16"/>
      <c r="N35" s="16"/>
      <c r="O35" s="16"/>
      <c r="P35" s="16"/>
      <c r="Q35" s="16"/>
    </row>
    <row r="36" spans="1:17" x14ac:dyDescent="0.2">
      <c r="A36" s="30">
        <v>38007</v>
      </c>
      <c r="B36" s="16">
        <v>0.16435416666666666</v>
      </c>
      <c r="C36" s="16">
        <v>31.991666666666664</v>
      </c>
      <c r="D36" s="16">
        <v>24.477083333333336</v>
      </c>
      <c r="E36" s="16">
        <v>2</v>
      </c>
      <c r="F36" s="16">
        <v>16</v>
      </c>
      <c r="G36" s="16">
        <v>24</v>
      </c>
      <c r="H36" s="16">
        <v>1</v>
      </c>
      <c r="I36" s="16">
        <v>10</v>
      </c>
      <c r="J36" s="16">
        <v>34</v>
      </c>
      <c r="K36" s="16">
        <v>13</v>
      </c>
      <c r="L36" s="16">
        <v>100</v>
      </c>
      <c r="M36" s="16">
        <v>0.47088532382650028</v>
      </c>
      <c r="N36" s="16">
        <v>0.72631766381766383</v>
      </c>
      <c r="O36" s="16" t="e">
        <v>#DIV/0!</v>
      </c>
      <c r="P36" s="16">
        <v>0.58803418803418805</v>
      </c>
      <c r="Q36" s="16">
        <v>0.1087344028520499</v>
      </c>
    </row>
    <row r="37" spans="1:17" x14ac:dyDescent="0.2">
      <c r="A37" s="30">
        <v>38008</v>
      </c>
      <c r="B37" s="16">
        <v>0.13839583333333333</v>
      </c>
      <c r="C37" s="16">
        <v>32.169166666666662</v>
      </c>
      <c r="D37" s="16">
        <v>24.810000000000002</v>
      </c>
      <c r="E37" s="16">
        <v>0</v>
      </c>
      <c r="F37" s="16">
        <v>1</v>
      </c>
      <c r="G37" s="16">
        <v>35</v>
      </c>
      <c r="H37" s="16">
        <v>4</v>
      </c>
      <c r="I37" s="16">
        <v>6</v>
      </c>
      <c r="J37" s="16">
        <v>35</v>
      </c>
      <c r="K37" s="16">
        <v>20</v>
      </c>
      <c r="L37" s="16">
        <v>101</v>
      </c>
      <c r="M37" s="16">
        <v>0.55315789473684207</v>
      </c>
      <c r="N37" s="16">
        <v>0.55753968253968256</v>
      </c>
      <c r="O37" s="16">
        <v>0.10277777777777779</v>
      </c>
      <c r="P37" s="16">
        <v>0.97499999999999998</v>
      </c>
      <c r="Q37" s="16">
        <v>9.9546783625730995E-2</v>
      </c>
    </row>
    <row r="38" spans="1:17" x14ac:dyDescent="0.2">
      <c r="A38" s="30">
        <v>38009</v>
      </c>
      <c r="B38" s="16">
        <v>7.7420833333333328E-2</v>
      </c>
      <c r="C38" s="16">
        <v>30.95333333333333</v>
      </c>
      <c r="D38" s="16">
        <v>25.596249999999998</v>
      </c>
      <c r="E38" s="16">
        <v>1</v>
      </c>
      <c r="F38" s="16">
        <v>5</v>
      </c>
      <c r="G38" s="16">
        <v>32</v>
      </c>
      <c r="H38" s="16">
        <v>23</v>
      </c>
      <c r="I38" s="16">
        <v>16</v>
      </c>
      <c r="J38" s="16">
        <v>58</v>
      </c>
      <c r="K38" s="16">
        <v>50</v>
      </c>
      <c r="L38" s="16">
        <v>185</v>
      </c>
      <c r="M38" s="16">
        <v>0.5959147099700095</v>
      </c>
      <c r="N38" s="16">
        <v>0.53905016552075369</v>
      </c>
      <c r="O38" s="16">
        <v>0.12142857142857143</v>
      </c>
      <c r="P38" s="16">
        <v>0.86111111111111127</v>
      </c>
      <c r="Q38" s="16">
        <v>0.20088727964304004</v>
      </c>
    </row>
    <row r="39" spans="1:17" x14ac:dyDescent="0.2">
      <c r="A39" s="30">
        <v>38010</v>
      </c>
      <c r="B39" s="16">
        <v>0.13434583333333333</v>
      </c>
      <c r="C39" s="16">
        <v>30.897916666666671</v>
      </c>
      <c r="D39" s="16">
        <v>26.387916666666669</v>
      </c>
      <c r="E39" s="16">
        <v>0</v>
      </c>
      <c r="F39" s="16">
        <v>3</v>
      </c>
      <c r="G39" s="16">
        <v>13</v>
      </c>
      <c r="H39" s="16">
        <v>5</v>
      </c>
      <c r="I39" s="16">
        <v>13</v>
      </c>
      <c r="J39" s="16">
        <v>47</v>
      </c>
      <c r="K39" s="16">
        <v>18</v>
      </c>
      <c r="L39" s="16">
        <v>99</v>
      </c>
      <c r="M39" s="16">
        <v>0.66791911045943309</v>
      </c>
      <c r="N39" s="16">
        <v>0.74831932773109244</v>
      </c>
      <c r="O39" s="16" t="e">
        <v>#DIV/0!</v>
      </c>
      <c r="P39" s="16">
        <v>0.625</v>
      </c>
      <c r="Q39" s="16">
        <v>0.20225439882697946</v>
      </c>
    </row>
    <row r="40" spans="1:17" x14ac:dyDescent="0.2">
      <c r="A40" s="30">
        <v>38012</v>
      </c>
      <c r="B40" s="16">
        <v>0.14634166666666668</v>
      </c>
      <c r="C40" s="16">
        <v>29.499166666666664</v>
      </c>
      <c r="D40" s="16">
        <v>23.809583333333336</v>
      </c>
      <c r="E40" s="16">
        <v>0</v>
      </c>
      <c r="F40" s="16">
        <v>1</v>
      </c>
      <c r="G40" s="16">
        <v>3</v>
      </c>
      <c r="H40" s="16">
        <v>1</v>
      </c>
      <c r="I40" s="16">
        <v>0</v>
      </c>
      <c r="J40" s="16">
        <v>10</v>
      </c>
      <c r="K40" s="16">
        <v>10</v>
      </c>
      <c r="L40" s="16">
        <v>25</v>
      </c>
      <c r="M40" s="16"/>
      <c r="N40" s="16"/>
      <c r="O40" s="16"/>
      <c r="P40" s="16"/>
      <c r="Q40" s="16"/>
    </row>
    <row r="41" spans="1:17" x14ac:dyDescent="0.2">
      <c r="A41" s="30">
        <v>38013</v>
      </c>
      <c r="B41" s="16">
        <v>0.17297916666666666</v>
      </c>
      <c r="C41" s="16">
        <v>30.112499999999997</v>
      </c>
      <c r="D41" s="16">
        <v>24.33874999999999</v>
      </c>
      <c r="E41" s="16">
        <v>1</v>
      </c>
      <c r="F41" s="16">
        <v>3</v>
      </c>
      <c r="G41" s="16">
        <v>12</v>
      </c>
      <c r="H41" s="16">
        <v>2</v>
      </c>
      <c r="I41" s="16">
        <v>2</v>
      </c>
      <c r="J41" s="16">
        <v>25</v>
      </c>
      <c r="K41" s="16">
        <v>7</v>
      </c>
      <c r="L41" s="16">
        <v>52</v>
      </c>
      <c r="M41" s="16">
        <v>0.62222222222222223</v>
      </c>
      <c r="N41" s="16">
        <v>0.79166666666666674</v>
      </c>
      <c r="O41" s="16">
        <v>0.1111111111111111</v>
      </c>
      <c r="P41" s="16">
        <v>0.75</v>
      </c>
      <c r="Q41" s="16">
        <v>7.407407407407407E-2</v>
      </c>
    </row>
    <row r="42" spans="1:17" x14ac:dyDescent="0.2">
      <c r="A42" s="30">
        <v>38014</v>
      </c>
      <c r="B42" s="16">
        <v>0.154975</v>
      </c>
      <c r="C42" s="16">
        <v>30.873333333333331</v>
      </c>
      <c r="D42" s="16">
        <v>24.592916666666667</v>
      </c>
      <c r="E42" s="16">
        <v>0</v>
      </c>
      <c r="F42" s="16">
        <v>10</v>
      </c>
      <c r="G42" s="16">
        <v>25</v>
      </c>
      <c r="H42" s="16">
        <v>6</v>
      </c>
      <c r="I42" s="16">
        <v>2</v>
      </c>
      <c r="J42" s="16">
        <v>23</v>
      </c>
      <c r="K42" s="16">
        <v>11</v>
      </c>
      <c r="L42" s="16">
        <v>77</v>
      </c>
      <c r="M42" s="16">
        <v>0.4807033924680984</v>
      </c>
      <c r="N42" s="16">
        <v>0.67407407407407405</v>
      </c>
      <c r="O42" s="16" t="e">
        <v>#DIV/0!</v>
      </c>
      <c r="P42" s="16">
        <v>0.73664596273291927</v>
      </c>
      <c r="Q42" s="16">
        <v>0.1069094304388422</v>
      </c>
    </row>
    <row r="43" spans="1:17" x14ac:dyDescent="0.2">
      <c r="A43" s="30">
        <v>38024</v>
      </c>
      <c r="B43" s="16">
        <v>0.12534166666666666</v>
      </c>
      <c r="C43" s="16">
        <v>31.177499999999998</v>
      </c>
      <c r="D43" s="16">
        <v>23.506666666666664</v>
      </c>
      <c r="E43" s="16">
        <v>0</v>
      </c>
      <c r="F43" s="16">
        <v>3</v>
      </c>
      <c r="G43" s="16">
        <v>12</v>
      </c>
      <c r="H43" s="16">
        <v>3</v>
      </c>
      <c r="I43" s="16">
        <v>6</v>
      </c>
      <c r="J43" s="16">
        <v>24</v>
      </c>
      <c r="K43" s="16">
        <v>6</v>
      </c>
      <c r="L43" s="16">
        <v>54</v>
      </c>
      <c r="M43" s="16">
        <v>0.6875</v>
      </c>
      <c r="N43" s="16">
        <v>0.86956521739130432</v>
      </c>
      <c r="O43" s="16">
        <v>0.13846153846153847</v>
      </c>
      <c r="P43" s="16"/>
      <c r="Q43" s="16">
        <v>0.14945652173913043</v>
      </c>
    </row>
    <row r="44" spans="1:17" x14ac:dyDescent="0.2">
      <c r="A44" s="30">
        <v>38025</v>
      </c>
      <c r="B44" s="16">
        <v>6.9820833333333332E-2</v>
      </c>
      <c r="C44" s="16">
        <v>28.32749999999999</v>
      </c>
      <c r="D44" s="16">
        <v>22.755833333333332</v>
      </c>
      <c r="E44" s="16">
        <v>0</v>
      </c>
      <c r="F44" s="16">
        <v>2</v>
      </c>
      <c r="G44" s="16">
        <v>10</v>
      </c>
      <c r="H44" s="16">
        <v>4</v>
      </c>
      <c r="I44" s="16">
        <v>4</v>
      </c>
      <c r="J44" s="16">
        <v>14</v>
      </c>
      <c r="K44" s="16">
        <v>4</v>
      </c>
      <c r="L44" s="16">
        <v>38</v>
      </c>
      <c r="M44" s="16">
        <v>0.47368421052631576</v>
      </c>
      <c r="N44" s="16">
        <v>0.77777777777777779</v>
      </c>
      <c r="O44" s="16" t="e">
        <v>#DIV/0!</v>
      </c>
      <c r="P44" s="16">
        <v>0.83333333333333337</v>
      </c>
      <c r="Q44" s="16">
        <v>0.21052631578947367</v>
      </c>
    </row>
    <row r="45" spans="1:17" x14ac:dyDescent="0.2">
      <c r="A45" s="30">
        <v>38026</v>
      </c>
      <c r="B45" s="16">
        <v>0.12604583333333333</v>
      </c>
      <c r="C45" s="16">
        <v>27.516666666666669</v>
      </c>
      <c r="D45" s="16">
        <v>22.366250000000004</v>
      </c>
      <c r="E45" s="16">
        <v>0</v>
      </c>
      <c r="F45" s="16">
        <v>1</v>
      </c>
      <c r="G45" s="16">
        <v>3</v>
      </c>
      <c r="H45" s="16">
        <v>2</v>
      </c>
      <c r="I45" s="16">
        <v>2</v>
      </c>
      <c r="J45" s="16">
        <v>8</v>
      </c>
      <c r="K45" s="16">
        <v>3</v>
      </c>
      <c r="L45" s="16">
        <v>19</v>
      </c>
      <c r="M45" s="16"/>
      <c r="N45" s="16"/>
      <c r="O45" s="16"/>
      <c r="P45" s="16"/>
      <c r="Q45" s="16"/>
    </row>
    <row r="46" spans="1:17" x14ac:dyDescent="0.2">
      <c r="A46" s="30">
        <v>38027</v>
      </c>
      <c r="B46" s="16">
        <v>0.16260000000000005</v>
      </c>
      <c r="C46" s="16">
        <v>28.15958333333333</v>
      </c>
      <c r="D46" s="16">
        <v>22.424583333333334</v>
      </c>
      <c r="E46" s="16">
        <v>0</v>
      </c>
      <c r="F46" s="16">
        <v>2</v>
      </c>
      <c r="G46" s="16">
        <v>4</v>
      </c>
      <c r="H46" s="16">
        <v>0</v>
      </c>
      <c r="I46" s="16">
        <v>4</v>
      </c>
      <c r="J46" s="16">
        <v>5</v>
      </c>
      <c r="K46" s="16">
        <v>2</v>
      </c>
      <c r="L46" s="16">
        <v>17</v>
      </c>
      <c r="M46" s="16"/>
      <c r="N46" s="16"/>
      <c r="O46" s="16"/>
      <c r="P46" s="16"/>
      <c r="Q46" s="16"/>
    </row>
    <row r="47" spans="1:17" x14ac:dyDescent="0.2">
      <c r="A47" s="30">
        <v>38028</v>
      </c>
      <c r="B47" s="16">
        <v>0.22277500000000006</v>
      </c>
      <c r="C47" s="16">
        <v>29.524166666666662</v>
      </c>
      <c r="D47" s="16">
        <v>23.194166666666664</v>
      </c>
      <c r="E47" s="16">
        <v>0</v>
      </c>
      <c r="F47" s="16">
        <v>4</v>
      </c>
      <c r="G47" s="16">
        <v>12</v>
      </c>
      <c r="H47" s="16">
        <v>3</v>
      </c>
      <c r="I47" s="16">
        <v>2</v>
      </c>
      <c r="J47" s="16">
        <v>12</v>
      </c>
      <c r="K47" s="16">
        <v>9</v>
      </c>
      <c r="L47" s="16">
        <v>42</v>
      </c>
      <c r="M47" s="16">
        <v>0.42307692307692302</v>
      </c>
      <c r="N47" s="16">
        <v>0.6</v>
      </c>
      <c r="O47" s="16">
        <v>5.8823529411764705E-2</v>
      </c>
      <c r="P47" s="16">
        <v>0.85714285714285721</v>
      </c>
      <c r="Q47" s="16">
        <v>6.4102564102564097E-2</v>
      </c>
    </row>
    <row r="48" spans="1:17" x14ac:dyDescent="0.2">
      <c r="A48" s="30">
        <v>38029</v>
      </c>
      <c r="B48" s="16">
        <v>0.13275000000000003</v>
      </c>
      <c r="C48" s="16">
        <v>29.991666666666674</v>
      </c>
      <c r="D48" s="16">
        <v>23.82875000000001</v>
      </c>
      <c r="E48" s="16">
        <v>0</v>
      </c>
      <c r="F48" s="16">
        <v>6</v>
      </c>
      <c r="G48" s="16">
        <v>18</v>
      </c>
      <c r="H48" s="16">
        <v>1</v>
      </c>
      <c r="I48" s="16">
        <v>3</v>
      </c>
      <c r="J48" s="16">
        <v>22</v>
      </c>
      <c r="K48" s="16">
        <v>21</v>
      </c>
      <c r="L48" s="16">
        <v>71</v>
      </c>
      <c r="M48" s="16">
        <v>0.61347826086956525</v>
      </c>
      <c r="N48" s="16">
        <v>0.5219907407407407</v>
      </c>
      <c r="O48" s="16">
        <v>7.6923076923076927E-2</v>
      </c>
      <c r="P48" s="16">
        <v>0.73333333333333339</v>
      </c>
      <c r="Q48" s="16">
        <v>4.3478260869565216E-2</v>
      </c>
    </row>
    <row r="49" spans="1:17" x14ac:dyDescent="0.2">
      <c r="A49" s="30">
        <v>38030</v>
      </c>
      <c r="B49" s="16">
        <v>0.12478333333333332</v>
      </c>
      <c r="C49" s="16">
        <v>29.79291666666667</v>
      </c>
      <c r="D49" s="16">
        <v>23.412083333333332</v>
      </c>
      <c r="E49" s="16">
        <v>0</v>
      </c>
      <c r="F49" s="16">
        <v>4</v>
      </c>
      <c r="G49" s="16">
        <v>13</v>
      </c>
      <c r="H49" s="16">
        <v>2</v>
      </c>
      <c r="I49" s="16">
        <v>2</v>
      </c>
      <c r="J49" s="16">
        <v>23</v>
      </c>
      <c r="K49" s="16">
        <v>8</v>
      </c>
      <c r="L49" s="16">
        <v>52</v>
      </c>
      <c r="M49" s="16">
        <v>0.60795454545454541</v>
      </c>
      <c r="N49" s="16">
        <v>0.68461538461538463</v>
      </c>
      <c r="O49" s="16">
        <v>0.5</v>
      </c>
      <c r="P49" s="16">
        <v>0.43333333333333335</v>
      </c>
      <c r="Q49" s="16">
        <v>9.6590909090909088E-2</v>
      </c>
    </row>
    <row r="50" spans="1:17" x14ac:dyDescent="0.2">
      <c r="A50" s="30">
        <v>38031</v>
      </c>
      <c r="B50" s="16">
        <v>0.18919583333333334</v>
      </c>
      <c r="C50" s="16">
        <v>29.992500000000007</v>
      </c>
      <c r="D50" s="16">
        <v>24.33</v>
      </c>
      <c r="E50" s="16">
        <v>0</v>
      </c>
      <c r="F50" s="16">
        <v>4</v>
      </c>
      <c r="G50" s="16">
        <v>11</v>
      </c>
      <c r="H50" s="16">
        <v>7</v>
      </c>
      <c r="I50" s="16">
        <v>4</v>
      </c>
      <c r="J50" s="16">
        <v>11</v>
      </c>
      <c r="K50" s="16">
        <v>6</v>
      </c>
      <c r="L50" s="16">
        <v>43</v>
      </c>
      <c r="M50" s="16">
        <v>0.39534883720930231</v>
      </c>
      <c r="N50" s="16">
        <v>0.6470588235294118</v>
      </c>
      <c r="O50" s="16" t="e">
        <v>#DIV/0!</v>
      </c>
      <c r="P50" s="16">
        <v>0.73333333333333328</v>
      </c>
      <c r="Q50" s="16">
        <v>0.2558139534883721</v>
      </c>
    </row>
    <row r="51" spans="1:17" x14ac:dyDescent="0.2">
      <c r="A51" s="30">
        <v>38034</v>
      </c>
      <c r="B51" s="16">
        <v>0.13771249999999999</v>
      </c>
      <c r="C51" s="16">
        <v>31.029583333333335</v>
      </c>
      <c r="D51" s="16">
        <v>25.515833333333333</v>
      </c>
      <c r="E51" s="16">
        <v>2</v>
      </c>
      <c r="F51" s="16">
        <v>7</v>
      </c>
      <c r="G51" s="16">
        <v>13</v>
      </c>
      <c r="H51" s="16">
        <v>7</v>
      </c>
      <c r="I51" s="16">
        <v>3</v>
      </c>
      <c r="J51" s="16">
        <v>25</v>
      </c>
      <c r="K51" s="16">
        <v>31</v>
      </c>
      <c r="L51" s="16">
        <v>88</v>
      </c>
      <c r="M51" s="16">
        <v>0.63834422657952072</v>
      </c>
      <c r="N51" s="16">
        <v>0.46390374331550799</v>
      </c>
      <c r="O51" s="16">
        <v>0.14250000000000002</v>
      </c>
      <c r="P51" s="16"/>
      <c r="Q51" s="16">
        <v>0.11437908496732026</v>
      </c>
    </row>
    <row r="52" spans="1:17" s="16" customFormat="1" x14ac:dyDescent="0.2">
      <c r="A52" s="30"/>
      <c r="B52" s="16">
        <f>AVERAGE(B36:B51)</f>
        <v>0.14248984375000001</v>
      </c>
      <c r="C52" s="16">
        <f t="shared" ref="C52:D52" si="0">AVERAGE(C36:C51)</f>
        <v>30.125572916666663</v>
      </c>
      <c r="D52" s="16">
        <f t="shared" si="0"/>
        <v>24.084166666666665</v>
      </c>
    </row>
    <row r="53" spans="1:17" x14ac:dyDescent="0.2">
      <c r="A53" s="30">
        <v>38238</v>
      </c>
      <c r="B53" s="16">
        <v>0.13094166666666665</v>
      </c>
      <c r="C53" s="16">
        <v>26.585833333333337</v>
      </c>
      <c r="D53" s="16">
        <v>19.909166666666664</v>
      </c>
      <c r="E53" s="16">
        <v>0</v>
      </c>
      <c r="F53" s="16">
        <v>4</v>
      </c>
      <c r="G53" s="16">
        <v>13</v>
      </c>
      <c r="H53" s="16">
        <v>8</v>
      </c>
      <c r="I53" s="16">
        <v>2</v>
      </c>
      <c r="J53" s="16">
        <v>25</v>
      </c>
      <c r="K53" s="16">
        <v>9</v>
      </c>
      <c r="L53" s="16">
        <v>61</v>
      </c>
      <c r="M53" s="16">
        <v>0.55830280830280832</v>
      </c>
      <c r="N53" s="16">
        <v>0.78253968253968254</v>
      </c>
      <c r="O53" s="16" t="e">
        <v>#DIV/0!</v>
      </c>
      <c r="P53" s="16"/>
      <c r="Q53" s="16">
        <v>0.16980241980241984</v>
      </c>
    </row>
    <row r="54" spans="1:17" x14ac:dyDescent="0.2">
      <c r="A54" s="30">
        <v>38239</v>
      </c>
      <c r="B54" s="16">
        <v>0.11874166666666665</v>
      </c>
      <c r="C54" s="16">
        <v>28.355833333333337</v>
      </c>
      <c r="D54" s="16">
        <v>22.280416666666664</v>
      </c>
      <c r="E54" s="16">
        <v>0</v>
      </c>
      <c r="F54" s="16">
        <v>8</v>
      </c>
      <c r="G54" s="16">
        <v>17</v>
      </c>
      <c r="H54" s="16">
        <v>14</v>
      </c>
      <c r="I54" s="16">
        <v>11</v>
      </c>
      <c r="J54" s="16">
        <v>19</v>
      </c>
      <c r="K54" s="16">
        <v>21</v>
      </c>
      <c r="L54" s="16">
        <v>90</v>
      </c>
      <c r="M54" s="16">
        <v>0.39990842490842493</v>
      </c>
      <c r="N54" s="16">
        <v>0.47165532879818589</v>
      </c>
      <c r="O54" s="16" t="e">
        <v>#DIV/0!</v>
      </c>
      <c r="P54" s="16">
        <v>0.625</v>
      </c>
      <c r="Q54" s="16">
        <v>0.24690361721611723</v>
      </c>
    </row>
    <row r="55" spans="1:17" x14ac:dyDescent="0.2">
      <c r="A55" s="30">
        <v>38240</v>
      </c>
      <c r="B55" s="16">
        <v>0.11698333333333333</v>
      </c>
      <c r="C55" s="16">
        <v>28.900833333333335</v>
      </c>
      <c r="D55" s="16">
        <v>22.19458333333333</v>
      </c>
      <c r="E55" s="16">
        <v>0</v>
      </c>
      <c r="F55" s="16">
        <v>3</v>
      </c>
      <c r="G55" s="16">
        <v>1</v>
      </c>
      <c r="H55" s="16">
        <v>2</v>
      </c>
      <c r="I55" s="16">
        <v>4</v>
      </c>
      <c r="J55" s="16">
        <v>28</v>
      </c>
      <c r="K55" s="16">
        <v>10</v>
      </c>
      <c r="L55" s="16">
        <v>48</v>
      </c>
      <c r="M55" s="16">
        <v>0.8005050505050505</v>
      </c>
      <c r="N55" s="16">
        <v>0.79259259259259263</v>
      </c>
      <c r="O55" s="16" t="e">
        <v>#DIV/0!</v>
      </c>
      <c r="P55" s="16">
        <v>0.16666666666666666</v>
      </c>
      <c r="Q55" s="16">
        <v>9.5454545454545459E-2</v>
      </c>
    </row>
    <row r="56" spans="1:17" x14ac:dyDescent="0.2">
      <c r="A56" s="30">
        <v>38241</v>
      </c>
      <c r="B56" s="16">
        <v>6.9770833333333337E-2</v>
      </c>
      <c r="C56" s="16">
        <v>27.879166666666666</v>
      </c>
      <c r="D56" s="16">
        <v>20.909999999999997</v>
      </c>
      <c r="E56" s="16">
        <v>0</v>
      </c>
      <c r="F56" s="16">
        <v>25</v>
      </c>
      <c r="G56" s="16">
        <v>18</v>
      </c>
      <c r="H56" s="16">
        <v>12</v>
      </c>
      <c r="I56" s="16">
        <v>12</v>
      </c>
      <c r="J56" s="16">
        <v>26</v>
      </c>
      <c r="K56" s="16">
        <v>14</v>
      </c>
      <c r="L56" s="16">
        <v>107</v>
      </c>
      <c r="M56" s="16">
        <v>0.44604086845466157</v>
      </c>
      <c r="N56" s="16">
        <v>0.67200854700854695</v>
      </c>
      <c r="O56" s="16" t="e">
        <v>#DIV/0!</v>
      </c>
      <c r="P56" s="16"/>
      <c r="Q56" s="16">
        <v>0.23173690932311622</v>
      </c>
    </row>
    <row r="57" spans="1:17" x14ac:dyDescent="0.2">
      <c r="A57" s="30">
        <v>38242</v>
      </c>
      <c r="B57" s="16">
        <v>6.7837499999999995E-2</v>
      </c>
      <c r="C57" s="16">
        <v>25.61791666666667</v>
      </c>
      <c r="D57" s="16">
        <v>19.500833333333336</v>
      </c>
      <c r="E57" s="16">
        <v>0</v>
      </c>
      <c r="F57" s="16">
        <v>17</v>
      </c>
      <c r="G57" s="16">
        <v>20</v>
      </c>
      <c r="H57" s="16">
        <v>7</v>
      </c>
      <c r="I57" s="16">
        <v>8</v>
      </c>
      <c r="J57" s="16">
        <v>37</v>
      </c>
      <c r="K57" s="16">
        <v>21</v>
      </c>
      <c r="L57" s="16">
        <v>110</v>
      </c>
      <c r="M57" s="16">
        <v>0.51625929759987732</v>
      </c>
      <c r="N57" s="16">
        <v>0.54767917267917265</v>
      </c>
      <c r="O57" s="16" t="e">
        <v>#DIV/0!</v>
      </c>
      <c r="P57" s="16">
        <v>0.6463675213675214</v>
      </c>
      <c r="Q57" s="16">
        <v>0.17054002760524498</v>
      </c>
    </row>
    <row r="58" spans="1:17" x14ac:dyDescent="0.2">
      <c r="A58" s="30">
        <v>38243</v>
      </c>
      <c r="B58" s="16">
        <v>0.14161666666666664</v>
      </c>
      <c r="C58" s="16">
        <v>24.028749999999999</v>
      </c>
      <c r="D58" s="16">
        <v>17.903749999999999</v>
      </c>
      <c r="E58" s="16">
        <v>0</v>
      </c>
      <c r="F58" s="16">
        <v>11</v>
      </c>
      <c r="G58" s="16">
        <v>4</v>
      </c>
      <c r="H58" s="16">
        <v>8</v>
      </c>
      <c r="I58" s="16">
        <v>3</v>
      </c>
      <c r="J58" s="16">
        <v>17</v>
      </c>
      <c r="K58" s="16">
        <v>15</v>
      </c>
      <c r="L58" s="16">
        <v>58</v>
      </c>
      <c r="M58" s="16">
        <v>0.61220029970029965</v>
      </c>
      <c r="N58" s="16">
        <v>0.6777777777777777</v>
      </c>
      <c r="O58" s="16" t="e">
        <v>#DIV/0!</v>
      </c>
      <c r="P58" s="16"/>
      <c r="Q58" s="16">
        <v>0.13432400932400931</v>
      </c>
    </row>
    <row r="59" spans="1:17" x14ac:dyDescent="0.2">
      <c r="A59" s="30">
        <v>38244</v>
      </c>
      <c r="B59" s="16">
        <v>0.14845</v>
      </c>
      <c r="C59" s="16">
        <v>24.509999999999994</v>
      </c>
      <c r="D59" s="16">
        <v>16.741249999999997</v>
      </c>
      <c r="E59" s="16">
        <v>0</v>
      </c>
      <c r="F59" s="16">
        <v>12</v>
      </c>
      <c r="G59" s="16">
        <v>9</v>
      </c>
      <c r="H59" s="16">
        <v>10</v>
      </c>
      <c r="I59" s="16">
        <v>10</v>
      </c>
      <c r="J59" s="16">
        <v>13</v>
      </c>
      <c r="K59" s="16">
        <v>5</v>
      </c>
      <c r="L59" s="16">
        <v>59</v>
      </c>
      <c r="M59" s="16">
        <v>0.20930232558139536</v>
      </c>
      <c r="N59" s="16">
        <v>0.72222222222222221</v>
      </c>
      <c r="O59" s="16" t="e">
        <v>#DIV/0!</v>
      </c>
      <c r="P59" s="16">
        <v>0.43636363636363634</v>
      </c>
      <c r="Q59" s="16">
        <v>0.33066860465116277</v>
      </c>
    </row>
    <row r="60" spans="1:17" x14ac:dyDescent="0.2">
      <c r="A60" s="30">
        <v>38245</v>
      </c>
      <c r="B60" s="16">
        <v>0.16724166666666676</v>
      </c>
      <c r="C60" s="16">
        <v>25.256249999999994</v>
      </c>
      <c r="D60" s="16">
        <v>17.423333333333336</v>
      </c>
      <c r="E60" s="16">
        <v>0</v>
      </c>
      <c r="F60" s="16">
        <v>6</v>
      </c>
      <c r="G60" s="16">
        <v>8</v>
      </c>
      <c r="H60" s="16">
        <v>8</v>
      </c>
      <c r="I60" s="16">
        <v>9</v>
      </c>
      <c r="J60" s="16">
        <v>12</v>
      </c>
      <c r="K60" s="16">
        <v>15</v>
      </c>
      <c r="L60" s="16">
        <v>58</v>
      </c>
      <c r="M60" s="16">
        <v>0.434640522875817</v>
      </c>
      <c r="N60" s="16">
        <v>0.4861111111111111</v>
      </c>
      <c r="O60" s="16" t="e">
        <v>#DIV/0!</v>
      </c>
      <c r="P60" s="16"/>
      <c r="Q60" s="16">
        <v>0.3202614379084967</v>
      </c>
    </row>
    <row r="61" spans="1:17" x14ac:dyDescent="0.2">
      <c r="A61" s="30">
        <v>38246</v>
      </c>
      <c r="B61" s="16">
        <v>0.16468750000000001</v>
      </c>
      <c r="C61" s="16">
        <v>26.235833333333332</v>
      </c>
      <c r="D61" s="16">
        <v>18.986666666666668</v>
      </c>
      <c r="E61" s="16">
        <v>0</v>
      </c>
      <c r="F61" s="16">
        <v>8</v>
      </c>
      <c r="G61" s="16">
        <v>34</v>
      </c>
      <c r="H61" s="16">
        <v>9</v>
      </c>
      <c r="I61" s="16">
        <v>1</v>
      </c>
      <c r="J61" s="16">
        <v>24</v>
      </c>
      <c r="K61" s="16">
        <v>25</v>
      </c>
      <c r="L61" s="16">
        <v>101</v>
      </c>
      <c r="M61" s="16">
        <v>0.46984457428536375</v>
      </c>
      <c r="N61" s="16">
        <v>0.56071746880570406</v>
      </c>
      <c r="O61" s="16" t="e">
        <v>#DIV/0!</v>
      </c>
      <c r="P61" s="16">
        <v>0.77623144399460187</v>
      </c>
      <c r="Q61" s="16">
        <v>9.9523831431726176E-2</v>
      </c>
    </row>
    <row r="62" spans="1:17" x14ac:dyDescent="0.2">
      <c r="A62" s="30">
        <v>38247</v>
      </c>
      <c r="B62" s="16">
        <v>0.15277499999999997</v>
      </c>
      <c r="C62" s="16">
        <v>28.140833333333333</v>
      </c>
      <c r="D62" s="16">
        <v>21.443749999999998</v>
      </c>
      <c r="E62" s="16">
        <v>0</v>
      </c>
      <c r="F62" s="16">
        <v>8</v>
      </c>
      <c r="G62" s="16">
        <v>31</v>
      </c>
      <c r="H62" s="16">
        <v>14</v>
      </c>
      <c r="I62" s="16">
        <v>5</v>
      </c>
      <c r="J62" s="16">
        <v>21</v>
      </c>
      <c r="K62" s="16">
        <v>17</v>
      </c>
      <c r="L62" s="16">
        <v>96</v>
      </c>
      <c r="M62" s="16">
        <v>0.41841269841269835</v>
      </c>
      <c r="N62" s="16">
        <v>0.55333333333333334</v>
      </c>
      <c r="O62" s="16" t="e">
        <v>#DIV/0!</v>
      </c>
      <c r="P62" s="16">
        <v>0.76746031746031751</v>
      </c>
      <c r="Q62" s="16">
        <v>0.19015873015873014</v>
      </c>
    </row>
    <row r="63" spans="1:17" x14ac:dyDescent="0.2">
      <c r="A63" s="30">
        <v>38248</v>
      </c>
      <c r="B63" s="16">
        <v>0.15122083333333333</v>
      </c>
      <c r="C63" s="16">
        <v>28.189999999999994</v>
      </c>
      <c r="D63" s="16">
        <v>19.772916666666664</v>
      </c>
      <c r="E63" s="16">
        <v>0</v>
      </c>
      <c r="F63" s="16">
        <v>7</v>
      </c>
      <c r="G63" s="16">
        <v>31</v>
      </c>
      <c r="H63" s="16">
        <v>22</v>
      </c>
      <c r="I63" s="16">
        <v>3</v>
      </c>
      <c r="J63" s="16">
        <v>43</v>
      </c>
      <c r="K63" s="16">
        <v>22</v>
      </c>
      <c r="L63" s="16">
        <v>128</v>
      </c>
      <c r="M63" s="16">
        <v>0.52366354575656893</v>
      </c>
      <c r="N63" s="16">
        <v>0.594212962962963</v>
      </c>
      <c r="O63" s="16">
        <v>0.125</v>
      </c>
      <c r="P63" s="16">
        <v>0.75094696969696972</v>
      </c>
      <c r="Q63" s="16">
        <v>0.21770749437900602</v>
      </c>
    </row>
    <row r="64" spans="1:17" x14ac:dyDescent="0.2">
      <c r="A64" s="30">
        <v>38249</v>
      </c>
      <c r="B64" s="16">
        <v>0.15675416666666667</v>
      </c>
      <c r="C64" s="16">
        <v>27.830416666666675</v>
      </c>
      <c r="D64" s="16">
        <v>19.832916666666666</v>
      </c>
      <c r="E64" s="16">
        <v>0</v>
      </c>
      <c r="F64" s="16">
        <v>5</v>
      </c>
      <c r="G64" s="16">
        <v>32</v>
      </c>
      <c r="H64" s="16">
        <v>9</v>
      </c>
      <c r="I64" s="16">
        <v>7</v>
      </c>
      <c r="J64" s="16">
        <v>27</v>
      </c>
      <c r="K64" s="16">
        <v>10</v>
      </c>
      <c r="L64" s="16">
        <v>90</v>
      </c>
      <c r="M64" s="16">
        <v>0.40292155509546812</v>
      </c>
      <c r="N64" s="16">
        <v>0.73544973544973546</v>
      </c>
      <c r="O64" s="16" t="e">
        <v>#DIV/0!</v>
      </c>
      <c r="P64" s="16">
        <v>0.92063492063492058</v>
      </c>
      <c r="Q64" s="16">
        <v>0.19818265470439381</v>
      </c>
    </row>
    <row r="65" spans="1:17" x14ac:dyDescent="0.2">
      <c r="A65" s="30">
        <v>38250</v>
      </c>
      <c r="B65" s="16">
        <v>0.1326</v>
      </c>
      <c r="C65" s="16">
        <v>27.812083333333337</v>
      </c>
      <c r="D65" s="16">
        <v>19.554166666666667</v>
      </c>
      <c r="E65" s="16">
        <v>0</v>
      </c>
      <c r="F65" s="16">
        <v>1</v>
      </c>
      <c r="G65" s="16">
        <v>17</v>
      </c>
      <c r="H65" s="16">
        <v>4</v>
      </c>
      <c r="I65" s="16">
        <v>0</v>
      </c>
      <c r="J65" s="16">
        <v>19</v>
      </c>
      <c r="K65" s="16">
        <v>8</v>
      </c>
      <c r="L65" s="16">
        <v>49</v>
      </c>
      <c r="M65" s="16">
        <v>0.52758620689655178</v>
      </c>
      <c r="N65" s="16">
        <v>0.71710526315789469</v>
      </c>
      <c r="O65" s="16">
        <v>0.1</v>
      </c>
      <c r="P65" s="16">
        <v>0.9375</v>
      </c>
      <c r="Q65" s="16">
        <v>8.4482758620689657E-2</v>
      </c>
    </row>
    <row r="66" spans="1:17" x14ac:dyDescent="0.2">
      <c r="A66" s="30">
        <v>38251</v>
      </c>
      <c r="B66" s="16">
        <v>8.6729166666666677E-2</v>
      </c>
      <c r="C66" s="16">
        <v>26.725416666666664</v>
      </c>
      <c r="D66" s="16">
        <v>18.944166666666668</v>
      </c>
      <c r="E66" s="16">
        <v>0</v>
      </c>
      <c r="F66" s="16">
        <v>6</v>
      </c>
      <c r="G66" s="16">
        <v>20</v>
      </c>
      <c r="H66" s="16">
        <v>16</v>
      </c>
      <c r="I66" s="16">
        <v>4</v>
      </c>
      <c r="J66" s="16">
        <v>23</v>
      </c>
      <c r="K66" s="16">
        <v>6</v>
      </c>
      <c r="L66" s="16">
        <v>75</v>
      </c>
      <c r="M66" s="16">
        <v>0.37222222222222223</v>
      </c>
      <c r="N66" s="16">
        <v>0.78888888888888897</v>
      </c>
      <c r="O66" s="16" t="e">
        <v>#DIV/0!</v>
      </c>
      <c r="P66" s="16">
        <v>0.76363636363636367</v>
      </c>
      <c r="Q66" s="16">
        <v>0.27777777777777779</v>
      </c>
    </row>
    <row r="67" spans="1:17" x14ac:dyDescent="0.2">
      <c r="A67" s="30">
        <v>38252</v>
      </c>
      <c r="B67" s="16">
        <v>0.1700291666666667</v>
      </c>
      <c r="C67" s="16">
        <v>26.139166666666672</v>
      </c>
      <c r="D67" s="16">
        <v>17.213750000000001</v>
      </c>
      <c r="E67" s="16">
        <v>0</v>
      </c>
      <c r="F67" s="16">
        <v>6</v>
      </c>
      <c r="G67" s="16">
        <v>17</v>
      </c>
      <c r="H67" s="16">
        <v>11</v>
      </c>
      <c r="I67" s="16">
        <v>8</v>
      </c>
      <c r="J67" s="16">
        <v>25</v>
      </c>
      <c r="K67" s="16">
        <v>18</v>
      </c>
      <c r="L67" s="16">
        <v>85</v>
      </c>
      <c r="M67" s="16">
        <v>0.4991341991341991</v>
      </c>
      <c r="N67" s="16">
        <v>0.60551378446115289</v>
      </c>
      <c r="O67" s="16" t="e">
        <v>#DIV/0!</v>
      </c>
      <c r="P67" s="16">
        <v>0.73809523809523814</v>
      </c>
      <c r="Q67" s="16">
        <v>0.22337662337662337</v>
      </c>
    </row>
    <row r="68" spans="1:17" x14ac:dyDescent="0.2">
      <c r="A68" s="30">
        <v>38253</v>
      </c>
      <c r="B68" s="16">
        <v>0.17002916666666665</v>
      </c>
      <c r="C68" s="16">
        <v>27.020833333333332</v>
      </c>
      <c r="D68" s="16">
        <v>19.080000000000002</v>
      </c>
      <c r="E68" s="16">
        <v>0</v>
      </c>
      <c r="F68" s="16">
        <v>6</v>
      </c>
      <c r="G68" s="16">
        <v>10</v>
      </c>
      <c r="H68" s="16">
        <v>9</v>
      </c>
      <c r="I68" s="16">
        <v>4</v>
      </c>
      <c r="J68" s="16">
        <v>12</v>
      </c>
      <c r="K68" s="16">
        <v>11</v>
      </c>
      <c r="L68" s="16">
        <v>52</v>
      </c>
      <c r="M68" s="16">
        <v>0.57857142857142863</v>
      </c>
      <c r="N68" s="16">
        <v>0.51666666666666661</v>
      </c>
      <c r="O68" s="16" t="e">
        <v>#DIV/0!</v>
      </c>
      <c r="P68" s="16"/>
      <c r="Q68" s="16">
        <v>0.23095238095238096</v>
      </c>
    </row>
    <row r="69" spans="1:17" x14ac:dyDescent="0.2">
      <c r="A69" s="30">
        <v>38254</v>
      </c>
      <c r="B69" s="16">
        <v>0.16315833333333332</v>
      </c>
      <c r="C69" s="16">
        <v>28.521666666666665</v>
      </c>
      <c r="D69" s="16">
        <v>21.724583333333332</v>
      </c>
      <c r="E69" s="16">
        <v>0</v>
      </c>
      <c r="F69" s="16">
        <v>8</v>
      </c>
      <c r="G69" s="16">
        <v>23</v>
      </c>
      <c r="H69" s="16">
        <v>10</v>
      </c>
      <c r="I69" s="16">
        <v>3</v>
      </c>
      <c r="J69" s="16">
        <v>11</v>
      </c>
      <c r="K69" s="16">
        <v>19</v>
      </c>
      <c r="L69" s="16">
        <v>74</v>
      </c>
      <c r="M69" s="16">
        <v>0.41515151515151516</v>
      </c>
      <c r="N69" s="16">
        <v>0.3660714285714286</v>
      </c>
      <c r="O69" s="16" t="e">
        <v>#DIV/0!</v>
      </c>
      <c r="P69" s="16">
        <v>0.72807017543859653</v>
      </c>
      <c r="Q69" s="16">
        <v>0.16893939393939394</v>
      </c>
    </row>
    <row r="70" spans="1:17" x14ac:dyDescent="0.2">
      <c r="A70" s="30">
        <v>38255</v>
      </c>
      <c r="B70" s="16">
        <v>7.6654166666666676E-2</v>
      </c>
      <c r="C70" s="16">
        <v>29.695000000000004</v>
      </c>
      <c r="D70" s="16">
        <v>23.283333333333335</v>
      </c>
      <c r="E70" s="16">
        <v>0</v>
      </c>
      <c r="F70" s="16">
        <v>7</v>
      </c>
      <c r="G70" s="16">
        <v>36</v>
      </c>
      <c r="H70" s="16">
        <v>17</v>
      </c>
      <c r="I70" s="16">
        <v>6</v>
      </c>
      <c r="J70" s="16">
        <v>21</v>
      </c>
      <c r="K70" s="16">
        <v>24</v>
      </c>
      <c r="L70" s="16">
        <v>111</v>
      </c>
      <c r="M70" s="16">
        <v>0.4284649413236214</v>
      </c>
      <c r="N70" s="16">
        <v>0.48622710622710619</v>
      </c>
      <c r="O70" s="16" t="e">
        <v>#DIV/0!</v>
      </c>
      <c r="P70" s="16">
        <v>0.79920634920634925</v>
      </c>
      <c r="Q70" s="16">
        <v>0.19534037817753744</v>
      </c>
    </row>
    <row r="71" spans="1:17" x14ac:dyDescent="0.2">
      <c r="A71" s="30">
        <v>38256</v>
      </c>
      <c r="B71" s="16">
        <v>0.12670833333333337</v>
      </c>
      <c r="C71" s="16">
        <v>30.339166666666671</v>
      </c>
      <c r="D71" s="16">
        <v>23.424166666666668</v>
      </c>
      <c r="E71" s="16">
        <v>0</v>
      </c>
      <c r="F71" s="16">
        <v>4</v>
      </c>
      <c r="G71" s="16">
        <v>28</v>
      </c>
      <c r="H71" s="16">
        <v>24</v>
      </c>
      <c r="I71" s="16">
        <v>1</v>
      </c>
      <c r="J71" s="16">
        <v>19</v>
      </c>
      <c r="K71" s="16">
        <v>27</v>
      </c>
      <c r="L71" s="16">
        <v>103</v>
      </c>
      <c r="M71" s="16">
        <v>0.49357142857142855</v>
      </c>
      <c r="N71" s="16">
        <v>0.29459064327485379</v>
      </c>
      <c r="O71" s="16" t="e">
        <v>#DIV/0!</v>
      </c>
      <c r="P71" s="16">
        <v>0.91590909090909101</v>
      </c>
      <c r="Q71" s="16">
        <v>0.24825396825396823</v>
      </c>
    </row>
    <row r="72" spans="1:17" x14ac:dyDescent="0.2">
      <c r="A72" s="30">
        <v>38257</v>
      </c>
      <c r="B72" s="16">
        <v>4.48625E-2</v>
      </c>
      <c r="C72" s="16">
        <v>28.979999999999993</v>
      </c>
      <c r="D72" s="16">
        <v>21.94458333333333</v>
      </c>
      <c r="E72" s="16">
        <v>0</v>
      </c>
      <c r="F72" s="16">
        <v>22</v>
      </c>
      <c r="G72" s="16">
        <v>46</v>
      </c>
      <c r="H72" s="16">
        <v>7</v>
      </c>
      <c r="I72" s="16">
        <v>6</v>
      </c>
      <c r="J72" s="16">
        <v>38</v>
      </c>
      <c r="K72" s="16">
        <v>26</v>
      </c>
      <c r="L72" s="16">
        <v>145</v>
      </c>
      <c r="M72" s="16">
        <v>0.47059131203969001</v>
      </c>
      <c r="N72" s="16">
        <v>0.53749999999999998</v>
      </c>
      <c r="O72" s="16" t="e">
        <v>#DIV/0!</v>
      </c>
      <c r="P72" s="16">
        <v>0.52947368421052632</v>
      </c>
      <c r="Q72" s="16">
        <v>8.5758513931888547E-2</v>
      </c>
    </row>
    <row r="73" spans="1:17" x14ac:dyDescent="0.2">
      <c r="A73" s="30">
        <v>38258</v>
      </c>
      <c r="B73" s="16">
        <v>1.0054166666666664E-2</v>
      </c>
      <c r="C73" s="16">
        <v>26.384999999999991</v>
      </c>
      <c r="D73" s="16">
        <v>18.797083333333337</v>
      </c>
      <c r="E73" s="16">
        <v>0</v>
      </c>
      <c r="F73" s="16">
        <v>9</v>
      </c>
      <c r="G73" s="16">
        <v>26</v>
      </c>
      <c r="H73" s="16">
        <v>10</v>
      </c>
      <c r="I73" s="16">
        <v>3</v>
      </c>
      <c r="J73" s="16">
        <v>24</v>
      </c>
      <c r="K73" s="16">
        <v>25</v>
      </c>
      <c r="L73" s="16">
        <v>97</v>
      </c>
      <c r="M73" s="16">
        <v>0.52909176593387119</v>
      </c>
      <c r="N73" s="16">
        <v>0.43722943722943725</v>
      </c>
      <c r="O73" s="16" t="e">
        <v>#DIV/0!</v>
      </c>
      <c r="P73" s="16">
        <v>0.78131868131868143</v>
      </c>
      <c r="Q73" s="16">
        <v>0.12097084202347361</v>
      </c>
    </row>
    <row r="74" spans="1:17" x14ac:dyDescent="0.2">
      <c r="A74" s="30">
        <v>38259</v>
      </c>
      <c r="B74" s="16">
        <v>7.1883333333333313E-2</v>
      </c>
      <c r="C74" s="16">
        <v>26.308333333333337</v>
      </c>
      <c r="D74" s="16">
        <v>20.576249999999998</v>
      </c>
      <c r="E74" s="16">
        <v>0</v>
      </c>
      <c r="F74" s="16">
        <v>11</v>
      </c>
      <c r="G74" s="16">
        <v>15</v>
      </c>
      <c r="H74" s="16">
        <v>18</v>
      </c>
      <c r="I74" s="16">
        <v>0</v>
      </c>
      <c r="J74" s="16">
        <v>11</v>
      </c>
      <c r="K74" s="16">
        <v>11</v>
      </c>
      <c r="L74" s="16">
        <v>66</v>
      </c>
      <c r="M74" s="16">
        <v>0.32168498168498166</v>
      </c>
      <c r="N74" s="16">
        <v>0.48717948717948717</v>
      </c>
      <c r="O74" s="16" t="e">
        <v>#DIV/0!</v>
      </c>
      <c r="P74" s="16">
        <v>0.59722222222222221</v>
      </c>
      <c r="Q74" s="16">
        <v>0.25032967032967035</v>
      </c>
    </row>
    <row r="75" spans="1:17" x14ac:dyDescent="0.2">
      <c r="A75" s="30">
        <v>38260</v>
      </c>
      <c r="B75" s="16">
        <v>0.15964583333333335</v>
      </c>
      <c r="C75" s="16">
        <v>28.683333333333326</v>
      </c>
      <c r="D75" s="16">
        <v>22.122500000000002</v>
      </c>
      <c r="E75" s="16">
        <v>0</v>
      </c>
      <c r="F75" s="16">
        <v>10</v>
      </c>
      <c r="G75" s="16">
        <v>7</v>
      </c>
      <c r="H75" s="16">
        <v>4</v>
      </c>
      <c r="I75" s="16">
        <v>1</v>
      </c>
      <c r="J75" s="16">
        <v>25</v>
      </c>
      <c r="K75" s="16">
        <v>29</v>
      </c>
      <c r="L75" s="16">
        <v>76</v>
      </c>
      <c r="M75" s="16">
        <v>0.70202020202020199</v>
      </c>
      <c r="N75" s="16">
        <v>0.34375</v>
      </c>
      <c r="O75" s="16" t="e">
        <v>#DIV/0!</v>
      </c>
      <c r="P75" s="16">
        <v>0.41666666666666663</v>
      </c>
      <c r="Q75" s="16">
        <v>7.3232323232323232E-2</v>
      </c>
    </row>
    <row r="76" spans="1:17" x14ac:dyDescent="0.2">
      <c r="A76" s="30">
        <v>38261</v>
      </c>
      <c r="B76" s="16">
        <v>0.15397083333333336</v>
      </c>
      <c r="C76" s="16">
        <v>30.104166666666668</v>
      </c>
      <c r="D76" s="16">
        <v>22.440416666666664</v>
      </c>
      <c r="E76" s="16">
        <v>0</v>
      </c>
      <c r="F76" s="16">
        <v>8</v>
      </c>
      <c r="G76" s="16">
        <v>40</v>
      </c>
      <c r="H76" s="16">
        <v>3</v>
      </c>
      <c r="I76" s="16">
        <v>0</v>
      </c>
      <c r="J76" s="16">
        <v>48</v>
      </c>
      <c r="K76" s="16">
        <v>28</v>
      </c>
      <c r="L76" s="16">
        <v>127</v>
      </c>
      <c r="M76" s="16">
        <v>0.55276875335014863</v>
      </c>
      <c r="N76" s="16">
        <v>0.6697108957219251</v>
      </c>
      <c r="O76" s="16" t="e">
        <v>#DIV/0!</v>
      </c>
      <c r="P76" s="16">
        <v>0.83748196248196249</v>
      </c>
      <c r="Q76" s="16">
        <v>2.1908271908271909E-2</v>
      </c>
    </row>
    <row r="77" spans="1:17" x14ac:dyDescent="0.2">
      <c r="A77" s="30">
        <v>38262</v>
      </c>
      <c r="B77" s="16">
        <v>0.15011250000000001</v>
      </c>
      <c r="C77" s="16">
        <v>31.708333333333329</v>
      </c>
      <c r="D77" s="16">
        <v>24.150833333333335</v>
      </c>
      <c r="E77" s="16">
        <v>0</v>
      </c>
      <c r="F77" s="16">
        <v>4</v>
      </c>
      <c r="G77" s="16">
        <v>16</v>
      </c>
      <c r="H77" s="16">
        <v>7</v>
      </c>
      <c r="I77" s="16">
        <v>3</v>
      </c>
      <c r="J77" s="16">
        <v>27</v>
      </c>
      <c r="K77" s="16">
        <v>22</v>
      </c>
      <c r="L77" s="16">
        <v>79</v>
      </c>
      <c r="M77" s="16">
        <v>0.62110389610389616</v>
      </c>
      <c r="N77" s="16">
        <v>0.54208754208754206</v>
      </c>
      <c r="O77" s="16" t="e">
        <v>#DIV/0!</v>
      </c>
      <c r="P77" s="16">
        <v>0.80808080808080807</v>
      </c>
      <c r="Q77" s="16">
        <v>0.11948051948051948</v>
      </c>
    </row>
    <row r="78" spans="1:17" x14ac:dyDescent="0.2">
      <c r="A78" s="30">
        <v>38263</v>
      </c>
      <c r="B78" s="16">
        <v>0.15697083333333334</v>
      </c>
      <c r="C78" s="16">
        <v>31.248750000000005</v>
      </c>
      <c r="D78" s="16">
        <v>23.681250000000002</v>
      </c>
      <c r="E78" s="16">
        <v>0</v>
      </c>
      <c r="F78" s="16">
        <v>3</v>
      </c>
      <c r="G78" s="16">
        <v>28</v>
      </c>
      <c r="H78" s="16">
        <v>8</v>
      </c>
      <c r="I78" s="16">
        <v>5</v>
      </c>
      <c r="J78" s="16">
        <v>9</v>
      </c>
      <c r="K78" s="16">
        <v>28</v>
      </c>
      <c r="L78" s="16">
        <v>81</v>
      </c>
      <c r="M78" s="16">
        <v>0.4475328592975652</v>
      </c>
      <c r="N78" s="16">
        <v>0.24814814814814812</v>
      </c>
      <c r="O78" s="16" t="e">
        <v>#DIV/0!</v>
      </c>
      <c r="P78" s="16"/>
      <c r="Q78" s="16">
        <v>0.17287940817352579</v>
      </c>
    </row>
    <row r="79" spans="1:17" x14ac:dyDescent="0.2">
      <c r="A79" s="30">
        <v>38264</v>
      </c>
      <c r="B79" s="16">
        <v>0.16015833333333337</v>
      </c>
      <c r="C79" s="16">
        <v>32.057083333333338</v>
      </c>
      <c r="D79" s="16">
        <v>23.075000000000003</v>
      </c>
      <c r="E79" s="16">
        <v>0</v>
      </c>
      <c r="F79" s="16">
        <v>3</v>
      </c>
      <c r="G79" s="16">
        <v>38</v>
      </c>
      <c r="H79" s="16">
        <v>10</v>
      </c>
      <c r="I79" s="16">
        <v>8</v>
      </c>
      <c r="J79" s="16">
        <v>33</v>
      </c>
      <c r="K79" s="16">
        <v>27</v>
      </c>
      <c r="L79" s="16">
        <v>119</v>
      </c>
      <c r="M79" s="16">
        <v>0.50808949972470907</v>
      </c>
      <c r="N79" s="16">
        <v>0.53056531703590526</v>
      </c>
      <c r="O79" s="16" t="e">
        <v>#DIV/0!</v>
      </c>
      <c r="P79" s="16">
        <v>0.84325396825396826</v>
      </c>
      <c r="Q79" s="16">
        <v>0.18230105515623704</v>
      </c>
    </row>
    <row r="80" spans="1:17" x14ac:dyDescent="0.2">
      <c r="A80" s="30">
        <v>38265</v>
      </c>
      <c r="B80" s="16">
        <v>0.10811666666666664</v>
      </c>
      <c r="C80" s="16">
        <v>31.349583333333332</v>
      </c>
      <c r="D80" s="16">
        <v>23.007499999999997</v>
      </c>
      <c r="E80" s="16">
        <v>0</v>
      </c>
      <c r="F80" s="16">
        <v>7</v>
      </c>
      <c r="G80" s="16">
        <v>33</v>
      </c>
      <c r="H80" s="16">
        <v>16</v>
      </c>
      <c r="I80" s="16">
        <v>6</v>
      </c>
      <c r="J80" s="16">
        <v>24</v>
      </c>
      <c r="K80" s="16">
        <v>11</v>
      </c>
      <c r="L80" s="16">
        <v>97</v>
      </c>
      <c r="M80" s="16">
        <v>0.37438348191036369</v>
      </c>
      <c r="N80" s="16">
        <v>0.70606060606060606</v>
      </c>
      <c r="O80" s="16" t="e">
        <v>#DIV/0!</v>
      </c>
      <c r="P80" s="16">
        <v>0.85228758169934637</v>
      </c>
      <c r="Q80" s="16">
        <v>0.21585025886101153</v>
      </c>
    </row>
    <row r="81" spans="1:17" x14ac:dyDescent="0.2">
      <c r="A81" s="30">
        <v>38266</v>
      </c>
      <c r="B81" s="16">
        <v>5.6829166666666674E-2</v>
      </c>
      <c r="C81" s="16">
        <v>29.080833333333349</v>
      </c>
      <c r="D81" s="16">
        <v>20.735416666666662</v>
      </c>
      <c r="E81" s="16">
        <v>0</v>
      </c>
      <c r="F81" s="16">
        <v>5</v>
      </c>
      <c r="G81" s="16">
        <v>21</v>
      </c>
      <c r="H81" s="16">
        <v>10</v>
      </c>
      <c r="I81" s="16">
        <v>11</v>
      </c>
      <c r="J81" s="16">
        <v>18</v>
      </c>
      <c r="K81" s="16">
        <v>14</v>
      </c>
      <c r="L81" s="16">
        <v>79</v>
      </c>
      <c r="M81" s="16">
        <v>0.3879084967320261</v>
      </c>
      <c r="N81" s="16">
        <v>0.52657004830917875</v>
      </c>
      <c r="O81" s="16" t="e">
        <v>#DIV/0!</v>
      </c>
      <c r="P81" s="16">
        <v>0.80952380952380953</v>
      </c>
      <c r="Q81" s="16">
        <v>0.27287581699346408</v>
      </c>
    </row>
    <row r="82" spans="1:17" x14ac:dyDescent="0.2">
      <c r="A82" s="30">
        <v>38267</v>
      </c>
      <c r="B82" s="16">
        <v>0.10153333333333335</v>
      </c>
      <c r="C82" s="16">
        <v>27.607916666666657</v>
      </c>
      <c r="D82" s="16">
        <v>18.618749999999999</v>
      </c>
      <c r="E82" s="16">
        <v>0</v>
      </c>
      <c r="F82" s="16">
        <v>8</v>
      </c>
      <c r="G82" s="16">
        <v>46</v>
      </c>
      <c r="H82" s="16">
        <v>17</v>
      </c>
      <c r="I82" s="16">
        <v>6</v>
      </c>
      <c r="J82" s="16">
        <v>32</v>
      </c>
      <c r="K82" s="16">
        <v>32</v>
      </c>
      <c r="L82" s="16">
        <v>141</v>
      </c>
      <c r="M82" s="16">
        <v>0.49449097414213689</v>
      </c>
      <c r="N82" s="16">
        <v>0.49797676008202318</v>
      </c>
      <c r="O82" s="16" t="e">
        <v>#DIV/0!</v>
      </c>
      <c r="P82" s="16">
        <v>0.74101307189542487</v>
      </c>
      <c r="Q82" s="16">
        <v>0.14511225208899625</v>
      </c>
    </row>
    <row r="83" spans="1:17" x14ac:dyDescent="0.2">
      <c r="A83" s="30">
        <v>38268</v>
      </c>
      <c r="B83" s="16">
        <v>0.18417499999999998</v>
      </c>
      <c r="C83" s="16">
        <v>28.369999999999994</v>
      </c>
      <c r="D83" s="16">
        <v>19.141250000000003</v>
      </c>
      <c r="E83" s="16">
        <v>0</v>
      </c>
      <c r="F83" s="16">
        <v>9</v>
      </c>
      <c r="G83" s="16">
        <v>32</v>
      </c>
      <c r="H83" s="16">
        <v>18</v>
      </c>
      <c r="I83" s="16">
        <v>9</v>
      </c>
      <c r="J83" s="16">
        <v>19</v>
      </c>
      <c r="K83" s="16">
        <v>16</v>
      </c>
      <c r="L83" s="16">
        <v>103</v>
      </c>
      <c r="M83" s="16">
        <v>0.38321995464852604</v>
      </c>
      <c r="N83" s="16">
        <v>0.53535353535353536</v>
      </c>
      <c r="O83" s="16" t="e">
        <v>#DIV/0!</v>
      </c>
      <c r="P83" s="16">
        <v>0.73703703703703694</v>
      </c>
      <c r="Q83" s="16">
        <v>0.21665635951350237</v>
      </c>
    </row>
    <row r="84" spans="1:17" x14ac:dyDescent="0.2">
      <c r="A84" s="30">
        <v>38269</v>
      </c>
      <c r="B84" s="16">
        <v>0.17337916666666672</v>
      </c>
      <c r="C84" s="16">
        <v>30.995416666666671</v>
      </c>
      <c r="D84" s="16">
        <v>24.582499999999996</v>
      </c>
      <c r="E84" s="16">
        <v>0</v>
      </c>
      <c r="F84" s="16">
        <v>10</v>
      </c>
      <c r="G84" s="16">
        <v>24</v>
      </c>
      <c r="H84" s="16">
        <v>22</v>
      </c>
      <c r="I84" s="16">
        <v>5</v>
      </c>
      <c r="J84" s="16">
        <v>31</v>
      </c>
      <c r="K84" s="16">
        <v>27</v>
      </c>
      <c r="L84" s="16">
        <v>119</v>
      </c>
      <c r="M84" s="16">
        <v>0.50278749028749026</v>
      </c>
      <c r="N84" s="16">
        <v>0.50222222222222224</v>
      </c>
      <c r="O84" s="16" t="e">
        <v>#DIV/0!</v>
      </c>
      <c r="P84" s="16">
        <v>0.45666666666666667</v>
      </c>
      <c r="Q84" s="16">
        <v>0.20297202797202801</v>
      </c>
    </row>
    <row r="85" spans="1:17" x14ac:dyDescent="0.2">
      <c r="A85" s="30">
        <v>38270</v>
      </c>
      <c r="B85" s="16">
        <v>1.782499999999999E-2</v>
      </c>
      <c r="C85" s="16">
        <v>32.252500000000005</v>
      </c>
      <c r="D85" s="16">
        <v>26.392083333333328</v>
      </c>
      <c r="E85" s="16">
        <v>0</v>
      </c>
      <c r="F85" s="16">
        <v>3</v>
      </c>
      <c r="G85" s="16">
        <v>12</v>
      </c>
      <c r="H85" s="16">
        <v>24</v>
      </c>
      <c r="I85" s="16">
        <v>7</v>
      </c>
      <c r="J85" s="16">
        <v>8</v>
      </c>
      <c r="K85" s="16">
        <v>11</v>
      </c>
      <c r="L85" s="16">
        <v>65</v>
      </c>
      <c r="M85" s="16">
        <v>0.28954248366013075</v>
      </c>
      <c r="N85" s="16">
        <v>0.41666666666666669</v>
      </c>
      <c r="O85" s="16" t="e">
        <v>#DIV/0!</v>
      </c>
      <c r="P85" s="16">
        <v>0.7857142857142857</v>
      </c>
      <c r="Q85" s="16">
        <v>0.4801742919389978</v>
      </c>
    </row>
    <row r="86" spans="1:17" x14ac:dyDescent="0.2">
      <c r="A86" s="30">
        <v>38271</v>
      </c>
      <c r="B86" s="16">
        <v>0.19490416666666666</v>
      </c>
      <c r="C86" s="16">
        <v>28.137916666666658</v>
      </c>
      <c r="D86" s="16">
        <v>22.710000000000004</v>
      </c>
      <c r="E86" s="16">
        <v>0</v>
      </c>
      <c r="F86" s="16">
        <v>12</v>
      </c>
      <c r="G86" s="16">
        <v>20</v>
      </c>
      <c r="H86" s="16">
        <v>11</v>
      </c>
      <c r="I86" s="16">
        <v>3</v>
      </c>
      <c r="J86" s="16">
        <v>16</v>
      </c>
      <c r="K86" s="16">
        <v>13</v>
      </c>
      <c r="L86" s="16">
        <v>75</v>
      </c>
      <c r="M86" s="16">
        <v>0.38930402930402924</v>
      </c>
      <c r="N86" s="16">
        <v>0.55333333333333345</v>
      </c>
      <c r="O86" s="16" t="e">
        <v>#DIV/0!</v>
      </c>
      <c r="P86" s="16">
        <v>0.6138095238095238</v>
      </c>
      <c r="Q86" s="16">
        <v>0.19328449328449326</v>
      </c>
    </row>
    <row r="87" spans="1:17" x14ac:dyDescent="0.2">
      <c r="A87" s="30">
        <v>38272</v>
      </c>
      <c r="B87" s="16">
        <v>0.21291249999999998</v>
      </c>
      <c r="C87" s="16">
        <v>29.032083333333343</v>
      </c>
      <c r="D87" s="16">
        <v>21.210416666666667</v>
      </c>
      <c r="E87" s="16">
        <v>0</v>
      </c>
      <c r="F87" s="16">
        <v>14</v>
      </c>
      <c r="G87" s="16">
        <v>24</v>
      </c>
      <c r="H87" s="16">
        <v>14</v>
      </c>
      <c r="I87" s="16">
        <v>5</v>
      </c>
      <c r="J87" s="16">
        <v>43</v>
      </c>
      <c r="K87" s="16">
        <v>20</v>
      </c>
      <c r="L87" s="16">
        <v>120</v>
      </c>
      <c r="M87" s="16">
        <v>0.55615811776802493</v>
      </c>
      <c r="N87" s="16">
        <v>0.67117758784425463</v>
      </c>
      <c r="O87" s="16" t="e">
        <v>#DIV/0!</v>
      </c>
      <c r="P87" s="16"/>
      <c r="Q87" s="16">
        <v>0.16671093688637548</v>
      </c>
    </row>
    <row r="88" spans="1:17" x14ac:dyDescent="0.2">
      <c r="A88" s="30">
        <v>38273</v>
      </c>
      <c r="B88" s="16">
        <v>0.19953333333333337</v>
      </c>
      <c r="C88" s="16">
        <v>30.492916666666662</v>
      </c>
      <c r="D88" s="16">
        <v>22.460416666666664</v>
      </c>
      <c r="E88" s="16">
        <v>0</v>
      </c>
      <c r="F88" s="16">
        <v>21</v>
      </c>
      <c r="G88" s="16">
        <v>22</v>
      </c>
      <c r="H88" s="16">
        <v>22</v>
      </c>
      <c r="I88" s="16">
        <v>5</v>
      </c>
      <c r="J88" s="16">
        <v>23</v>
      </c>
      <c r="K88" s="16">
        <v>18</v>
      </c>
      <c r="L88" s="16">
        <v>111</v>
      </c>
      <c r="M88" s="16">
        <v>0.34540056717476075</v>
      </c>
      <c r="N88" s="16">
        <v>0.54500000000000004</v>
      </c>
      <c r="O88" s="16" t="e">
        <v>#DIV/0!</v>
      </c>
      <c r="P88" s="16">
        <v>0.38553391053391056</v>
      </c>
      <c r="Q88" s="16">
        <v>0.28686842727165313</v>
      </c>
    </row>
    <row r="89" spans="1:17" x14ac:dyDescent="0.2">
      <c r="A89" s="30">
        <v>38274</v>
      </c>
      <c r="B89" s="16">
        <v>0.17784166666666668</v>
      </c>
      <c r="C89" s="16">
        <v>34.390416666666674</v>
      </c>
      <c r="D89" s="16">
        <v>27.364583333333339</v>
      </c>
      <c r="E89" s="16">
        <v>0</v>
      </c>
      <c r="F89" s="16">
        <v>2</v>
      </c>
      <c r="G89" s="16">
        <v>6</v>
      </c>
      <c r="H89" s="16">
        <v>4</v>
      </c>
      <c r="I89" s="16">
        <v>0</v>
      </c>
      <c r="J89" s="16">
        <v>12</v>
      </c>
      <c r="K89" s="16">
        <v>8</v>
      </c>
      <c r="L89" s="16">
        <v>32</v>
      </c>
      <c r="M89" s="16">
        <f>AVERAGE(M70:M88)</f>
        <v>0.46305869661461069</v>
      </c>
      <c r="N89" s="16">
        <f>AVERAGE(N70:N88)</f>
        <v>0.50164996509348558</v>
      </c>
      <c r="O89" s="16" t="e">
        <f>AVERAGE(O70:O88)</f>
        <v>#DIV/0!</v>
      </c>
      <c r="P89" s="16">
        <f>AVERAGE(P70:P88)</f>
        <v>0.70059996001354596</v>
      </c>
      <c r="Q89" s="16">
        <f>AVERAGE(Q70:Q88)</f>
        <v>0.19215577976199674</v>
      </c>
    </row>
    <row r="90" spans="1:17" x14ac:dyDescent="0.2">
      <c r="A90" s="30" t="s">
        <v>146</v>
      </c>
      <c r="B90" s="30"/>
      <c r="C90" s="30"/>
      <c r="D90" s="30"/>
      <c r="E90" s="16">
        <v>99</v>
      </c>
      <c r="F90" s="16">
        <v>655</v>
      </c>
      <c r="G90" s="16">
        <v>1745</v>
      </c>
      <c r="H90" s="16">
        <v>640</v>
      </c>
      <c r="I90" s="16">
        <v>606</v>
      </c>
      <c r="J90" s="16">
        <v>2133</v>
      </c>
      <c r="K90" s="16">
        <v>1420</v>
      </c>
      <c r="L90" s="16">
        <v>7298</v>
      </c>
      <c r="M90" s="16">
        <v>0.49248861438705344</v>
      </c>
      <c r="N90" s="16">
        <v>0.58669439606766582</v>
      </c>
      <c r="O90" s="16" t="e">
        <v>#DIV/0!</v>
      </c>
      <c r="P90" s="16"/>
      <c r="Q90" s="16">
        <v>0.17021676983788553</v>
      </c>
    </row>
    <row r="92" spans="1:17" x14ac:dyDescent="0.2">
      <c r="D92" s="16">
        <f>CORREL(C53:C89,M53:M89)</f>
        <v>1.1966919109794423E-2</v>
      </c>
    </row>
    <row r="93" spans="1:17" x14ac:dyDescent="0.2">
      <c r="C93" s="16" t="s">
        <v>221</v>
      </c>
      <c r="D93" s="16">
        <f>CORREL(C53:C89,N53:N89)</f>
        <v>-0.32122501626835043</v>
      </c>
      <c r="E93" s="16">
        <f>CORREL(M53:M89,N53:N89)</f>
        <v>9.1306266287286081E-2</v>
      </c>
    </row>
  </sheetData>
  <sortState xmlns:xlrd2="http://schemas.microsoft.com/office/spreadsheetml/2017/richdata2" ref="M53:M70">
    <sortCondition ref="M53:M70"/>
  </sortState>
  <phoneticPr fontId="26"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50"/>
  <sheetViews>
    <sheetView topLeftCell="C1" workbookViewId="0">
      <pane ySplit="1" topLeftCell="A7" activePane="bottomLeft" state="frozen"/>
      <selection pane="bottomLeft" activeCell="Q25" sqref="Q25"/>
    </sheetView>
  </sheetViews>
  <sheetFormatPr defaultColWidth="11" defaultRowHeight="12.75" x14ac:dyDescent="0.2"/>
  <cols>
    <col min="3" max="3" width="10.625" style="16"/>
    <col min="7" max="16" width="10.625" customWidth="1"/>
    <col min="17" max="17" width="10.625" style="16" customWidth="1"/>
    <col min="18" max="18" width="10.625" customWidth="1"/>
    <col min="19" max="19" width="10.625" style="16" customWidth="1"/>
    <col min="20" max="20" width="13.125" customWidth="1"/>
  </cols>
  <sheetData>
    <row r="1" spans="1:23" x14ac:dyDescent="0.2">
      <c r="A1" s="22" t="s">
        <v>389</v>
      </c>
      <c r="B1" s="16" t="s">
        <v>250</v>
      </c>
      <c r="C1" s="16" t="s">
        <v>423</v>
      </c>
      <c r="D1" s="16" t="s">
        <v>118</v>
      </c>
      <c r="E1" s="16" t="s">
        <v>119</v>
      </c>
      <c r="F1" s="16" t="s">
        <v>120</v>
      </c>
      <c r="G1" s="16" t="s">
        <v>121</v>
      </c>
      <c r="H1" s="16" t="s">
        <v>122</v>
      </c>
      <c r="I1" s="16" t="s">
        <v>123</v>
      </c>
      <c r="J1" s="16" t="s">
        <v>23</v>
      </c>
      <c r="K1" s="16" t="s">
        <v>131</v>
      </c>
      <c r="L1" s="16" t="s">
        <v>406</v>
      </c>
      <c r="M1" s="16" t="s">
        <v>407</v>
      </c>
      <c r="N1" s="16" t="s">
        <v>408</v>
      </c>
      <c r="O1" s="16" t="s">
        <v>100</v>
      </c>
      <c r="P1" s="16" t="s">
        <v>101</v>
      </c>
      <c r="R1" s="16" t="s">
        <v>409</v>
      </c>
      <c r="S1" s="16" t="s">
        <v>148</v>
      </c>
      <c r="T1" s="16" t="s">
        <v>410</v>
      </c>
      <c r="U1" s="16" t="s">
        <v>411</v>
      </c>
      <c r="V1" s="16" t="s">
        <v>412</v>
      </c>
      <c r="W1" s="16" t="s">
        <v>413</v>
      </c>
    </row>
    <row r="2" spans="1:23" x14ac:dyDescent="0.2">
      <c r="A2" s="29" t="s">
        <v>147</v>
      </c>
      <c r="B2" s="16"/>
      <c r="C2" s="16">
        <v>7298</v>
      </c>
      <c r="D2" s="16">
        <v>99</v>
      </c>
      <c r="E2" s="16">
        <v>655</v>
      </c>
      <c r="F2" s="16">
        <v>1745</v>
      </c>
      <c r="G2" s="16">
        <v>640</v>
      </c>
      <c r="H2" s="16">
        <v>606</v>
      </c>
      <c r="I2" s="16">
        <v>2133</v>
      </c>
      <c r="J2" s="16">
        <v>1420</v>
      </c>
      <c r="K2" s="16">
        <v>48</v>
      </c>
      <c r="L2" s="16">
        <v>5</v>
      </c>
      <c r="M2" s="16">
        <v>19</v>
      </c>
      <c r="N2" s="16">
        <v>26</v>
      </c>
      <c r="O2" s="16">
        <v>1353</v>
      </c>
      <c r="P2" s="16">
        <v>60</v>
      </c>
      <c r="R2" s="16">
        <v>0.49248861438705333</v>
      </c>
      <c r="S2" s="16">
        <f t="shared" ref="S2:S8" si="0">+(I2+J2)/(+G2+H2+I2+J2)</f>
        <v>0.74036257553657014</v>
      </c>
      <c r="T2" s="16"/>
      <c r="U2" s="16"/>
      <c r="V2" s="16"/>
      <c r="W2" s="16">
        <v>0.17021676983788558</v>
      </c>
    </row>
    <row r="3" spans="1:23" x14ac:dyDescent="0.2">
      <c r="A3" s="29">
        <v>2</v>
      </c>
      <c r="B3" s="16">
        <v>222</v>
      </c>
      <c r="C3" s="16">
        <v>808</v>
      </c>
      <c r="D3" s="16">
        <v>1</v>
      </c>
      <c r="E3" s="16">
        <v>51</v>
      </c>
      <c r="F3" s="16">
        <v>165</v>
      </c>
      <c r="G3" s="16">
        <v>35</v>
      </c>
      <c r="H3" s="16">
        <v>69</v>
      </c>
      <c r="I3" s="16">
        <v>336</v>
      </c>
      <c r="J3" s="16">
        <v>151</v>
      </c>
      <c r="K3" s="16">
        <v>15</v>
      </c>
      <c r="L3" s="16">
        <v>0</v>
      </c>
      <c r="M3" s="16">
        <v>4</v>
      </c>
      <c r="N3" s="16">
        <v>5</v>
      </c>
      <c r="O3" s="16">
        <v>340</v>
      </c>
      <c r="P3" s="16">
        <v>12</v>
      </c>
      <c r="R3" s="16">
        <v>0.61025169262773715</v>
      </c>
      <c r="S3" s="16">
        <f t="shared" si="0"/>
        <v>0.82402707275803722</v>
      </c>
      <c r="T3" s="16">
        <f>336/(336+151)</f>
        <v>0.68993839835728954</v>
      </c>
      <c r="U3" s="16"/>
      <c r="V3" s="16">
        <f>165/(165+51)</f>
        <v>0.76388888888888884</v>
      </c>
      <c r="W3" s="16"/>
    </row>
    <row r="4" spans="1:23" x14ac:dyDescent="0.2">
      <c r="A4" s="29">
        <v>3</v>
      </c>
      <c r="B4" s="16">
        <v>23</v>
      </c>
      <c r="C4" s="16">
        <v>526</v>
      </c>
      <c r="D4" s="16">
        <v>3</v>
      </c>
      <c r="E4" s="16">
        <v>45</v>
      </c>
      <c r="F4" s="16">
        <v>128</v>
      </c>
      <c r="G4" s="16">
        <v>36</v>
      </c>
      <c r="H4" s="16">
        <v>39</v>
      </c>
      <c r="I4" s="16">
        <v>169</v>
      </c>
      <c r="J4" s="16">
        <v>106</v>
      </c>
      <c r="K4" s="16">
        <v>1</v>
      </c>
      <c r="L4" s="16">
        <v>0</v>
      </c>
      <c r="M4" s="16">
        <v>4</v>
      </c>
      <c r="N4" s="16">
        <v>4</v>
      </c>
      <c r="O4" s="16">
        <v>156</v>
      </c>
      <c r="P4" s="16">
        <v>10</v>
      </c>
      <c r="R4" s="16">
        <v>0.52133546780723516</v>
      </c>
      <c r="S4" s="16">
        <f t="shared" si="0"/>
        <v>0.7857142857142857</v>
      </c>
      <c r="T4" s="16">
        <v>0.6243467542529777</v>
      </c>
      <c r="U4" s="16">
        <v>6.2573583279465633E-2</v>
      </c>
      <c r="V4" s="16">
        <v>0.76326936348675478</v>
      </c>
      <c r="W4" s="16">
        <v>0.14624076923420268</v>
      </c>
    </row>
    <row r="5" spans="1:23" x14ac:dyDescent="0.2">
      <c r="A5" s="29">
        <v>2</v>
      </c>
      <c r="B5" s="16">
        <v>1630</v>
      </c>
      <c r="C5" s="16">
        <v>280</v>
      </c>
      <c r="D5" s="16">
        <v>2</v>
      </c>
      <c r="E5" s="16">
        <v>16</v>
      </c>
      <c r="F5" s="16">
        <v>43</v>
      </c>
      <c r="G5" s="16">
        <v>18</v>
      </c>
      <c r="H5" s="16">
        <v>40</v>
      </c>
      <c r="I5" s="16">
        <v>96</v>
      </c>
      <c r="J5" s="16">
        <v>65</v>
      </c>
      <c r="K5" s="16">
        <v>2</v>
      </c>
      <c r="L5" s="16">
        <v>0</v>
      </c>
      <c r="M5" s="16">
        <v>3</v>
      </c>
      <c r="N5" s="16">
        <v>4</v>
      </c>
      <c r="O5" s="16">
        <v>116</v>
      </c>
      <c r="P5" s="16">
        <v>12</v>
      </c>
      <c r="R5" s="16">
        <v>0.59117257500251696</v>
      </c>
      <c r="S5" s="16">
        <f t="shared" si="0"/>
        <v>0.73515981735159819</v>
      </c>
      <c r="T5" s="16">
        <v>0.60799150763984522</v>
      </c>
      <c r="U5" s="16">
        <v>5.6250000000000001E-2</v>
      </c>
      <c r="V5" s="16"/>
      <c r="W5" s="16">
        <v>0.20566042484647135</v>
      </c>
    </row>
    <row r="6" spans="1:23" x14ac:dyDescent="0.2">
      <c r="A6" s="29">
        <v>3</v>
      </c>
      <c r="B6" s="16">
        <v>24</v>
      </c>
      <c r="C6" s="16">
        <v>140</v>
      </c>
      <c r="D6" s="16">
        <v>0</v>
      </c>
      <c r="E6" s="16">
        <v>9</v>
      </c>
      <c r="F6" s="16">
        <v>33</v>
      </c>
      <c r="G6" s="16">
        <v>11</v>
      </c>
      <c r="H6" s="16">
        <v>8</v>
      </c>
      <c r="I6" s="16">
        <v>45</v>
      </c>
      <c r="J6" s="16">
        <v>34</v>
      </c>
      <c r="K6" s="16">
        <v>1</v>
      </c>
      <c r="L6" s="16">
        <v>0</v>
      </c>
      <c r="M6" s="16">
        <v>2</v>
      </c>
      <c r="N6" s="16">
        <v>3</v>
      </c>
      <c r="O6" s="16">
        <v>57</v>
      </c>
      <c r="P6" s="16">
        <v>7</v>
      </c>
      <c r="R6" s="16">
        <v>0.55908918406072106</v>
      </c>
      <c r="S6" s="16">
        <f t="shared" si="0"/>
        <v>0.80612244897959184</v>
      </c>
      <c r="T6" s="16"/>
      <c r="U6" s="16">
        <f>5/62</f>
        <v>8.0645161290322578E-2</v>
      </c>
      <c r="V6" s="16"/>
      <c r="W6" s="16"/>
    </row>
    <row r="7" spans="1:23" x14ac:dyDescent="0.2">
      <c r="A7" s="29">
        <v>1</v>
      </c>
      <c r="B7" s="16">
        <v>3852</v>
      </c>
      <c r="C7" s="16">
        <v>163</v>
      </c>
      <c r="D7" s="16">
        <v>4</v>
      </c>
      <c r="E7" s="16">
        <v>14</v>
      </c>
      <c r="F7" s="16">
        <v>44</v>
      </c>
      <c r="G7" s="16">
        <v>5</v>
      </c>
      <c r="H7" s="16">
        <v>18</v>
      </c>
      <c r="I7" s="16">
        <v>37</v>
      </c>
      <c r="J7" s="16">
        <v>41</v>
      </c>
      <c r="K7" s="16">
        <v>0</v>
      </c>
      <c r="L7" s="16">
        <v>1</v>
      </c>
      <c r="M7" s="16">
        <v>0</v>
      </c>
      <c r="N7" s="16">
        <v>3</v>
      </c>
      <c r="O7" s="16">
        <v>26</v>
      </c>
      <c r="P7" s="16">
        <v>5</v>
      </c>
      <c r="R7" s="16">
        <v>0.50232801618671186</v>
      </c>
      <c r="S7" s="16">
        <f t="shared" si="0"/>
        <v>0.7722772277227723</v>
      </c>
      <c r="T7" s="16"/>
      <c r="U7" s="16"/>
      <c r="V7" s="16"/>
      <c r="W7" s="16"/>
    </row>
    <row r="8" spans="1:23" x14ac:dyDescent="0.2">
      <c r="A8" s="29">
        <v>2</v>
      </c>
      <c r="B8" s="16">
        <v>23</v>
      </c>
      <c r="C8" s="16">
        <v>292</v>
      </c>
      <c r="D8" s="16">
        <v>1</v>
      </c>
      <c r="E8" s="16">
        <v>29</v>
      </c>
      <c r="F8" s="16">
        <v>75</v>
      </c>
      <c r="G8" s="16">
        <v>18</v>
      </c>
      <c r="H8" s="16">
        <v>39</v>
      </c>
      <c r="I8" s="16">
        <v>74</v>
      </c>
      <c r="J8" s="16">
        <v>56</v>
      </c>
      <c r="K8" s="16">
        <v>2</v>
      </c>
      <c r="L8" s="16">
        <v>0</v>
      </c>
      <c r="M8" s="16">
        <v>0</v>
      </c>
      <c r="N8" s="16">
        <v>3</v>
      </c>
      <c r="O8" s="16">
        <v>83</v>
      </c>
      <c r="P8" s="16">
        <v>2</v>
      </c>
      <c r="R8" s="16">
        <v>0.43517837838720691</v>
      </c>
      <c r="S8" s="16">
        <f t="shared" si="0"/>
        <v>0.69518716577540107</v>
      </c>
      <c r="T8" s="16">
        <v>0.54706141715945633</v>
      </c>
      <c r="U8" s="16">
        <v>3.1481481481481478E-2</v>
      </c>
      <c r="V8" s="16">
        <v>0.75209485503603146</v>
      </c>
      <c r="W8" s="16">
        <v>0.20388540410511849</v>
      </c>
    </row>
    <row r="9" spans="1:23" x14ac:dyDescent="0.2">
      <c r="A9" s="29">
        <v>3</v>
      </c>
      <c r="B9" s="16">
        <v>222</v>
      </c>
      <c r="C9" s="16">
        <v>192</v>
      </c>
      <c r="D9" s="16">
        <v>1</v>
      </c>
      <c r="E9" s="16">
        <v>8</v>
      </c>
      <c r="F9" s="16">
        <v>39</v>
      </c>
      <c r="G9" s="16">
        <v>11</v>
      </c>
      <c r="H9" s="16">
        <v>7</v>
      </c>
      <c r="I9" s="16">
        <v>86</v>
      </c>
      <c r="J9" s="16">
        <v>40</v>
      </c>
      <c r="K9" s="16">
        <v>8</v>
      </c>
      <c r="L9" s="16">
        <v>0</v>
      </c>
      <c r="M9" s="16">
        <v>3</v>
      </c>
      <c r="N9" s="16">
        <v>2</v>
      </c>
      <c r="O9" s="16">
        <v>110</v>
      </c>
      <c r="P9" s="16">
        <v>1</v>
      </c>
      <c r="R9" s="16">
        <v>0.64427081878694781</v>
      </c>
      <c r="T9" s="16">
        <v>0.63647727272727272</v>
      </c>
      <c r="U9" s="16"/>
      <c r="V9" s="16"/>
      <c r="W9" s="16"/>
    </row>
    <row r="10" spans="1:23" x14ac:dyDescent="0.2">
      <c r="A10" s="29">
        <v>2</v>
      </c>
      <c r="B10" s="16">
        <v>24</v>
      </c>
      <c r="C10" s="16">
        <v>349</v>
      </c>
      <c r="D10" s="16">
        <v>3</v>
      </c>
      <c r="E10" s="16">
        <v>33</v>
      </c>
      <c r="F10" s="16">
        <v>91</v>
      </c>
      <c r="G10" s="16">
        <v>25</v>
      </c>
      <c r="H10" s="16">
        <v>47</v>
      </c>
      <c r="I10" s="16">
        <v>99</v>
      </c>
      <c r="J10" s="16">
        <v>51</v>
      </c>
      <c r="K10" s="16">
        <v>2</v>
      </c>
      <c r="L10" s="16">
        <v>0</v>
      </c>
      <c r="M10" s="16">
        <v>0</v>
      </c>
      <c r="N10" s="16">
        <v>1</v>
      </c>
      <c r="O10" s="16">
        <v>112</v>
      </c>
      <c r="P10" s="16">
        <v>2</v>
      </c>
      <c r="R10" s="16">
        <v>0.43508555346790634</v>
      </c>
      <c r="S10" s="16">
        <f t="shared" ref="S10:S22" si="1">+(I10+J10)/(+G10+H10+I10+J10)</f>
        <v>0.67567567567567566</v>
      </c>
      <c r="T10" s="16">
        <v>0.65111782157236708</v>
      </c>
      <c r="U10" s="16">
        <v>1.01010101010101E-2</v>
      </c>
      <c r="V10" s="16">
        <v>0.76666666666666672</v>
      </c>
      <c r="W10" s="16">
        <v>0.20267459973342331</v>
      </c>
    </row>
    <row r="11" spans="1:23" x14ac:dyDescent="0.2">
      <c r="A11" s="29">
        <v>4</v>
      </c>
      <c r="B11" s="16">
        <v>3802</v>
      </c>
      <c r="C11" s="16">
        <v>980</v>
      </c>
      <c r="D11" s="16">
        <v>0</v>
      </c>
      <c r="E11" s="16">
        <v>158</v>
      </c>
      <c r="F11" s="16">
        <v>194</v>
      </c>
      <c r="G11" s="16">
        <v>110</v>
      </c>
      <c r="H11" s="16">
        <v>53</v>
      </c>
      <c r="I11" s="16">
        <v>260</v>
      </c>
      <c r="J11" s="16">
        <v>205</v>
      </c>
      <c r="K11" s="16">
        <v>9</v>
      </c>
      <c r="L11" s="16">
        <v>0</v>
      </c>
      <c r="M11" s="16">
        <v>0</v>
      </c>
      <c r="N11" s="16">
        <v>1</v>
      </c>
      <c r="O11" s="16">
        <v>8</v>
      </c>
      <c r="P11" s="16">
        <v>1</v>
      </c>
      <c r="R11" s="16">
        <v>0.48397887020746966</v>
      </c>
      <c r="S11" s="16">
        <f t="shared" si="1"/>
        <v>0.74044585987261147</v>
      </c>
      <c r="T11" s="16">
        <f>260/(260+205)</f>
        <v>0.55913978494623651</v>
      </c>
      <c r="U11" s="16"/>
      <c r="V11" s="16"/>
      <c r="W11" s="16"/>
    </row>
    <row r="12" spans="1:23" x14ac:dyDescent="0.2">
      <c r="A12" s="29">
        <v>2</v>
      </c>
      <c r="B12" s="16">
        <v>3852</v>
      </c>
      <c r="C12" s="16">
        <v>406</v>
      </c>
      <c r="D12" s="16">
        <v>0</v>
      </c>
      <c r="E12" s="16">
        <v>34</v>
      </c>
      <c r="F12" s="16">
        <v>114</v>
      </c>
      <c r="G12" s="16">
        <v>9</v>
      </c>
      <c r="H12" s="16">
        <v>54</v>
      </c>
      <c r="I12" s="16">
        <v>124</v>
      </c>
      <c r="J12" s="16">
        <v>71</v>
      </c>
      <c r="K12" s="16">
        <v>0</v>
      </c>
      <c r="L12" s="16">
        <v>0</v>
      </c>
      <c r="M12" s="16">
        <v>2</v>
      </c>
      <c r="N12" s="16">
        <v>0</v>
      </c>
      <c r="O12" s="16">
        <v>125</v>
      </c>
      <c r="P12" s="16">
        <v>3</v>
      </c>
      <c r="R12" s="16">
        <v>0.48622011627108652</v>
      </c>
      <c r="S12" s="16">
        <f t="shared" si="1"/>
        <v>0.7558139534883721</v>
      </c>
      <c r="T12" s="16">
        <v>0.62851393829900626</v>
      </c>
      <c r="U12" s="16"/>
      <c r="V12" s="16">
        <v>0.76837606837606842</v>
      </c>
      <c r="W12" s="16">
        <v>0.16326708345812779</v>
      </c>
    </row>
    <row r="13" spans="1:23" x14ac:dyDescent="0.2">
      <c r="A13" s="29">
        <v>3</v>
      </c>
      <c r="B13" s="16">
        <v>1630</v>
      </c>
      <c r="C13" s="16">
        <v>180</v>
      </c>
      <c r="D13" s="16">
        <v>2</v>
      </c>
      <c r="E13" s="16">
        <v>10</v>
      </c>
      <c r="F13" s="16">
        <v>39</v>
      </c>
      <c r="G13" s="16">
        <v>10</v>
      </c>
      <c r="H13" s="16">
        <v>16</v>
      </c>
      <c r="I13" s="16">
        <v>68</v>
      </c>
      <c r="J13" s="16">
        <v>35</v>
      </c>
      <c r="K13" s="16">
        <v>1</v>
      </c>
      <c r="L13" s="16">
        <v>0</v>
      </c>
      <c r="M13" s="16">
        <v>1</v>
      </c>
      <c r="N13" s="16">
        <v>0</v>
      </c>
      <c r="O13" s="16">
        <v>75</v>
      </c>
      <c r="P13" s="16">
        <v>1</v>
      </c>
      <c r="R13" s="16">
        <v>0.5872606937511845</v>
      </c>
      <c r="S13" s="16">
        <f t="shared" si="1"/>
        <v>0.79844961240310075</v>
      </c>
      <c r="T13" s="16">
        <v>0.63417931275074135</v>
      </c>
      <c r="U13" s="16"/>
      <c r="V13" s="16"/>
      <c r="W13" s="16">
        <v>0.14355705845091071</v>
      </c>
    </row>
    <row r="14" spans="1:23" x14ac:dyDescent="0.2">
      <c r="A14" s="29">
        <v>1</v>
      </c>
      <c r="B14" s="16">
        <v>222</v>
      </c>
      <c r="C14" s="16">
        <v>255</v>
      </c>
      <c r="D14" s="16">
        <v>58</v>
      </c>
      <c r="E14" s="16">
        <v>33</v>
      </c>
      <c r="F14" s="16">
        <v>43</v>
      </c>
      <c r="G14" s="16">
        <v>5</v>
      </c>
      <c r="H14" s="16">
        <v>22</v>
      </c>
      <c r="I14" s="16">
        <v>57</v>
      </c>
      <c r="J14" s="16">
        <v>37</v>
      </c>
      <c r="K14" s="16">
        <v>0</v>
      </c>
      <c r="L14" s="16">
        <v>2</v>
      </c>
      <c r="M14" s="16">
        <v>0</v>
      </c>
      <c r="N14" s="16">
        <v>0</v>
      </c>
      <c r="O14" s="16">
        <v>43</v>
      </c>
      <c r="P14" s="16">
        <v>2</v>
      </c>
      <c r="R14" s="16">
        <v>0.32677215813861776</v>
      </c>
      <c r="S14" s="16">
        <f t="shared" si="1"/>
        <v>0.77685950413223137</v>
      </c>
      <c r="T14" s="16">
        <f>57/94</f>
        <v>0.6063829787234043</v>
      </c>
      <c r="U14" s="16">
        <f>2/43</f>
        <v>4.6511627906976744E-2</v>
      </c>
      <c r="V14" s="16">
        <v>0.69864718614718613</v>
      </c>
      <c r="W14" s="16">
        <v>0.11411441388149464</v>
      </c>
    </row>
    <row r="15" spans="1:23" x14ac:dyDescent="0.2">
      <c r="A15" s="29">
        <v>1</v>
      </c>
      <c r="B15" s="16">
        <v>23</v>
      </c>
      <c r="C15" s="16">
        <v>263</v>
      </c>
      <c r="D15" s="16">
        <v>23</v>
      </c>
      <c r="E15" s="16">
        <v>38</v>
      </c>
      <c r="F15" s="16">
        <v>85</v>
      </c>
      <c r="G15" s="16">
        <v>11</v>
      </c>
      <c r="H15" s="16">
        <v>32</v>
      </c>
      <c r="I15" s="16">
        <v>43</v>
      </c>
      <c r="J15" s="16">
        <v>31</v>
      </c>
      <c r="K15" s="16">
        <v>2</v>
      </c>
      <c r="L15" s="16">
        <v>1</v>
      </c>
      <c r="M15" s="16">
        <v>0</v>
      </c>
      <c r="N15" s="16">
        <v>0</v>
      </c>
      <c r="O15" s="16">
        <v>36</v>
      </c>
      <c r="P15" s="16">
        <v>0</v>
      </c>
      <c r="R15" s="16">
        <v>0.29875808255314323</v>
      </c>
      <c r="S15" s="16">
        <f t="shared" si="1"/>
        <v>0.63247863247863245</v>
      </c>
      <c r="T15" s="16">
        <f>74/(74+56)</f>
        <v>0.56923076923076921</v>
      </c>
      <c r="U15" s="16">
        <f>1/36</f>
        <v>2.7777777777777776E-2</v>
      </c>
      <c r="V15" s="16">
        <v>0.67154670628935342</v>
      </c>
      <c r="W15" s="16">
        <v>0.15153343337616137</v>
      </c>
    </row>
    <row r="16" spans="1:23" x14ac:dyDescent="0.2">
      <c r="A16" s="29">
        <v>4</v>
      </c>
      <c r="B16" s="16">
        <v>23</v>
      </c>
      <c r="C16" s="16">
        <v>1558</v>
      </c>
      <c r="D16" s="16">
        <v>0</v>
      </c>
      <c r="E16" s="16">
        <v>106</v>
      </c>
      <c r="F16" s="16">
        <v>448</v>
      </c>
      <c r="G16" s="16">
        <v>214</v>
      </c>
      <c r="H16" s="16">
        <v>94</v>
      </c>
      <c r="I16" s="16">
        <v>396</v>
      </c>
      <c r="J16" s="16">
        <v>300</v>
      </c>
      <c r="K16" s="16">
        <v>4</v>
      </c>
      <c r="L16" s="16">
        <v>1</v>
      </c>
      <c r="M16" s="16">
        <v>0</v>
      </c>
      <c r="N16" s="16">
        <v>0</v>
      </c>
      <c r="O16" s="16">
        <v>10</v>
      </c>
      <c r="P16" s="16">
        <v>2</v>
      </c>
      <c r="R16" s="16">
        <v>0.45640407278063005</v>
      </c>
      <c r="S16" s="16">
        <f t="shared" si="1"/>
        <v>0.69322709163346619</v>
      </c>
      <c r="T16" s="16">
        <v>0.5614395811785462</v>
      </c>
      <c r="U16" s="16"/>
      <c r="V16" s="16">
        <f>448/(448+106)</f>
        <v>0.80866425992779778</v>
      </c>
      <c r="W16" s="16"/>
    </row>
    <row r="17" spans="1:23" x14ac:dyDescent="0.2">
      <c r="A17" s="29">
        <v>2</v>
      </c>
      <c r="B17" s="16">
        <v>10</v>
      </c>
      <c r="C17" s="16">
        <v>56</v>
      </c>
      <c r="D17" s="16">
        <v>0</v>
      </c>
      <c r="E17" s="16">
        <v>12</v>
      </c>
      <c r="F17" s="16">
        <v>6</v>
      </c>
      <c r="G17" s="16">
        <v>0</v>
      </c>
      <c r="H17" s="16">
        <v>12</v>
      </c>
      <c r="I17" s="16">
        <v>10</v>
      </c>
      <c r="J17" s="16">
        <v>16</v>
      </c>
      <c r="K17" s="16">
        <v>0</v>
      </c>
      <c r="L17" s="16">
        <v>0</v>
      </c>
      <c r="M17" s="16">
        <v>0</v>
      </c>
      <c r="N17" s="16">
        <v>0</v>
      </c>
      <c r="O17" s="16">
        <v>22</v>
      </c>
      <c r="P17" s="16">
        <v>0</v>
      </c>
      <c r="R17" s="16">
        <v>0.4642857142857143</v>
      </c>
      <c r="S17" s="16">
        <f t="shared" si="1"/>
        <v>0.68421052631578949</v>
      </c>
      <c r="T17" s="16"/>
      <c r="U17" s="16"/>
      <c r="V17" s="16"/>
      <c r="W17" s="16"/>
    </row>
    <row r="18" spans="1:23" x14ac:dyDescent="0.2">
      <c r="A18" s="29">
        <v>4</v>
      </c>
      <c r="B18" s="16">
        <v>24</v>
      </c>
      <c r="C18" s="16">
        <v>261</v>
      </c>
      <c r="D18" s="16">
        <v>0</v>
      </c>
      <c r="E18" s="16">
        <v>18</v>
      </c>
      <c r="F18" s="16">
        <v>72</v>
      </c>
      <c r="G18" s="16">
        <v>52</v>
      </c>
      <c r="H18" s="16">
        <v>15</v>
      </c>
      <c r="I18" s="16">
        <v>54</v>
      </c>
      <c r="J18" s="16">
        <v>50</v>
      </c>
      <c r="K18" s="16">
        <v>0</v>
      </c>
      <c r="L18" s="16">
        <v>0</v>
      </c>
      <c r="M18" s="16">
        <v>0</v>
      </c>
      <c r="N18" s="16">
        <v>0</v>
      </c>
      <c r="O18" s="16">
        <v>0</v>
      </c>
      <c r="P18" s="16">
        <v>0</v>
      </c>
      <c r="R18" s="16">
        <v>0.39402460679737722</v>
      </c>
      <c r="S18" s="16">
        <f t="shared" si="1"/>
        <v>0.60818713450292394</v>
      </c>
      <c r="T18" s="16">
        <v>0.50245791245791238</v>
      </c>
      <c r="U18" s="16"/>
      <c r="V18" s="16">
        <v>0.68886087768440718</v>
      </c>
      <c r="W18" s="16">
        <v>0.26864805287480809</v>
      </c>
    </row>
    <row r="19" spans="1:23" x14ac:dyDescent="0.2">
      <c r="A19" s="29">
        <v>2</v>
      </c>
      <c r="B19" s="16">
        <v>3804</v>
      </c>
      <c r="C19" s="16">
        <v>50</v>
      </c>
      <c r="D19" s="16">
        <v>0</v>
      </c>
      <c r="E19" s="16">
        <v>10</v>
      </c>
      <c r="F19" s="16">
        <v>8</v>
      </c>
      <c r="G19" s="16">
        <v>0</v>
      </c>
      <c r="H19" s="16">
        <v>8</v>
      </c>
      <c r="I19" s="16">
        <v>8</v>
      </c>
      <c r="J19" s="16">
        <v>16</v>
      </c>
      <c r="K19" s="16">
        <v>0</v>
      </c>
      <c r="L19" s="16">
        <v>0</v>
      </c>
      <c r="M19" s="16">
        <v>0</v>
      </c>
      <c r="N19" s="16">
        <v>0</v>
      </c>
      <c r="O19" s="16">
        <v>16</v>
      </c>
      <c r="P19" s="16">
        <v>0</v>
      </c>
      <c r="R19" s="16"/>
      <c r="S19" s="16">
        <f t="shared" si="1"/>
        <v>0.75</v>
      </c>
      <c r="T19" s="16"/>
      <c r="U19" s="16"/>
      <c r="V19" s="16"/>
      <c r="W19" s="16"/>
    </row>
    <row r="20" spans="1:23" x14ac:dyDescent="0.2">
      <c r="A20" s="29">
        <v>4</v>
      </c>
      <c r="B20" s="16">
        <v>222</v>
      </c>
      <c r="C20" s="16">
        <v>246</v>
      </c>
      <c r="D20" s="16">
        <v>0</v>
      </c>
      <c r="E20" s="16">
        <v>18</v>
      </c>
      <c r="F20" s="16">
        <v>38</v>
      </c>
      <c r="G20" s="16">
        <v>29</v>
      </c>
      <c r="H20" s="16">
        <v>9</v>
      </c>
      <c r="I20" s="16">
        <v>90</v>
      </c>
      <c r="J20" s="16">
        <v>62</v>
      </c>
      <c r="K20" s="16">
        <v>1</v>
      </c>
      <c r="L20" s="16">
        <v>0</v>
      </c>
      <c r="M20" s="16"/>
      <c r="N20" s="16"/>
      <c r="O20" s="16"/>
      <c r="P20" s="16"/>
      <c r="R20" s="16">
        <v>0.59593834745355401</v>
      </c>
      <c r="S20" s="16">
        <f t="shared" si="1"/>
        <v>0.8</v>
      </c>
      <c r="T20" s="16"/>
      <c r="U20" s="16"/>
      <c r="V20" s="16">
        <f>38/(38+18)</f>
        <v>0.6785714285714286</v>
      </c>
      <c r="W20" s="16"/>
    </row>
    <row r="21" spans="1:23" x14ac:dyDescent="0.2">
      <c r="A21" s="29">
        <v>3</v>
      </c>
      <c r="B21" s="16">
        <v>3852</v>
      </c>
      <c r="C21" s="16">
        <v>51</v>
      </c>
      <c r="D21" s="16">
        <v>1</v>
      </c>
      <c r="E21" s="16">
        <v>0</v>
      </c>
      <c r="F21" s="16">
        <v>7</v>
      </c>
      <c r="G21" s="16">
        <v>7</v>
      </c>
      <c r="H21" s="16">
        <v>11</v>
      </c>
      <c r="I21" s="16">
        <v>18</v>
      </c>
      <c r="J21" s="16">
        <v>7</v>
      </c>
      <c r="K21" s="16">
        <v>0</v>
      </c>
      <c r="L21" s="16">
        <v>0</v>
      </c>
      <c r="M21" s="16"/>
      <c r="N21" s="16"/>
      <c r="O21" s="16"/>
      <c r="P21" s="16"/>
      <c r="R21" s="16"/>
      <c r="S21" s="16">
        <f t="shared" si="1"/>
        <v>0.58139534883720934</v>
      </c>
      <c r="T21" s="16"/>
      <c r="U21" s="16"/>
      <c r="V21" s="16"/>
      <c r="W21" s="16"/>
    </row>
    <row r="22" spans="1:23" x14ac:dyDescent="0.2">
      <c r="A22" s="29">
        <v>4</v>
      </c>
      <c r="B22" s="16">
        <v>3852</v>
      </c>
      <c r="C22" s="16">
        <v>242</v>
      </c>
      <c r="D22" s="16">
        <v>0</v>
      </c>
      <c r="E22" s="16">
        <v>13</v>
      </c>
      <c r="F22" s="16">
        <v>73</v>
      </c>
      <c r="G22" s="16">
        <v>34</v>
      </c>
      <c r="H22" s="16">
        <v>13</v>
      </c>
      <c r="I22" s="16">
        <v>63</v>
      </c>
      <c r="J22" s="16">
        <v>46</v>
      </c>
      <c r="K22" s="16">
        <v>0</v>
      </c>
      <c r="L22" s="16">
        <v>0</v>
      </c>
      <c r="M22" s="16"/>
      <c r="N22" s="16"/>
      <c r="O22" s="16"/>
      <c r="P22" s="16"/>
      <c r="R22" s="16">
        <v>0.46853986029693967</v>
      </c>
      <c r="S22" s="16">
        <f t="shared" si="1"/>
        <v>0.69871794871794868</v>
      </c>
      <c r="T22" s="16">
        <v>0.54138941866214585</v>
      </c>
      <c r="U22" s="16"/>
      <c r="V22" s="16">
        <v>0.79093339815264951</v>
      </c>
      <c r="W22" s="16">
        <v>0.19478513396783281</v>
      </c>
    </row>
    <row r="23" spans="1:23" x14ac:dyDescent="0.2">
      <c r="C23"/>
    </row>
    <row r="47" spans="15:21" x14ac:dyDescent="0.2">
      <c r="O47" s="16" t="s">
        <v>324</v>
      </c>
      <c r="P47" s="16" t="s">
        <v>325</v>
      </c>
      <c r="R47" s="16" t="s">
        <v>373</v>
      </c>
      <c r="S47" s="16" t="s">
        <v>326</v>
      </c>
      <c r="T47" s="16" t="s">
        <v>372</v>
      </c>
      <c r="U47" s="16" t="s">
        <v>374</v>
      </c>
    </row>
    <row r="48" spans="15:21" x14ac:dyDescent="0.2">
      <c r="O48">
        <v>4</v>
      </c>
      <c r="P48">
        <v>133</v>
      </c>
      <c r="R48" s="39">
        <f>+(O48/P48)*100</f>
        <v>3.007518796992481</v>
      </c>
      <c r="S48" s="16">
        <v>11</v>
      </c>
      <c r="T48">
        <v>98</v>
      </c>
      <c r="U48" s="39">
        <f t="shared" ref="U48:U50" si="2">+(S48/T48)*100</f>
        <v>11.224489795918368</v>
      </c>
    </row>
    <row r="49" spans="15:21" x14ac:dyDescent="0.2">
      <c r="O49">
        <v>9</v>
      </c>
      <c r="P49">
        <v>738</v>
      </c>
      <c r="R49" s="39">
        <f t="shared" ref="R49:R50" si="3">+(O49/P49)*100</f>
        <v>1.2195121951219512</v>
      </c>
      <c r="S49" s="16">
        <v>13</v>
      </c>
      <c r="T49">
        <v>413</v>
      </c>
      <c r="U49" s="39">
        <f t="shared" si="2"/>
        <v>3.1476997578692498</v>
      </c>
    </row>
    <row r="50" spans="15:21" x14ac:dyDescent="0.2">
      <c r="O50">
        <v>10</v>
      </c>
      <c r="P50">
        <v>376</v>
      </c>
      <c r="R50" s="39">
        <f t="shared" si="3"/>
        <v>2.6595744680851063</v>
      </c>
      <c r="S50" s="16">
        <v>9</v>
      </c>
      <c r="T50">
        <v>213</v>
      </c>
      <c r="U50" s="39">
        <f t="shared" si="2"/>
        <v>4.225352112676056</v>
      </c>
    </row>
  </sheetData>
  <sortState xmlns:xlrd2="http://schemas.microsoft.com/office/spreadsheetml/2017/richdata2" ref="A2:V22">
    <sortCondition descending="1" ref="N3:N22"/>
    <sortCondition descending="1" ref="M3:M22"/>
    <sortCondition descending="1" ref="L3:L22"/>
  </sortState>
  <phoneticPr fontId="26" type="noConversion"/>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2"/>
  <sheetViews>
    <sheetView topLeftCell="E3" workbookViewId="0">
      <selection activeCell="C7" sqref="C7"/>
    </sheetView>
  </sheetViews>
  <sheetFormatPr defaultColWidth="11" defaultRowHeight="12.75" x14ac:dyDescent="0.2"/>
  <sheetData>
    <row r="1" spans="1:1" x14ac:dyDescent="0.2">
      <c r="A1" s="31" t="s">
        <v>401</v>
      </c>
    </row>
    <row r="2" spans="1:1" x14ac:dyDescent="0.2">
      <c r="A2">
        <v>1</v>
      </c>
    </row>
    <row r="3" spans="1:1" x14ac:dyDescent="0.2">
      <c r="A3">
        <v>2</v>
      </c>
    </row>
    <row r="4" spans="1:1" x14ac:dyDescent="0.2">
      <c r="A4">
        <v>4</v>
      </c>
    </row>
    <row r="5" spans="1:1" x14ac:dyDescent="0.2">
      <c r="A5">
        <v>2</v>
      </c>
    </row>
    <row r="6" spans="1:1" x14ac:dyDescent="0.2">
      <c r="A6">
        <v>1</v>
      </c>
    </row>
    <row r="7" spans="1:1" x14ac:dyDescent="0.2">
      <c r="A7">
        <v>2</v>
      </c>
    </row>
    <row r="8" spans="1:1" x14ac:dyDescent="0.2">
      <c r="A8">
        <v>10</v>
      </c>
    </row>
    <row r="9" spans="1:1" x14ac:dyDescent="0.2">
      <c r="A9">
        <v>1</v>
      </c>
    </row>
    <row r="10" spans="1:1" x14ac:dyDescent="0.2">
      <c r="A10">
        <v>1</v>
      </c>
    </row>
    <row r="11" spans="1:1" x14ac:dyDescent="0.2">
      <c r="A11">
        <v>1</v>
      </c>
    </row>
    <row r="12" spans="1:1" x14ac:dyDescent="0.2">
      <c r="A12">
        <v>3</v>
      </c>
    </row>
    <row r="13" spans="1:1" x14ac:dyDescent="0.2">
      <c r="A13">
        <v>2</v>
      </c>
    </row>
    <row r="14" spans="1:1" x14ac:dyDescent="0.2">
      <c r="A14">
        <v>6</v>
      </c>
    </row>
    <row r="15" spans="1:1" x14ac:dyDescent="0.2">
      <c r="A15">
        <v>2</v>
      </c>
    </row>
    <row r="16" spans="1:1" x14ac:dyDescent="0.2">
      <c r="A16">
        <v>6</v>
      </c>
    </row>
    <row r="17" spans="1:1" x14ac:dyDescent="0.2">
      <c r="A17">
        <v>1</v>
      </c>
    </row>
    <row r="18" spans="1:1" x14ac:dyDescent="0.2">
      <c r="A18">
        <v>1</v>
      </c>
    </row>
    <row r="19" spans="1:1" x14ac:dyDescent="0.2">
      <c r="A19">
        <v>6</v>
      </c>
    </row>
    <row r="20" spans="1:1" x14ac:dyDescent="0.2">
      <c r="A20">
        <v>1</v>
      </c>
    </row>
    <row r="21" spans="1:1" x14ac:dyDescent="0.2">
      <c r="A21">
        <v>1</v>
      </c>
    </row>
    <row r="22" spans="1:1" x14ac:dyDescent="0.2">
      <c r="A22">
        <v>1</v>
      </c>
    </row>
    <row r="23" spans="1:1" x14ac:dyDescent="0.2">
      <c r="A23">
        <v>2</v>
      </c>
    </row>
    <row r="24" spans="1:1" x14ac:dyDescent="0.2">
      <c r="A24">
        <v>4</v>
      </c>
    </row>
    <row r="25" spans="1:1" x14ac:dyDescent="0.2">
      <c r="A25">
        <v>3</v>
      </c>
    </row>
    <row r="26" spans="1:1" x14ac:dyDescent="0.2">
      <c r="A26">
        <v>5</v>
      </c>
    </row>
    <row r="27" spans="1:1" x14ac:dyDescent="0.2">
      <c r="A27">
        <v>5</v>
      </c>
    </row>
    <row r="28" spans="1:1" x14ac:dyDescent="0.2">
      <c r="A28">
        <v>2</v>
      </c>
    </row>
    <row r="29" spans="1:1" x14ac:dyDescent="0.2">
      <c r="A29">
        <v>5</v>
      </c>
    </row>
    <row r="30" spans="1:1" x14ac:dyDescent="0.2">
      <c r="A30">
        <f>STDEV(A2:A29)</f>
        <v>2.2499265126153145</v>
      </c>
    </row>
    <row r="31" spans="1:1" x14ac:dyDescent="0.2">
      <c r="A31">
        <f>+A30/9</f>
        <v>0.24999183473503495</v>
      </c>
    </row>
    <row r="32" spans="1:1" x14ac:dyDescent="0.2">
      <c r="A32">
        <f>2.05*A31</f>
        <v>0.51248326120682164</v>
      </c>
    </row>
  </sheetData>
  <phoneticPr fontId="26"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84"/>
  <sheetViews>
    <sheetView topLeftCell="A69" zoomScale="50" workbookViewId="0">
      <selection activeCell="AF24" sqref="AF24"/>
    </sheetView>
  </sheetViews>
  <sheetFormatPr defaultColWidth="11" defaultRowHeight="12.75" x14ac:dyDescent="0.2"/>
  <cols>
    <col min="1" max="1" width="14.875" customWidth="1"/>
  </cols>
  <sheetData>
    <row r="1" spans="1:30" s="16" customFormat="1" x14ac:dyDescent="0.2">
      <c r="A1" s="2" t="s">
        <v>249</v>
      </c>
      <c r="B1" s="22" t="s">
        <v>389</v>
      </c>
      <c r="C1" s="16" t="s">
        <v>250</v>
      </c>
      <c r="D1" s="16" t="s">
        <v>251</v>
      </c>
      <c r="E1" s="16" t="s">
        <v>115</v>
      </c>
      <c r="F1" s="16" t="s">
        <v>116</v>
      </c>
      <c r="G1" s="16" t="s">
        <v>117</v>
      </c>
      <c r="H1" s="16" t="s">
        <v>118</v>
      </c>
      <c r="I1" s="16" t="s">
        <v>119</v>
      </c>
      <c r="J1" s="16" t="s">
        <v>120</v>
      </c>
      <c r="K1" s="16" t="s">
        <v>121</v>
      </c>
      <c r="L1" s="16" t="s">
        <v>122</v>
      </c>
      <c r="M1" s="16" t="s">
        <v>123</v>
      </c>
      <c r="N1" s="16" t="s">
        <v>23</v>
      </c>
      <c r="O1" s="16" t="s">
        <v>423</v>
      </c>
      <c r="P1" s="16" t="s">
        <v>131</v>
      </c>
      <c r="Q1" s="16" t="s">
        <v>406</v>
      </c>
      <c r="R1" s="16" t="s">
        <v>407</v>
      </c>
      <c r="S1" s="16" t="s">
        <v>408</v>
      </c>
      <c r="T1" s="16" t="s">
        <v>100</v>
      </c>
      <c r="U1" s="16" t="s">
        <v>101</v>
      </c>
      <c r="V1" s="16" t="s">
        <v>102</v>
      </c>
      <c r="Y1" s="2" t="s">
        <v>249</v>
      </c>
      <c r="Z1" s="16" t="s">
        <v>409</v>
      </c>
      <c r="AA1" s="16" t="s">
        <v>124</v>
      </c>
      <c r="AB1" s="16" t="s">
        <v>411</v>
      </c>
      <c r="AC1" s="16" t="s">
        <v>412</v>
      </c>
      <c r="AD1" s="16" t="s">
        <v>413</v>
      </c>
    </row>
    <row r="2" spans="1:30" s="16" customFormat="1" x14ac:dyDescent="0.2">
      <c r="A2" s="3">
        <v>37766</v>
      </c>
      <c r="B2" s="22">
        <v>1</v>
      </c>
      <c r="C2" s="16">
        <v>23</v>
      </c>
      <c r="D2" s="16" t="s">
        <v>103</v>
      </c>
      <c r="F2" s="16" t="s">
        <v>104</v>
      </c>
      <c r="G2" s="16" t="s">
        <v>107</v>
      </c>
      <c r="H2" s="16">
        <v>8</v>
      </c>
      <c r="I2" s="16">
        <v>5</v>
      </c>
      <c r="J2" s="16">
        <v>7</v>
      </c>
      <c r="K2" s="16">
        <v>3</v>
      </c>
      <c r="L2" s="16">
        <v>6</v>
      </c>
      <c r="M2" s="16">
        <v>6</v>
      </c>
      <c r="N2" s="16">
        <v>3</v>
      </c>
      <c r="O2" s="16">
        <v>38</v>
      </c>
      <c r="P2" s="16">
        <v>0</v>
      </c>
      <c r="Q2" s="16">
        <v>0</v>
      </c>
      <c r="T2" s="16">
        <v>6</v>
      </c>
      <c r="V2" s="16" t="s">
        <v>106</v>
      </c>
      <c r="Y2" s="3">
        <v>37766</v>
      </c>
      <c r="Z2" s="16">
        <v>0.23684210526315788</v>
      </c>
      <c r="AA2" s="16">
        <v>0.66666666666666663</v>
      </c>
      <c r="AB2" s="16">
        <v>0</v>
      </c>
      <c r="AC2" s="16">
        <v>0.58333333333333337</v>
      </c>
      <c r="AD2" s="16">
        <v>0.23684210526315788</v>
      </c>
    </row>
    <row r="3" spans="1:30" s="16" customFormat="1" x14ac:dyDescent="0.2">
      <c r="A3" s="3">
        <v>37766</v>
      </c>
      <c r="B3" s="22">
        <v>1</v>
      </c>
      <c r="C3" s="16">
        <v>23</v>
      </c>
      <c r="D3" s="16" t="s">
        <v>103</v>
      </c>
      <c r="F3" s="16" t="s">
        <v>104</v>
      </c>
      <c r="G3" s="16" t="s">
        <v>105</v>
      </c>
      <c r="H3" s="16">
        <v>0</v>
      </c>
      <c r="I3" s="16">
        <v>3</v>
      </c>
      <c r="J3" s="16">
        <v>5</v>
      </c>
      <c r="K3" s="16">
        <v>0</v>
      </c>
      <c r="L3" s="16">
        <v>1</v>
      </c>
      <c r="M3" s="16">
        <v>2</v>
      </c>
      <c r="N3" s="16">
        <v>6</v>
      </c>
      <c r="O3" s="16">
        <v>17</v>
      </c>
      <c r="P3" s="16">
        <v>0</v>
      </c>
      <c r="Q3" s="16">
        <v>0</v>
      </c>
      <c r="T3" s="16">
        <v>4</v>
      </c>
      <c r="V3" s="16" t="s">
        <v>106</v>
      </c>
      <c r="Y3" s="3">
        <v>37766</v>
      </c>
      <c r="Z3" s="16">
        <v>0.47058823529411764</v>
      </c>
      <c r="AA3" s="16">
        <v>0.25</v>
      </c>
      <c r="AB3" s="16">
        <v>0</v>
      </c>
      <c r="AC3" s="16">
        <v>0.625</v>
      </c>
      <c r="AD3" s="16">
        <v>5.8823529411764705E-2</v>
      </c>
    </row>
    <row r="4" spans="1:30" s="16" customFormat="1" x14ac:dyDescent="0.2">
      <c r="A4" s="3">
        <v>37767</v>
      </c>
      <c r="B4" s="22">
        <v>1</v>
      </c>
      <c r="C4" s="16">
        <v>23</v>
      </c>
      <c r="D4" s="16" t="s">
        <v>103</v>
      </c>
      <c r="F4" s="16" t="s">
        <v>104</v>
      </c>
      <c r="G4" s="16" t="s">
        <v>105</v>
      </c>
      <c r="H4" s="16">
        <v>0</v>
      </c>
      <c r="I4" s="16">
        <v>2</v>
      </c>
      <c r="J4" s="16">
        <v>11</v>
      </c>
      <c r="K4" s="16">
        <v>0</v>
      </c>
      <c r="L4" s="16">
        <v>2</v>
      </c>
      <c r="M4" s="16">
        <v>5</v>
      </c>
      <c r="N4" s="16">
        <v>0</v>
      </c>
      <c r="O4" s="16">
        <v>20</v>
      </c>
      <c r="P4" s="16">
        <v>0</v>
      </c>
      <c r="Q4" s="16">
        <v>0</v>
      </c>
      <c r="T4" s="16">
        <v>5</v>
      </c>
      <c r="V4" s="16" t="s">
        <v>106</v>
      </c>
      <c r="Y4" s="3">
        <v>37767</v>
      </c>
      <c r="Z4" s="16">
        <v>0.25</v>
      </c>
      <c r="AA4" s="16">
        <v>1</v>
      </c>
      <c r="AB4" s="16">
        <v>0</v>
      </c>
      <c r="AC4" s="16">
        <v>0.84615384615384615</v>
      </c>
      <c r="AD4" s="16">
        <v>0.1</v>
      </c>
    </row>
    <row r="5" spans="1:30" s="16" customFormat="1" x14ac:dyDescent="0.2">
      <c r="A5" s="3">
        <v>37767</v>
      </c>
      <c r="B5" s="22">
        <v>1</v>
      </c>
      <c r="C5" s="16">
        <v>23</v>
      </c>
      <c r="D5" s="16" t="s">
        <v>103</v>
      </c>
      <c r="F5" s="16" t="s">
        <v>104</v>
      </c>
      <c r="G5" s="16" t="s">
        <v>107</v>
      </c>
      <c r="H5" s="16">
        <v>0</v>
      </c>
      <c r="I5" s="16">
        <v>6</v>
      </c>
      <c r="J5" s="16">
        <v>8</v>
      </c>
      <c r="K5" s="16">
        <v>1</v>
      </c>
      <c r="L5" s="16">
        <v>4</v>
      </c>
      <c r="M5" s="16">
        <v>5</v>
      </c>
      <c r="N5" s="16">
        <v>3</v>
      </c>
      <c r="O5" s="16">
        <v>27</v>
      </c>
      <c r="P5" s="16">
        <v>0</v>
      </c>
      <c r="Q5" s="16">
        <v>1</v>
      </c>
      <c r="T5" s="16">
        <v>4</v>
      </c>
      <c r="V5" s="16" t="s">
        <v>106</v>
      </c>
      <c r="Y5" s="3">
        <v>37767</v>
      </c>
      <c r="Z5" s="16">
        <v>0.29629629629629628</v>
      </c>
      <c r="AA5" s="16">
        <v>0.625</v>
      </c>
      <c r="AB5" s="16">
        <v>0.25</v>
      </c>
      <c r="AC5" s="16">
        <v>0.5714285714285714</v>
      </c>
      <c r="AD5" s="16">
        <v>0.18518518518518517</v>
      </c>
    </row>
    <row r="6" spans="1:30" s="16" customFormat="1" x14ac:dyDescent="0.2">
      <c r="A6" s="3">
        <v>37768</v>
      </c>
      <c r="B6" s="22">
        <v>1</v>
      </c>
      <c r="C6" s="16">
        <v>23</v>
      </c>
      <c r="D6" s="16" t="s">
        <v>103</v>
      </c>
      <c r="F6" s="16" t="s">
        <v>104</v>
      </c>
      <c r="G6" s="16" t="s">
        <v>105</v>
      </c>
      <c r="H6" s="16">
        <v>6</v>
      </c>
      <c r="I6" s="16">
        <v>0</v>
      </c>
      <c r="J6" s="16">
        <v>13</v>
      </c>
      <c r="K6" s="16">
        <v>0</v>
      </c>
      <c r="L6" s="16">
        <v>0</v>
      </c>
      <c r="M6" s="16">
        <v>1</v>
      </c>
      <c r="N6" s="16">
        <v>2</v>
      </c>
      <c r="O6" s="16">
        <v>22</v>
      </c>
      <c r="P6" s="16">
        <v>0</v>
      </c>
      <c r="Q6" s="16">
        <v>0</v>
      </c>
      <c r="T6" s="16">
        <v>0</v>
      </c>
      <c r="V6" s="16" t="s">
        <v>106</v>
      </c>
      <c r="Y6" s="3">
        <v>37768</v>
      </c>
      <c r="Z6" s="16">
        <v>0.13636363636363635</v>
      </c>
      <c r="AA6" s="16">
        <v>0.33333333333333331</v>
      </c>
      <c r="AB6" s="16" t="e">
        <v>#DIV/0!</v>
      </c>
      <c r="AC6" s="16">
        <v>1</v>
      </c>
      <c r="AD6" s="16">
        <v>0</v>
      </c>
    </row>
    <row r="7" spans="1:30" s="16" customFormat="1" x14ac:dyDescent="0.2">
      <c r="A7" s="3">
        <v>37769</v>
      </c>
      <c r="B7" s="22">
        <v>1</v>
      </c>
      <c r="C7" s="16">
        <v>23</v>
      </c>
      <c r="D7" s="16" t="s">
        <v>103</v>
      </c>
      <c r="F7" s="16" t="s">
        <v>104</v>
      </c>
      <c r="G7" s="16" t="s">
        <v>105</v>
      </c>
      <c r="H7" s="16">
        <v>1</v>
      </c>
      <c r="I7" s="16">
        <v>1</v>
      </c>
      <c r="J7" s="16">
        <v>16</v>
      </c>
      <c r="K7" s="16">
        <v>0</v>
      </c>
      <c r="L7" s="16">
        <v>8</v>
      </c>
      <c r="M7" s="16">
        <v>2</v>
      </c>
      <c r="N7" s="16">
        <v>1</v>
      </c>
      <c r="O7" s="16">
        <v>29</v>
      </c>
      <c r="P7" s="16">
        <v>0</v>
      </c>
      <c r="Q7" s="16">
        <v>0</v>
      </c>
      <c r="T7" s="16">
        <v>0</v>
      </c>
      <c r="V7" s="16" t="s">
        <v>106</v>
      </c>
      <c r="Y7" s="3">
        <v>37769</v>
      </c>
      <c r="Z7" s="16">
        <v>0.10344827586206896</v>
      </c>
      <c r="AA7" s="16">
        <v>0.66666666666666663</v>
      </c>
      <c r="AB7" s="16" t="e">
        <v>#DIV/0!</v>
      </c>
      <c r="AC7" s="16">
        <v>0.94117647058823528</v>
      </c>
      <c r="AD7" s="16">
        <v>0.27586206896551724</v>
      </c>
    </row>
    <row r="8" spans="1:30" s="16" customFormat="1" x14ac:dyDescent="0.2">
      <c r="A8" s="5">
        <v>37773</v>
      </c>
      <c r="B8" s="22">
        <v>1</v>
      </c>
      <c r="C8" s="16">
        <v>23</v>
      </c>
      <c r="D8" s="16" t="s">
        <v>103</v>
      </c>
      <c r="F8" s="16" t="s">
        <v>104</v>
      </c>
      <c r="G8" s="16" t="s">
        <v>107</v>
      </c>
      <c r="H8" s="16">
        <v>1</v>
      </c>
      <c r="I8" s="16">
        <v>8</v>
      </c>
      <c r="J8" s="16">
        <v>1</v>
      </c>
      <c r="K8" s="16">
        <v>4</v>
      </c>
      <c r="L8" s="16">
        <v>3</v>
      </c>
      <c r="M8" s="16">
        <v>0</v>
      </c>
      <c r="N8" s="16">
        <v>3</v>
      </c>
      <c r="O8" s="16">
        <v>20</v>
      </c>
      <c r="P8" s="16">
        <v>0</v>
      </c>
      <c r="R8" s="16">
        <v>0</v>
      </c>
      <c r="S8" s="16">
        <v>0</v>
      </c>
      <c r="T8" s="16">
        <v>1</v>
      </c>
      <c r="V8" s="16" t="s">
        <v>106</v>
      </c>
      <c r="Y8" s="5">
        <v>37773</v>
      </c>
      <c r="Z8" s="16">
        <v>0.15</v>
      </c>
      <c r="AA8" s="16">
        <v>0</v>
      </c>
      <c r="AB8" s="16">
        <v>0</v>
      </c>
      <c r="AC8" s="16">
        <v>0.1111111111111111</v>
      </c>
      <c r="AD8" s="16">
        <v>0.35</v>
      </c>
    </row>
    <row r="9" spans="1:30" s="16" customFormat="1" x14ac:dyDescent="0.2">
      <c r="A9" s="5">
        <v>37773</v>
      </c>
      <c r="B9" s="22">
        <v>1</v>
      </c>
      <c r="C9" s="16">
        <v>23</v>
      </c>
      <c r="D9" s="16" t="s">
        <v>103</v>
      </c>
      <c r="F9" s="16" t="s">
        <v>104</v>
      </c>
      <c r="G9" s="16" t="s">
        <v>105</v>
      </c>
      <c r="H9" s="16">
        <v>3</v>
      </c>
      <c r="I9" s="16">
        <v>6</v>
      </c>
      <c r="J9" s="16">
        <v>1</v>
      </c>
      <c r="K9" s="16">
        <v>0</v>
      </c>
      <c r="L9" s="16">
        <v>2</v>
      </c>
      <c r="M9" s="16">
        <v>0</v>
      </c>
      <c r="N9" s="16">
        <v>2</v>
      </c>
      <c r="O9" s="16">
        <v>14</v>
      </c>
      <c r="P9" s="16">
        <v>2</v>
      </c>
      <c r="R9" s="16">
        <v>0</v>
      </c>
      <c r="S9" s="16">
        <v>0</v>
      </c>
      <c r="T9" s="16">
        <v>1</v>
      </c>
      <c r="V9" s="16" t="s">
        <v>106</v>
      </c>
      <c r="Y9" s="5">
        <v>37773</v>
      </c>
      <c r="Z9" s="16">
        <v>0.14285714285714285</v>
      </c>
      <c r="AA9" s="16">
        <v>0</v>
      </c>
      <c r="AB9" s="16">
        <v>0</v>
      </c>
      <c r="AC9" s="16">
        <v>0.14285714285714285</v>
      </c>
      <c r="AD9" s="16">
        <v>0.14285714285714285</v>
      </c>
    </row>
    <row r="10" spans="1:30" s="16" customFormat="1" x14ac:dyDescent="0.2">
      <c r="A10" s="3">
        <v>37774</v>
      </c>
      <c r="B10" s="22">
        <v>1</v>
      </c>
      <c r="C10" s="16">
        <v>23</v>
      </c>
      <c r="D10" s="16" t="s">
        <v>103</v>
      </c>
      <c r="F10" s="16" t="s">
        <v>104</v>
      </c>
      <c r="G10" s="16" t="s">
        <v>105</v>
      </c>
      <c r="H10" s="16">
        <v>0</v>
      </c>
      <c r="I10" s="16">
        <v>5</v>
      </c>
      <c r="J10" s="16">
        <v>11</v>
      </c>
      <c r="K10" s="16">
        <v>1</v>
      </c>
      <c r="L10" s="16">
        <v>3</v>
      </c>
      <c r="M10" s="16">
        <v>6</v>
      </c>
      <c r="N10" s="16">
        <v>7</v>
      </c>
      <c r="O10" s="16">
        <v>33</v>
      </c>
      <c r="P10" s="16">
        <v>0</v>
      </c>
      <c r="R10" s="16">
        <v>0</v>
      </c>
      <c r="S10" s="16">
        <v>8</v>
      </c>
      <c r="T10" s="16">
        <v>6</v>
      </c>
      <c r="V10" s="16" t="s">
        <v>106</v>
      </c>
      <c r="Y10" s="3">
        <v>37774</v>
      </c>
      <c r="Z10" s="16">
        <v>0.39393939393939392</v>
      </c>
      <c r="AA10" s="16">
        <v>0.46153846153846156</v>
      </c>
      <c r="AB10" s="16">
        <v>1.3333333333333333</v>
      </c>
      <c r="AC10" s="16">
        <v>0.6875</v>
      </c>
      <c r="AD10" s="16">
        <v>0.12121212121212122</v>
      </c>
    </row>
    <row r="11" spans="1:30" s="16" customFormat="1" x14ac:dyDescent="0.2">
      <c r="A11" s="3">
        <v>37778</v>
      </c>
      <c r="B11" s="22">
        <v>1</v>
      </c>
      <c r="C11" s="16">
        <v>23</v>
      </c>
      <c r="D11" s="16" t="s">
        <v>103</v>
      </c>
      <c r="F11" s="16" t="s">
        <v>104</v>
      </c>
      <c r="G11" s="16" t="s">
        <v>105</v>
      </c>
      <c r="H11" s="16">
        <v>1</v>
      </c>
      <c r="I11" s="16">
        <v>1</v>
      </c>
      <c r="J11" s="16">
        <v>3</v>
      </c>
      <c r="K11" s="16">
        <v>0</v>
      </c>
      <c r="L11" s="16">
        <v>0</v>
      </c>
      <c r="M11" s="16">
        <v>8</v>
      </c>
      <c r="N11" s="16">
        <v>1</v>
      </c>
      <c r="O11" s="16">
        <v>14</v>
      </c>
      <c r="P11" s="16">
        <v>0</v>
      </c>
      <c r="T11" s="16">
        <v>9</v>
      </c>
      <c r="V11" s="16" t="s">
        <v>106</v>
      </c>
      <c r="Y11" s="3">
        <v>37778</v>
      </c>
      <c r="Z11" s="16">
        <v>0.6428571428571429</v>
      </c>
      <c r="AA11" s="16">
        <v>0.88888888888888884</v>
      </c>
      <c r="AB11" s="16">
        <v>0</v>
      </c>
      <c r="AC11" s="16">
        <v>0.75</v>
      </c>
      <c r="AD11" s="16">
        <v>0</v>
      </c>
    </row>
    <row r="12" spans="1:30" s="16" customFormat="1" x14ac:dyDescent="0.2">
      <c r="A12" s="3">
        <v>37779</v>
      </c>
      <c r="B12" s="22">
        <v>1</v>
      </c>
      <c r="C12" s="16">
        <v>23</v>
      </c>
      <c r="D12" s="16" t="s">
        <v>103</v>
      </c>
      <c r="F12" s="16" t="s">
        <v>104</v>
      </c>
      <c r="G12" s="16" t="s">
        <v>107</v>
      </c>
      <c r="H12" s="16">
        <v>3</v>
      </c>
      <c r="I12" s="16">
        <v>0</v>
      </c>
      <c r="J12" s="16">
        <v>5</v>
      </c>
      <c r="K12" s="16">
        <v>2</v>
      </c>
      <c r="L12" s="16">
        <v>0</v>
      </c>
      <c r="M12" s="16">
        <v>3</v>
      </c>
      <c r="N12" s="16">
        <v>2</v>
      </c>
      <c r="O12" s="16">
        <v>15</v>
      </c>
      <c r="P12" s="16">
        <v>0</v>
      </c>
      <c r="T12" s="16">
        <v>3</v>
      </c>
      <c r="V12" s="16" t="s">
        <v>106</v>
      </c>
      <c r="Y12" s="3">
        <v>37779</v>
      </c>
      <c r="Z12" s="16">
        <v>0.33333333333333331</v>
      </c>
      <c r="AA12" s="16">
        <v>0.6</v>
      </c>
      <c r="AB12" s="16">
        <v>0</v>
      </c>
      <c r="AC12" s="16">
        <v>1</v>
      </c>
      <c r="AD12" s="16">
        <v>0.13333333333333333</v>
      </c>
    </row>
    <row r="13" spans="1:30" s="16" customFormat="1" x14ac:dyDescent="0.2">
      <c r="A13" s="3">
        <v>37779</v>
      </c>
      <c r="B13" s="22">
        <v>1</v>
      </c>
      <c r="C13" s="16">
        <v>23</v>
      </c>
      <c r="D13" s="16" t="s">
        <v>103</v>
      </c>
      <c r="F13" s="16" t="s">
        <v>104</v>
      </c>
      <c r="G13" s="16" t="s">
        <v>105</v>
      </c>
      <c r="H13" s="16">
        <v>0</v>
      </c>
      <c r="I13" s="16">
        <v>1</v>
      </c>
      <c r="J13" s="16">
        <v>4</v>
      </c>
      <c r="K13" s="16">
        <v>0</v>
      </c>
      <c r="L13" s="16">
        <v>3</v>
      </c>
      <c r="M13" s="16">
        <v>5</v>
      </c>
      <c r="N13" s="16">
        <v>1</v>
      </c>
      <c r="O13" s="16">
        <v>14</v>
      </c>
      <c r="P13" s="16">
        <v>0</v>
      </c>
      <c r="T13" s="16">
        <v>3</v>
      </c>
      <c r="V13" s="16" t="s">
        <v>106</v>
      </c>
      <c r="Y13" s="3">
        <v>37779</v>
      </c>
      <c r="Z13" s="16">
        <v>0.42857142857142855</v>
      </c>
      <c r="AA13" s="16">
        <v>0.83333333333333337</v>
      </c>
      <c r="AB13" s="16">
        <v>0</v>
      </c>
      <c r="AC13" s="16">
        <v>0.8</v>
      </c>
      <c r="AD13" s="16">
        <v>0.21428571428571427</v>
      </c>
    </row>
    <row r="14" spans="1:30" s="16" customFormat="1" x14ac:dyDescent="0.2">
      <c r="A14" s="3">
        <v>37922</v>
      </c>
      <c r="B14" s="22">
        <v>2</v>
      </c>
      <c r="C14" s="16">
        <v>23</v>
      </c>
      <c r="D14" s="16" t="s">
        <v>103</v>
      </c>
      <c r="F14" s="16" t="s">
        <v>104</v>
      </c>
      <c r="G14" s="16" t="s">
        <v>105</v>
      </c>
      <c r="H14" s="16">
        <v>0</v>
      </c>
      <c r="I14" s="16">
        <v>1</v>
      </c>
      <c r="J14" s="16">
        <v>6</v>
      </c>
      <c r="K14" s="16">
        <v>0</v>
      </c>
      <c r="L14" s="16">
        <v>10</v>
      </c>
      <c r="M14" s="16">
        <v>9</v>
      </c>
      <c r="N14" s="16">
        <v>8</v>
      </c>
      <c r="O14" s="16">
        <v>34</v>
      </c>
      <c r="P14" s="16">
        <v>0</v>
      </c>
      <c r="Q14" s="16">
        <v>0</v>
      </c>
      <c r="R14" s="16">
        <v>0</v>
      </c>
      <c r="S14" s="16">
        <v>0</v>
      </c>
      <c r="T14" s="16">
        <v>10</v>
      </c>
      <c r="V14" s="16" t="s">
        <v>106</v>
      </c>
      <c r="Y14" s="3">
        <v>37922</v>
      </c>
      <c r="Z14" s="16">
        <v>0.5</v>
      </c>
      <c r="AA14" s="16">
        <v>0.52941176470588236</v>
      </c>
      <c r="AB14" s="16">
        <v>0</v>
      </c>
      <c r="AC14" s="16">
        <v>0.8571428571428571</v>
      </c>
      <c r="AD14" s="16">
        <v>0.29411764705882354</v>
      </c>
    </row>
    <row r="15" spans="1:30" s="16" customFormat="1" x14ac:dyDescent="0.2">
      <c r="A15" s="6">
        <v>37923</v>
      </c>
      <c r="B15" s="22">
        <v>2</v>
      </c>
      <c r="C15" s="16">
        <v>23</v>
      </c>
      <c r="D15" s="16" t="s">
        <v>103</v>
      </c>
      <c r="F15" s="16" t="s">
        <v>104</v>
      </c>
      <c r="G15" s="16" t="s">
        <v>105</v>
      </c>
      <c r="H15" s="16">
        <v>0</v>
      </c>
      <c r="I15" s="16">
        <v>1</v>
      </c>
      <c r="J15" s="16">
        <v>6</v>
      </c>
      <c r="K15" s="16">
        <v>0</v>
      </c>
      <c r="L15" s="16">
        <v>10</v>
      </c>
      <c r="M15" s="16">
        <v>9</v>
      </c>
      <c r="N15" s="16">
        <v>8</v>
      </c>
      <c r="O15" s="16">
        <v>34</v>
      </c>
      <c r="P15" s="16">
        <v>0</v>
      </c>
      <c r="S15" s="16">
        <v>0</v>
      </c>
      <c r="T15" s="16">
        <v>10</v>
      </c>
      <c r="V15" s="16" t="s">
        <v>106</v>
      </c>
      <c r="Y15" s="6">
        <v>37923</v>
      </c>
      <c r="Z15" s="16">
        <v>0.5</v>
      </c>
      <c r="AA15" s="16">
        <v>0.52941176470588236</v>
      </c>
      <c r="AB15" s="16">
        <v>0</v>
      </c>
      <c r="AC15" s="16">
        <v>0.8571428571428571</v>
      </c>
      <c r="AD15" s="16">
        <v>0.29411764705882354</v>
      </c>
    </row>
    <row r="16" spans="1:30" s="16" customFormat="1" x14ac:dyDescent="0.2">
      <c r="A16" s="3">
        <v>37924</v>
      </c>
      <c r="B16" s="22">
        <v>2</v>
      </c>
      <c r="C16" s="16">
        <v>23</v>
      </c>
      <c r="D16" s="16" t="s">
        <v>103</v>
      </c>
      <c r="F16" s="16" t="s">
        <v>104</v>
      </c>
      <c r="G16" s="16" t="s">
        <v>105</v>
      </c>
      <c r="H16" s="16">
        <v>0</v>
      </c>
      <c r="I16" s="16">
        <v>3</v>
      </c>
      <c r="J16" s="16">
        <v>10</v>
      </c>
      <c r="K16" s="16">
        <v>0</v>
      </c>
      <c r="L16" s="16">
        <v>1</v>
      </c>
      <c r="M16" s="16">
        <v>13</v>
      </c>
      <c r="N16" s="16">
        <v>4</v>
      </c>
      <c r="O16" s="16">
        <v>31</v>
      </c>
      <c r="P16" s="16">
        <v>0</v>
      </c>
      <c r="R16" s="16">
        <v>0</v>
      </c>
      <c r="S16" s="16">
        <v>1</v>
      </c>
      <c r="T16" s="16">
        <v>10</v>
      </c>
      <c r="V16" s="16" t="s">
        <v>106</v>
      </c>
      <c r="Y16" s="3">
        <v>37924</v>
      </c>
      <c r="Z16" s="16">
        <v>0.54838709677419351</v>
      </c>
      <c r="AA16" s="16">
        <v>0.76470588235294112</v>
      </c>
      <c r="AB16" s="16">
        <v>0.1</v>
      </c>
      <c r="AC16" s="16">
        <v>0.76923076923076927</v>
      </c>
      <c r="AD16" s="16">
        <v>3.2258064516129031E-2</v>
      </c>
    </row>
    <row r="17" spans="1:30" s="16" customFormat="1" x14ac:dyDescent="0.2">
      <c r="A17" s="6">
        <v>37925</v>
      </c>
      <c r="B17" s="22">
        <v>2</v>
      </c>
      <c r="C17" s="16">
        <v>23</v>
      </c>
      <c r="D17" s="16" t="s">
        <v>103</v>
      </c>
      <c r="F17" s="16" t="s">
        <v>104</v>
      </c>
      <c r="G17" s="16" t="s">
        <v>105</v>
      </c>
      <c r="H17" s="16">
        <v>0</v>
      </c>
      <c r="I17" s="16">
        <v>3</v>
      </c>
      <c r="J17" s="16">
        <v>10</v>
      </c>
      <c r="K17" s="16">
        <v>0</v>
      </c>
      <c r="L17" s="16">
        <v>1</v>
      </c>
      <c r="M17" s="16">
        <v>13</v>
      </c>
      <c r="N17" s="16">
        <v>4</v>
      </c>
      <c r="O17" s="16">
        <v>31</v>
      </c>
      <c r="P17" s="16">
        <v>0</v>
      </c>
      <c r="S17" s="16">
        <v>1</v>
      </c>
      <c r="T17" s="16">
        <v>12</v>
      </c>
      <c r="U17" s="16">
        <v>1</v>
      </c>
      <c r="V17" s="16" t="s">
        <v>106</v>
      </c>
      <c r="W17" s="16" t="s">
        <v>108</v>
      </c>
      <c r="Y17" s="6">
        <v>37925</v>
      </c>
      <c r="Z17" s="16">
        <v>0.54838709677419351</v>
      </c>
      <c r="AA17" s="16">
        <v>0.76470588235294112</v>
      </c>
      <c r="AB17" s="16">
        <v>8.3333333333333329E-2</v>
      </c>
      <c r="AC17" s="16">
        <v>0.76923076923076927</v>
      </c>
      <c r="AD17" s="16">
        <v>3.2258064516129031E-2</v>
      </c>
    </row>
    <row r="18" spans="1:30" s="16" customFormat="1" x14ac:dyDescent="0.2">
      <c r="A18" s="1">
        <v>37932</v>
      </c>
      <c r="B18" s="22">
        <v>2</v>
      </c>
      <c r="C18" s="16">
        <v>23</v>
      </c>
      <c r="D18" s="16" t="s">
        <v>103</v>
      </c>
      <c r="F18" s="16" t="s">
        <v>104</v>
      </c>
      <c r="G18" s="16" t="s">
        <v>105</v>
      </c>
      <c r="H18" s="16">
        <v>0</v>
      </c>
      <c r="I18" s="16">
        <v>2</v>
      </c>
      <c r="J18" s="16">
        <v>6</v>
      </c>
      <c r="K18" s="16">
        <v>5</v>
      </c>
      <c r="L18" s="16">
        <v>4</v>
      </c>
      <c r="M18" s="16">
        <v>6</v>
      </c>
      <c r="N18" s="16">
        <v>10</v>
      </c>
      <c r="O18" s="16">
        <v>33</v>
      </c>
      <c r="P18" s="16">
        <v>0</v>
      </c>
      <c r="S18" s="16">
        <v>1</v>
      </c>
      <c r="T18" s="16">
        <v>10</v>
      </c>
      <c r="U18" s="16">
        <v>1</v>
      </c>
      <c r="V18" s="16" t="s">
        <v>106</v>
      </c>
      <c r="W18" s="16" t="s">
        <v>108</v>
      </c>
      <c r="Y18" s="1">
        <v>37932</v>
      </c>
      <c r="Z18" s="16">
        <v>0.48484848484848486</v>
      </c>
      <c r="AA18" s="16">
        <v>0.375</v>
      </c>
      <c r="AB18" s="16">
        <v>0.1</v>
      </c>
      <c r="AC18" s="16">
        <v>0.75</v>
      </c>
      <c r="AD18" s="16">
        <v>0.27272727272727271</v>
      </c>
    </row>
    <row r="19" spans="1:30" s="16" customFormat="1" x14ac:dyDescent="0.2">
      <c r="A19" s="6">
        <v>37933</v>
      </c>
      <c r="B19" s="22">
        <v>2</v>
      </c>
      <c r="C19" s="16">
        <v>23</v>
      </c>
      <c r="D19" s="16" t="s">
        <v>103</v>
      </c>
      <c r="F19" s="16" t="s">
        <v>104</v>
      </c>
      <c r="G19" s="16" t="s">
        <v>105</v>
      </c>
      <c r="H19" s="16">
        <v>0</v>
      </c>
      <c r="I19" s="16">
        <v>8</v>
      </c>
      <c r="J19" s="16">
        <v>13</v>
      </c>
      <c r="K19" s="16">
        <v>5</v>
      </c>
      <c r="L19" s="16">
        <v>5</v>
      </c>
      <c r="M19" s="16">
        <v>4</v>
      </c>
      <c r="N19" s="16">
        <v>3</v>
      </c>
      <c r="O19" s="16">
        <v>38</v>
      </c>
      <c r="P19" s="16">
        <v>0</v>
      </c>
      <c r="S19" s="16">
        <v>0</v>
      </c>
      <c r="T19" s="16">
        <v>5</v>
      </c>
      <c r="V19" s="16" t="s">
        <v>106</v>
      </c>
      <c r="Y19" s="6">
        <v>37933</v>
      </c>
      <c r="Z19" s="16">
        <v>0.18421052631578946</v>
      </c>
      <c r="AA19" s="16">
        <v>0.5714285714285714</v>
      </c>
      <c r="AB19" s="16">
        <v>0</v>
      </c>
      <c r="AC19" s="16">
        <v>0.61904761904761907</v>
      </c>
      <c r="AD19" s="16">
        <v>0.26315789473684209</v>
      </c>
    </row>
    <row r="20" spans="1:30" s="16" customFormat="1" x14ac:dyDescent="0.2">
      <c r="A20" s="7">
        <v>37939</v>
      </c>
      <c r="B20" s="22">
        <v>2</v>
      </c>
      <c r="C20" s="16">
        <v>23</v>
      </c>
      <c r="D20" s="16" t="s">
        <v>103</v>
      </c>
      <c r="F20" s="16" t="s">
        <v>104</v>
      </c>
      <c r="G20" s="16" t="s">
        <v>105</v>
      </c>
      <c r="H20" s="16">
        <v>0</v>
      </c>
      <c r="I20" s="16">
        <v>4</v>
      </c>
      <c r="J20" s="16">
        <v>8</v>
      </c>
      <c r="K20" s="16">
        <v>4</v>
      </c>
      <c r="L20" s="16">
        <v>3</v>
      </c>
      <c r="M20" s="16">
        <v>11</v>
      </c>
      <c r="N20" s="16">
        <v>7</v>
      </c>
      <c r="O20" s="16">
        <v>37</v>
      </c>
      <c r="P20" s="16">
        <v>1</v>
      </c>
      <c r="S20" s="16">
        <v>0</v>
      </c>
      <c r="T20" s="16">
        <v>13</v>
      </c>
      <c r="V20" s="16" t="s">
        <v>106</v>
      </c>
      <c r="Y20" s="7">
        <v>37939</v>
      </c>
      <c r="Z20" s="16">
        <v>0.48648648648648651</v>
      </c>
      <c r="AA20" s="16">
        <v>0.61111111111111116</v>
      </c>
      <c r="AB20" s="16">
        <v>0</v>
      </c>
      <c r="AC20" s="16">
        <v>0.66666666666666663</v>
      </c>
      <c r="AD20" s="16">
        <v>0.1891891891891892</v>
      </c>
    </row>
    <row r="21" spans="1:30" s="16" customFormat="1" x14ac:dyDescent="0.2">
      <c r="A21" s="1">
        <v>37940</v>
      </c>
      <c r="B21" s="22">
        <v>2</v>
      </c>
      <c r="C21" s="16">
        <v>23</v>
      </c>
      <c r="D21" s="16" t="s">
        <v>103</v>
      </c>
      <c r="F21" s="16" t="s">
        <v>104</v>
      </c>
      <c r="G21" s="16" t="s">
        <v>105</v>
      </c>
      <c r="H21" s="16">
        <v>1</v>
      </c>
      <c r="I21" s="16">
        <v>6</v>
      </c>
      <c r="J21" s="16">
        <v>11</v>
      </c>
      <c r="K21" s="16">
        <v>2</v>
      </c>
      <c r="L21" s="16">
        <v>2</v>
      </c>
      <c r="M21" s="16">
        <v>8</v>
      </c>
      <c r="N21" s="16">
        <v>10</v>
      </c>
      <c r="O21" s="16">
        <v>40</v>
      </c>
      <c r="P21" s="16">
        <v>0</v>
      </c>
      <c r="S21" s="16">
        <v>0</v>
      </c>
      <c r="T21" s="16">
        <v>12</v>
      </c>
      <c r="V21" s="16" t="s">
        <v>106</v>
      </c>
      <c r="Y21" s="1">
        <v>37940</v>
      </c>
      <c r="Z21" s="16">
        <v>0.45</v>
      </c>
      <c r="AA21" s="16">
        <v>0.44444444444444442</v>
      </c>
      <c r="AB21" s="16">
        <v>0</v>
      </c>
      <c r="AC21" s="16">
        <v>0.6470588235294118</v>
      </c>
      <c r="AD21" s="16">
        <v>0.1</v>
      </c>
    </row>
    <row r="22" spans="1:30" s="16" customFormat="1" x14ac:dyDescent="0.2">
      <c r="A22" s="7">
        <v>37944</v>
      </c>
      <c r="B22" s="22">
        <v>2</v>
      </c>
      <c r="C22" s="16">
        <v>23</v>
      </c>
      <c r="D22" s="16" t="s">
        <v>103</v>
      </c>
      <c r="F22" s="16" t="s">
        <v>104</v>
      </c>
      <c r="G22" s="16" t="s">
        <v>105</v>
      </c>
      <c r="H22" s="16">
        <v>0</v>
      </c>
      <c r="I22" s="16">
        <v>1</v>
      </c>
      <c r="J22" s="16">
        <v>5</v>
      </c>
      <c r="K22" s="16">
        <v>2</v>
      </c>
      <c r="L22" s="16">
        <v>3</v>
      </c>
      <c r="M22" s="16">
        <v>1</v>
      </c>
      <c r="N22" s="16">
        <v>2</v>
      </c>
      <c r="O22" s="16">
        <v>14</v>
      </c>
      <c r="P22" s="16">
        <v>1</v>
      </c>
      <c r="S22" s="16">
        <v>0</v>
      </c>
      <c r="T22" s="16">
        <v>1</v>
      </c>
      <c r="V22" s="16" t="s">
        <v>106</v>
      </c>
      <c r="Y22" s="7">
        <v>37944</v>
      </c>
      <c r="Z22" s="16">
        <v>0.21428571428571427</v>
      </c>
      <c r="AA22" s="16">
        <v>0.33333333333333331</v>
      </c>
      <c r="AB22" s="16">
        <v>0</v>
      </c>
      <c r="AC22" s="16">
        <v>0.83333333333333337</v>
      </c>
      <c r="AD22" s="16">
        <v>0.35714285714285715</v>
      </c>
    </row>
    <row r="23" spans="1:30" s="16" customFormat="1" x14ac:dyDescent="0.2">
      <c r="A23" s="1">
        <v>38007</v>
      </c>
      <c r="B23" s="22">
        <v>3</v>
      </c>
      <c r="C23" s="16">
        <v>23</v>
      </c>
      <c r="D23" s="16" t="s">
        <v>103</v>
      </c>
      <c r="F23" s="16" t="s">
        <v>104</v>
      </c>
      <c r="G23" s="16" t="s">
        <v>105</v>
      </c>
      <c r="H23" s="16">
        <v>0</v>
      </c>
      <c r="I23" s="16">
        <v>10</v>
      </c>
      <c r="J23" s="16">
        <v>3</v>
      </c>
      <c r="K23" s="16">
        <v>0</v>
      </c>
      <c r="L23" s="16">
        <v>2</v>
      </c>
      <c r="M23" s="16">
        <v>13</v>
      </c>
      <c r="N23" s="16">
        <v>5</v>
      </c>
      <c r="O23" s="16">
        <v>33</v>
      </c>
      <c r="P23" s="16">
        <v>1</v>
      </c>
      <c r="R23" s="16">
        <v>0</v>
      </c>
      <c r="S23" s="16">
        <v>0</v>
      </c>
      <c r="T23" s="16">
        <v>13</v>
      </c>
      <c r="V23" s="16" t="s">
        <v>106</v>
      </c>
      <c r="Y23" s="1">
        <v>38007</v>
      </c>
      <c r="Z23" s="16">
        <v>0.54545454545454541</v>
      </c>
      <c r="AA23" s="16">
        <v>0.72222222222222221</v>
      </c>
      <c r="AB23" s="16">
        <v>0</v>
      </c>
      <c r="AC23" s="16">
        <v>0.23076923076923078</v>
      </c>
      <c r="AD23" s="16">
        <v>6.0606060606060608E-2</v>
      </c>
    </row>
    <row r="24" spans="1:30" s="16" customFormat="1" x14ac:dyDescent="0.2">
      <c r="A24" s="1">
        <v>38008</v>
      </c>
      <c r="B24" s="22">
        <v>3</v>
      </c>
      <c r="C24" s="16">
        <v>23</v>
      </c>
      <c r="D24" s="16" t="s">
        <v>103</v>
      </c>
      <c r="F24" s="16" t="s">
        <v>104</v>
      </c>
      <c r="G24" s="16" t="s">
        <v>105</v>
      </c>
      <c r="H24" s="16">
        <v>0</v>
      </c>
      <c r="I24" s="16">
        <v>0</v>
      </c>
      <c r="J24" s="16">
        <v>8</v>
      </c>
      <c r="K24" s="16">
        <v>1</v>
      </c>
      <c r="L24" s="16">
        <v>0</v>
      </c>
      <c r="M24" s="16">
        <v>1</v>
      </c>
      <c r="N24" s="16">
        <v>8</v>
      </c>
      <c r="O24" s="16">
        <v>18</v>
      </c>
      <c r="P24" s="16">
        <v>0</v>
      </c>
      <c r="R24" s="16">
        <v>0</v>
      </c>
      <c r="S24" s="16">
        <v>0</v>
      </c>
      <c r="T24" s="16">
        <v>6</v>
      </c>
      <c r="V24" s="16" t="s">
        <v>106</v>
      </c>
      <c r="Y24" s="1">
        <v>38008</v>
      </c>
      <c r="Z24" s="16">
        <v>0.5</v>
      </c>
      <c r="AA24" s="16">
        <v>0.1111111111111111</v>
      </c>
      <c r="AB24" s="16">
        <v>0</v>
      </c>
      <c r="AC24" s="16">
        <v>1</v>
      </c>
      <c r="AD24" s="16">
        <v>5.5555555555555552E-2</v>
      </c>
    </row>
    <row r="25" spans="1:30" s="16" customFormat="1" x14ac:dyDescent="0.2">
      <c r="A25" s="1">
        <v>38009</v>
      </c>
      <c r="B25" s="22">
        <v>3</v>
      </c>
      <c r="C25" s="8">
        <v>23</v>
      </c>
      <c r="D25" s="16" t="s">
        <v>103</v>
      </c>
      <c r="F25" s="16" t="s">
        <v>104</v>
      </c>
      <c r="G25" s="16" t="s">
        <v>105</v>
      </c>
      <c r="H25" s="16">
        <v>0</v>
      </c>
      <c r="I25" s="16">
        <v>0</v>
      </c>
      <c r="J25" s="16">
        <v>3</v>
      </c>
      <c r="K25" s="16">
        <v>2</v>
      </c>
      <c r="L25" s="16">
        <v>1</v>
      </c>
      <c r="M25" s="16">
        <v>9</v>
      </c>
      <c r="N25" s="16">
        <v>12</v>
      </c>
      <c r="O25" s="16">
        <v>27</v>
      </c>
      <c r="P25" s="16">
        <v>0</v>
      </c>
      <c r="R25" s="16">
        <v>0</v>
      </c>
      <c r="S25" s="16">
        <v>1</v>
      </c>
      <c r="T25" s="16">
        <v>7</v>
      </c>
      <c r="U25" s="16">
        <v>1</v>
      </c>
      <c r="V25" s="16" t="s">
        <v>106</v>
      </c>
      <c r="W25" s="16" t="s">
        <v>383</v>
      </c>
      <c r="Y25" s="1">
        <v>38009</v>
      </c>
      <c r="Z25" s="16">
        <v>0.77777777777777779</v>
      </c>
      <c r="AA25" s="16">
        <v>0.42857142857142855</v>
      </c>
      <c r="AB25" s="16">
        <v>0.14285714285714285</v>
      </c>
      <c r="AC25" s="16">
        <v>1</v>
      </c>
      <c r="AD25" s="16">
        <v>0.1111111111111111</v>
      </c>
    </row>
    <row r="26" spans="1:30" s="16" customFormat="1" x14ac:dyDescent="0.2">
      <c r="A26" s="1">
        <v>38010</v>
      </c>
      <c r="B26" s="22">
        <v>3</v>
      </c>
      <c r="C26" s="8">
        <v>23</v>
      </c>
      <c r="D26" s="16" t="s">
        <v>103</v>
      </c>
      <c r="F26" s="16" t="s">
        <v>104</v>
      </c>
      <c r="G26" s="16" t="s">
        <v>105</v>
      </c>
      <c r="H26" s="16">
        <v>0</v>
      </c>
      <c r="I26" s="16">
        <v>1</v>
      </c>
      <c r="J26" s="16">
        <v>7</v>
      </c>
      <c r="K26" s="16">
        <v>4</v>
      </c>
      <c r="L26" s="16">
        <v>4</v>
      </c>
      <c r="M26" s="16">
        <v>13</v>
      </c>
      <c r="N26" s="16">
        <v>4</v>
      </c>
      <c r="O26" s="16">
        <v>33</v>
      </c>
      <c r="P26" s="16">
        <v>0</v>
      </c>
      <c r="R26" s="16">
        <v>0</v>
      </c>
      <c r="S26" s="16">
        <v>0</v>
      </c>
      <c r="T26" s="16">
        <v>13</v>
      </c>
      <c r="V26" s="16" t="s">
        <v>106</v>
      </c>
      <c r="Y26" s="1">
        <v>38010</v>
      </c>
      <c r="Z26" s="16">
        <v>0.51515151515151514</v>
      </c>
      <c r="AA26" s="16">
        <v>0.76470588235294112</v>
      </c>
      <c r="AB26" s="16">
        <v>0</v>
      </c>
      <c r="AC26" s="16">
        <v>0.875</v>
      </c>
      <c r="AD26" s="16">
        <v>0.24242424242424243</v>
      </c>
    </row>
    <row r="27" spans="1:30" s="16" customFormat="1" x14ac:dyDescent="0.2">
      <c r="A27" s="3">
        <v>38013</v>
      </c>
      <c r="B27" s="22">
        <v>3</v>
      </c>
      <c r="C27" s="16">
        <v>23</v>
      </c>
      <c r="D27" s="16" t="s">
        <v>103</v>
      </c>
      <c r="F27" s="16" t="s">
        <v>104</v>
      </c>
      <c r="G27" s="16" t="s">
        <v>105</v>
      </c>
      <c r="H27" s="16">
        <v>1</v>
      </c>
      <c r="I27" s="16">
        <v>1</v>
      </c>
      <c r="J27" s="16">
        <v>9</v>
      </c>
      <c r="K27" s="16">
        <v>2</v>
      </c>
      <c r="L27" s="16">
        <v>2</v>
      </c>
      <c r="M27" s="16">
        <v>10</v>
      </c>
      <c r="N27" s="16">
        <v>2</v>
      </c>
      <c r="O27" s="16">
        <v>27</v>
      </c>
      <c r="P27" s="16">
        <v>0</v>
      </c>
      <c r="R27" s="16">
        <v>0</v>
      </c>
      <c r="S27" s="16">
        <v>0</v>
      </c>
      <c r="T27" s="16">
        <v>5</v>
      </c>
      <c r="V27" s="16" t="s">
        <v>106</v>
      </c>
      <c r="Y27" s="3">
        <v>38013</v>
      </c>
      <c r="Z27" s="16">
        <v>0.44444444444444442</v>
      </c>
      <c r="AA27" s="16">
        <v>0.83333333333333337</v>
      </c>
      <c r="AB27" s="16">
        <v>0</v>
      </c>
      <c r="AC27" s="16">
        <v>0.9</v>
      </c>
      <c r="AD27" s="16">
        <v>0.14814814814814814</v>
      </c>
    </row>
    <row r="28" spans="1:30" s="16" customFormat="1" x14ac:dyDescent="0.2">
      <c r="A28" s="3">
        <v>38014</v>
      </c>
      <c r="B28" s="22">
        <v>3</v>
      </c>
      <c r="C28" s="16">
        <v>23</v>
      </c>
      <c r="D28" s="16" t="s">
        <v>103</v>
      </c>
      <c r="F28" s="16" t="s">
        <v>104</v>
      </c>
      <c r="G28" s="16" t="s">
        <v>105</v>
      </c>
      <c r="H28" s="16">
        <v>0</v>
      </c>
      <c r="I28" s="16">
        <v>7</v>
      </c>
      <c r="J28" s="16">
        <v>16</v>
      </c>
      <c r="K28" s="16">
        <v>3</v>
      </c>
      <c r="L28" s="16">
        <v>1</v>
      </c>
      <c r="M28" s="16">
        <v>10</v>
      </c>
      <c r="N28" s="16">
        <v>5</v>
      </c>
      <c r="O28" s="16">
        <v>42</v>
      </c>
      <c r="P28" s="16">
        <v>0</v>
      </c>
      <c r="R28" s="16">
        <v>0</v>
      </c>
      <c r="S28" s="16">
        <v>0</v>
      </c>
      <c r="T28" s="16">
        <v>10</v>
      </c>
      <c r="V28" s="16" t="s">
        <v>106</v>
      </c>
      <c r="Y28" s="3">
        <v>38014</v>
      </c>
      <c r="Z28" s="16">
        <v>0.35714285714285715</v>
      </c>
      <c r="AA28" s="16">
        <v>0.66666666666666663</v>
      </c>
      <c r="AB28" s="16">
        <v>0</v>
      </c>
      <c r="AC28" s="16">
        <v>0.69565217391304346</v>
      </c>
      <c r="AD28" s="16">
        <v>9.5238095238095233E-2</v>
      </c>
    </row>
    <row r="29" spans="1:30" s="16" customFormat="1" x14ac:dyDescent="0.2">
      <c r="A29" s="3">
        <v>38024</v>
      </c>
      <c r="B29" s="22">
        <v>3</v>
      </c>
      <c r="C29" s="16">
        <v>23</v>
      </c>
      <c r="D29" s="16" t="s">
        <v>103</v>
      </c>
      <c r="F29" s="16" t="s">
        <v>104</v>
      </c>
      <c r="G29" s="16" t="s">
        <v>105</v>
      </c>
      <c r="H29" s="16">
        <v>0</v>
      </c>
      <c r="I29" s="16">
        <v>3</v>
      </c>
      <c r="J29" s="16">
        <v>12</v>
      </c>
      <c r="K29" s="16">
        <v>2</v>
      </c>
      <c r="L29" s="16">
        <v>6</v>
      </c>
      <c r="M29" s="16">
        <v>17</v>
      </c>
      <c r="N29" s="16">
        <v>6</v>
      </c>
      <c r="O29" s="16">
        <v>46</v>
      </c>
      <c r="P29" s="16">
        <v>0</v>
      </c>
      <c r="R29" s="16">
        <v>1</v>
      </c>
      <c r="S29" s="16">
        <v>0</v>
      </c>
      <c r="T29" s="16">
        <v>13</v>
      </c>
      <c r="U29" s="16">
        <v>1</v>
      </c>
      <c r="V29" s="16" t="s">
        <v>106</v>
      </c>
      <c r="Y29" s="3">
        <v>38024</v>
      </c>
      <c r="Z29" s="16">
        <v>0.5</v>
      </c>
      <c r="AA29" s="16">
        <v>0.73913043478260865</v>
      </c>
      <c r="AB29" s="16">
        <v>7.6923076923076927E-2</v>
      </c>
      <c r="AC29" s="16">
        <v>0.8</v>
      </c>
      <c r="AD29" s="16">
        <v>0.17391304347826086</v>
      </c>
    </row>
    <row r="30" spans="1:30" s="16" customFormat="1" x14ac:dyDescent="0.2">
      <c r="A30" s="3">
        <v>38025</v>
      </c>
      <c r="B30" s="22">
        <v>3</v>
      </c>
      <c r="C30" s="16">
        <v>23</v>
      </c>
      <c r="D30" s="16" t="s">
        <v>103</v>
      </c>
      <c r="F30" s="16" t="s">
        <v>104</v>
      </c>
      <c r="G30" s="16" t="s">
        <v>105</v>
      </c>
      <c r="H30" s="16">
        <v>0</v>
      </c>
      <c r="I30" s="16">
        <v>2</v>
      </c>
      <c r="J30" s="16">
        <v>10</v>
      </c>
      <c r="K30" s="16">
        <v>4</v>
      </c>
      <c r="L30" s="16">
        <v>4</v>
      </c>
      <c r="M30" s="16">
        <v>14</v>
      </c>
      <c r="N30" s="16">
        <v>4</v>
      </c>
      <c r="O30" s="16">
        <v>38</v>
      </c>
      <c r="P30" s="16">
        <v>0</v>
      </c>
      <c r="R30" s="16">
        <v>0</v>
      </c>
      <c r="S30" s="16">
        <v>0</v>
      </c>
      <c r="T30" s="16">
        <v>6</v>
      </c>
      <c r="V30" s="16" t="s">
        <v>106</v>
      </c>
      <c r="Y30" s="3">
        <v>38025</v>
      </c>
      <c r="Z30" s="16">
        <v>0.47368421052631576</v>
      </c>
      <c r="AA30" s="16">
        <v>0.77777777777777779</v>
      </c>
      <c r="AB30" s="16">
        <v>0</v>
      </c>
      <c r="AC30" s="16">
        <v>0.83333333333333337</v>
      </c>
      <c r="AD30" s="16">
        <v>0.21052631578947367</v>
      </c>
    </row>
    <row r="31" spans="1:30" s="16" customFormat="1" x14ac:dyDescent="0.2">
      <c r="A31" s="3">
        <v>38026</v>
      </c>
      <c r="B31" s="22">
        <v>3</v>
      </c>
      <c r="C31" s="16">
        <v>23</v>
      </c>
      <c r="D31" s="16" t="s">
        <v>103</v>
      </c>
      <c r="F31" s="16" t="s">
        <v>104</v>
      </c>
      <c r="G31" s="16" t="s">
        <v>105</v>
      </c>
      <c r="H31" s="16">
        <v>0</v>
      </c>
      <c r="I31" s="16">
        <v>1</v>
      </c>
      <c r="J31" s="16">
        <v>3</v>
      </c>
      <c r="K31" s="16">
        <v>2</v>
      </c>
      <c r="L31" s="16">
        <v>2</v>
      </c>
      <c r="M31" s="16">
        <v>8</v>
      </c>
      <c r="N31" s="16">
        <v>3</v>
      </c>
      <c r="O31" s="16">
        <v>19</v>
      </c>
      <c r="P31" s="16">
        <v>0</v>
      </c>
      <c r="R31" s="16">
        <v>0</v>
      </c>
      <c r="S31" s="16">
        <v>0</v>
      </c>
      <c r="T31" s="16">
        <v>6</v>
      </c>
      <c r="V31" s="16" t="s">
        <v>106</v>
      </c>
      <c r="Y31" s="3">
        <v>38026</v>
      </c>
      <c r="Z31" s="16">
        <v>0.57894736842105265</v>
      </c>
      <c r="AA31" s="16">
        <v>0.72727272727272729</v>
      </c>
      <c r="AB31" s="16">
        <v>0</v>
      </c>
      <c r="AC31" s="16">
        <v>0.75</v>
      </c>
      <c r="AD31" s="16">
        <v>0.21052631578947367</v>
      </c>
    </row>
    <row r="32" spans="1:30" s="16" customFormat="1" x14ac:dyDescent="0.2">
      <c r="A32" s="3">
        <v>38027</v>
      </c>
      <c r="B32" s="22">
        <v>3</v>
      </c>
      <c r="C32" s="16">
        <v>23</v>
      </c>
      <c r="D32" s="16" t="s">
        <v>103</v>
      </c>
      <c r="F32" s="16" t="s">
        <v>104</v>
      </c>
      <c r="G32" s="16" t="s">
        <v>105</v>
      </c>
      <c r="H32" s="16">
        <v>0</v>
      </c>
      <c r="I32" s="16">
        <v>2</v>
      </c>
      <c r="J32" s="16">
        <v>4</v>
      </c>
      <c r="K32" s="16">
        <v>0</v>
      </c>
      <c r="L32" s="16">
        <v>4</v>
      </c>
      <c r="M32" s="16">
        <v>5</v>
      </c>
      <c r="N32" s="16">
        <v>2</v>
      </c>
      <c r="O32" s="16">
        <v>17</v>
      </c>
      <c r="P32" s="16">
        <v>0</v>
      </c>
      <c r="R32" s="16">
        <v>0</v>
      </c>
      <c r="S32" s="16">
        <v>0</v>
      </c>
      <c r="T32" s="16">
        <v>7</v>
      </c>
      <c r="V32" s="16" t="s">
        <v>106</v>
      </c>
      <c r="Y32" s="3">
        <v>38027</v>
      </c>
      <c r="Z32" s="16">
        <v>0.41176470588235292</v>
      </c>
      <c r="AA32" s="16">
        <v>0.7142857142857143</v>
      </c>
      <c r="AB32" s="16">
        <v>0</v>
      </c>
      <c r="AC32" s="16">
        <v>0.66666666666666663</v>
      </c>
      <c r="AD32" s="16">
        <v>0.23529411764705882</v>
      </c>
    </row>
    <row r="33" spans="1:30" s="16" customFormat="1" x14ac:dyDescent="0.2">
      <c r="A33" s="3">
        <v>38028</v>
      </c>
      <c r="B33" s="22">
        <v>3</v>
      </c>
      <c r="C33" s="16">
        <v>23</v>
      </c>
      <c r="D33" s="16" t="s">
        <v>103</v>
      </c>
      <c r="F33" s="16" t="s">
        <v>104</v>
      </c>
      <c r="G33" s="16" t="s">
        <v>105</v>
      </c>
      <c r="H33" s="16">
        <v>0</v>
      </c>
      <c r="I33" s="16">
        <v>4</v>
      </c>
      <c r="J33" s="16">
        <v>10</v>
      </c>
      <c r="K33" s="16">
        <v>3</v>
      </c>
      <c r="L33" s="16">
        <v>2</v>
      </c>
      <c r="M33" s="16">
        <v>12</v>
      </c>
      <c r="N33" s="16">
        <v>8</v>
      </c>
      <c r="O33" s="16">
        <v>39</v>
      </c>
      <c r="P33" s="16">
        <v>0</v>
      </c>
      <c r="R33" s="16">
        <v>1</v>
      </c>
      <c r="S33" s="16">
        <v>0</v>
      </c>
      <c r="T33" s="16">
        <v>17</v>
      </c>
      <c r="U33" s="16">
        <v>7</v>
      </c>
      <c r="V33" s="16" t="s">
        <v>106</v>
      </c>
      <c r="Y33" s="3">
        <v>38028</v>
      </c>
      <c r="Z33" s="16">
        <v>0.51282051282051277</v>
      </c>
      <c r="AA33" s="16">
        <v>0.6</v>
      </c>
      <c r="AB33" s="16">
        <v>5.8823529411764705E-2</v>
      </c>
      <c r="AC33" s="16">
        <v>0.7142857142857143</v>
      </c>
      <c r="AD33" s="16">
        <v>0.12820512820512819</v>
      </c>
    </row>
    <row r="34" spans="1:30" s="16" customFormat="1" x14ac:dyDescent="0.2">
      <c r="A34" s="3">
        <v>38029</v>
      </c>
      <c r="B34" s="22">
        <v>3</v>
      </c>
      <c r="C34" s="16">
        <v>23</v>
      </c>
      <c r="D34" s="16" t="s">
        <v>103</v>
      </c>
      <c r="F34" s="16" t="s">
        <v>104</v>
      </c>
      <c r="G34" s="16" t="s">
        <v>105</v>
      </c>
      <c r="H34" s="16">
        <v>0</v>
      </c>
      <c r="I34" s="16">
        <v>3</v>
      </c>
      <c r="J34" s="16">
        <v>12</v>
      </c>
      <c r="K34" s="16">
        <v>1</v>
      </c>
      <c r="L34" s="16">
        <v>3</v>
      </c>
      <c r="M34" s="16">
        <v>13</v>
      </c>
      <c r="N34" s="16">
        <v>14</v>
      </c>
      <c r="O34" s="16">
        <v>46</v>
      </c>
      <c r="P34" s="16">
        <v>0</v>
      </c>
      <c r="R34" s="16">
        <v>0</v>
      </c>
      <c r="S34" s="16">
        <v>0</v>
      </c>
      <c r="T34" s="16">
        <v>20</v>
      </c>
      <c r="V34" s="16" t="s">
        <v>106</v>
      </c>
      <c r="Y34" s="3">
        <v>38029</v>
      </c>
      <c r="Z34" s="16">
        <v>0.58695652173913049</v>
      </c>
      <c r="AA34" s="16">
        <v>0.48148148148148145</v>
      </c>
      <c r="AB34" s="16">
        <v>0</v>
      </c>
      <c r="AC34" s="16">
        <v>0.8</v>
      </c>
      <c r="AD34" s="16">
        <v>8.6956521739130432E-2</v>
      </c>
    </row>
    <row r="35" spans="1:30" s="16" customFormat="1" x14ac:dyDescent="0.2">
      <c r="A35" s="3">
        <v>38030</v>
      </c>
      <c r="B35" s="22">
        <v>3</v>
      </c>
      <c r="C35" s="16">
        <v>23</v>
      </c>
      <c r="D35" s="16" t="s">
        <v>103</v>
      </c>
      <c r="F35" s="16" t="s">
        <v>104</v>
      </c>
      <c r="G35" s="16" t="s">
        <v>105</v>
      </c>
      <c r="H35" s="16">
        <v>0</v>
      </c>
      <c r="I35" s="16">
        <v>2</v>
      </c>
      <c r="J35" s="16">
        <v>13</v>
      </c>
      <c r="K35" s="16">
        <v>1</v>
      </c>
      <c r="L35" s="16">
        <v>2</v>
      </c>
      <c r="M35" s="16">
        <v>20</v>
      </c>
      <c r="N35" s="16">
        <v>6</v>
      </c>
      <c r="O35" s="16">
        <v>44</v>
      </c>
      <c r="P35" s="16">
        <v>0</v>
      </c>
      <c r="R35" s="16">
        <v>0</v>
      </c>
      <c r="S35" s="16">
        <v>1</v>
      </c>
      <c r="T35" s="16">
        <v>2</v>
      </c>
      <c r="U35" s="16">
        <v>1</v>
      </c>
      <c r="V35" s="16" t="s">
        <v>106</v>
      </c>
      <c r="Y35" s="3">
        <v>38030</v>
      </c>
      <c r="Z35" s="16">
        <v>0.59090909090909094</v>
      </c>
      <c r="AA35" s="16">
        <v>0.76923076923076927</v>
      </c>
      <c r="AB35" s="16">
        <v>0.5</v>
      </c>
      <c r="AC35" s="16">
        <v>0.8666666666666667</v>
      </c>
      <c r="AD35" s="16">
        <v>6.8181818181818177E-2</v>
      </c>
    </row>
    <row r="36" spans="1:30" s="16" customFormat="1" x14ac:dyDescent="0.2">
      <c r="A36" s="3">
        <v>38031</v>
      </c>
      <c r="B36" s="22">
        <v>3</v>
      </c>
      <c r="C36" s="16">
        <v>23</v>
      </c>
      <c r="D36" s="16" t="s">
        <v>103</v>
      </c>
      <c r="F36" s="16" t="s">
        <v>104</v>
      </c>
      <c r="G36" s="16" t="s">
        <v>105</v>
      </c>
      <c r="H36" s="16">
        <v>0</v>
      </c>
      <c r="I36" s="16">
        <v>4</v>
      </c>
      <c r="J36" s="16">
        <v>11</v>
      </c>
      <c r="K36" s="16">
        <v>7</v>
      </c>
      <c r="L36" s="16">
        <v>4</v>
      </c>
      <c r="M36" s="16">
        <v>11</v>
      </c>
      <c r="N36" s="16">
        <v>6</v>
      </c>
      <c r="O36" s="16">
        <v>43</v>
      </c>
      <c r="P36" s="16">
        <v>0</v>
      </c>
      <c r="R36" s="16">
        <v>0</v>
      </c>
      <c r="S36" s="16">
        <v>0</v>
      </c>
      <c r="T36" s="16">
        <v>6</v>
      </c>
      <c r="V36" s="16" t="s">
        <v>106</v>
      </c>
      <c r="Y36" s="3">
        <v>38031</v>
      </c>
      <c r="Z36" s="16">
        <v>0.39534883720930231</v>
      </c>
      <c r="AA36" s="16">
        <v>0.6470588235294118</v>
      </c>
      <c r="AB36" s="16">
        <v>0</v>
      </c>
      <c r="AC36" s="16">
        <v>0.73333333333333328</v>
      </c>
      <c r="AD36" s="16">
        <v>0.2558139534883721</v>
      </c>
    </row>
    <row r="37" spans="1:30" s="16" customFormat="1" x14ac:dyDescent="0.2">
      <c r="A37" s="3">
        <v>38034</v>
      </c>
      <c r="B37" s="22">
        <v>3</v>
      </c>
      <c r="C37" s="16">
        <v>23</v>
      </c>
      <c r="D37" s="16" t="s">
        <v>103</v>
      </c>
      <c r="F37" s="16" t="s">
        <v>104</v>
      </c>
      <c r="G37" s="16" t="s">
        <v>105</v>
      </c>
      <c r="H37" s="16">
        <v>2</v>
      </c>
      <c r="I37" s="16">
        <v>5</v>
      </c>
      <c r="J37" s="16">
        <v>7</v>
      </c>
      <c r="K37" s="16">
        <v>4</v>
      </c>
      <c r="L37" s="16">
        <v>2</v>
      </c>
      <c r="M37" s="16">
        <v>13</v>
      </c>
      <c r="N37" s="16">
        <v>21</v>
      </c>
      <c r="O37" s="16">
        <v>54</v>
      </c>
      <c r="P37" s="16">
        <v>0</v>
      </c>
      <c r="R37" s="16">
        <v>2</v>
      </c>
      <c r="S37" s="16">
        <v>2</v>
      </c>
      <c r="T37" s="16">
        <v>25</v>
      </c>
      <c r="U37" s="16" t="s">
        <v>384</v>
      </c>
      <c r="V37" s="16" t="s">
        <v>106</v>
      </c>
      <c r="Y37" s="3">
        <v>38034</v>
      </c>
      <c r="Z37" s="16">
        <v>0.62962962962962965</v>
      </c>
      <c r="AA37" s="16">
        <v>0.38235294117647056</v>
      </c>
      <c r="AB37" s="16">
        <v>0.16</v>
      </c>
      <c r="AC37" s="16">
        <v>0.58333333333333337</v>
      </c>
      <c r="AD37" s="16">
        <v>0.1111111111111111</v>
      </c>
    </row>
    <row r="38" spans="1:30" s="16" customFormat="1" x14ac:dyDescent="0.2">
      <c r="A38" s="11">
        <v>38261</v>
      </c>
      <c r="B38" s="22">
        <v>4</v>
      </c>
      <c r="C38" s="16">
        <v>23</v>
      </c>
      <c r="D38" s="16" t="s">
        <v>103</v>
      </c>
      <c r="F38" s="16" t="s">
        <v>104</v>
      </c>
      <c r="G38" s="16" t="s">
        <v>105</v>
      </c>
      <c r="H38" s="16">
        <v>0</v>
      </c>
      <c r="I38" s="16">
        <v>2</v>
      </c>
      <c r="J38" s="16">
        <v>9</v>
      </c>
      <c r="K38" s="16">
        <v>0</v>
      </c>
      <c r="L38" s="16">
        <v>0</v>
      </c>
      <c r="M38" s="16">
        <v>17</v>
      </c>
      <c r="N38" s="16">
        <v>15</v>
      </c>
      <c r="O38" s="16">
        <v>43</v>
      </c>
      <c r="P38" s="16">
        <v>0</v>
      </c>
      <c r="V38" s="16" t="s">
        <v>388</v>
      </c>
      <c r="Y38" s="11">
        <v>38261</v>
      </c>
      <c r="Z38" s="16">
        <v>0.7441860465116279</v>
      </c>
      <c r="AA38" s="16">
        <v>0.53125</v>
      </c>
      <c r="AB38" s="16" t="e">
        <v>#DIV/0!</v>
      </c>
      <c r="AC38" s="16">
        <v>0.81818181818181823</v>
      </c>
      <c r="AD38" s="16">
        <v>0</v>
      </c>
    </row>
    <row r="39" spans="1:30" s="16" customFormat="1" x14ac:dyDescent="0.2">
      <c r="A39" s="11">
        <v>38272</v>
      </c>
      <c r="B39" s="22">
        <v>4</v>
      </c>
      <c r="C39" s="16">
        <v>23</v>
      </c>
      <c r="D39" s="16" t="s">
        <v>103</v>
      </c>
      <c r="F39" s="16" t="s">
        <v>104</v>
      </c>
      <c r="G39" s="16" t="s">
        <v>105</v>
      </c>
      <c r="H39" s="16">
        <v>0</v>
      </c>
      <c r="I39" s="16">
        <v>1</v>
      </c>
      <c r="J39" s="16">
        <v>4</v>
      </c>
      <c r="K39" s="16">
        <v>1</v>
      </c>
      <c r="L39" s="16">
        <v>0</v>
      </c>
      <c r="M39" s="16">
        <v>3</v>
      </c>
      <c r="N39" s="16">
        <v>4</v>
      </c>
      <c r="O39" s="16">
        <v>13</v>
      </c>
      <c r="P39" s="16">
        <v>0</v>
      </c>
      <c r="V39" s="16" t="s">
        <v>388</v>
      </c>
      <c r="W39" s="16" t="s">
        <v>37</v>
      </c>
      <c r="Y39" s="11">
        <v>38272</v>
      </c>
      <c r="Z39" s="16">
        <v>0.53846153846153844</v>
      </c>
      <c r="AA39" s="16">
        <v>0.42857142857142855</v>
      </c>
      <c r="AB39" s="16" t="e">
        <v>#DIV/0!</v>
      </c>
      <c r="AC39" s="16">
        <v>0.8</v>
      </c>
      <c r="AD39" s="16">
        <v>7.6923076923076927E-2</v>
      </c>
    </row>
    <row r="40" spans="1:30" s="16" customFormat="1" x14ac:dyDescent="0.2">
      <c r="A40" s="11">
        <v>38273</v>
      </c>
      <c r="B40" s="22">
        <v>4</v>
      </c>
      <c r="C40" s="16">
        <v>23</v>
      </c>
      <c r="D40" s="16" t="s">
        <v>103</v>
      </c>
      <c r="F40" s="16" t="s">
        <v>104</v>
      </c>
      <c r="G40" s="16" t="s">
        <v>105</v>
      </c>
      <c r="H40" s="16">
        <v>0</v>
      </c>
      <c r="I40" s="16">
        <v>4</v>
      </c>
      <c r="J40" s="16">
        <v>10</v>
      </c>
      <c r="K40" s="16">
        <v>2</v>
      </c>
      <c r="L40" s="16">
        <v>0</v>
      </c>
      <c r="M40" s="16">
        <v>9</v>
      </c>
      <c r="N40" s="16">
        <v>6</v>
      </c>
      <c r="O40" s="16">
        <v>31</v>
      </c>
      <c r="P40" s="16">
        <v>0</v>
      </c>
      <c r="V40" s="16" t="s">
        <v>388</v>
      </c>
      <c r="W40" s="16" t="s">
        <v>37</v>
      </c>
      <c r="Y40" s="11">
        <v>38273</v>
      </c>
      <c r="Z40" s="16">
        <v>0.4838709677419355</v>
      </c>
      <c r="AA40" s="16">
        <v>0.6</v>
      </c>
      <c r="AB40" s="16" t="e">
        <v>#DIV/0!</v>
      </c>
      <c r="AC40" s="16">
        <v>0.7142857142857143</v>
      </c>
      <c r="AD40" s="16">
        <v>6.4516129032258063E-2</v>
      </c>
    </row>
    <row r="41" spans="1:30" s="16" customFormat="1" x14ac:dyDescent="0.2">
      <c r="A41" s="4">
        <v>38244</v>
      </c>
      <c r="B41" s="22">
        <v>4</v>
      </c>
      <c r="C41" s="16">
        <v>23</v>
      </c>
      <c r="D41" s="16" t="s">
        <v>103</v>
      </c>
      <c r="F41" s="16" t="s">
        <v>104</v>
      </c>
      <c r="G41" s="16" t="s">
        <v>385</v>
      </c>
      <c r="H41" s="16">
        <v>0</v>
      </c>
      <c r="I41" s="16">
        <v>4</v>
      </c>
      <c r="J41" s="16">
        <v>6</v>
      </c>
      <c r="K41" s="16">
        <v>7</v>
      </c>
      <c r="L41" s="16">
        <v>8</v>
      </c>
      <c r="M41" s="16">
        <v>13</v>
      </c>
      <c r="N41" s="16">
        <v>5</v>
      </c>
      <c r="O41" s="16">
        <v>43</v>
      </c>
      <c r="P41" s="16">
        <v>0</v>
      </c>
      <c r="V41" s="16" t="s">
        <v>106</v>
      </c>
      <c r="Y41" s="4">
        <v>38244</v>
      </c>
      <c r="Z41" s="16">
        <v>0.41860465116279072</v>
      </c>
      <c r="AA41" s="16">
        <v>0.72222222222222221</v>
      </c>
      <c r="AB41" s="16" t="e">
        <v>#DIV/0!</v>
      </c>
      <c r="AC41" s="16">
        <v>0.6</v>
      </c>
      <c r="AD41" s="16">
        <v>0.34883720930232559</v>
      </c>
    </row>
    <row r="42" spans="1:30" s="16" customFormat="1" x14ac:dyDescent="0.2">
      <c r="A42" s="4">
        <v>38245</v>
      </c>
      <c r="B42" s="22">
        <v>4</v>
      </c>
      <c r="C42" s="16">
        <v>23</v>
      </c>
      <c r="D42" s="16" t="s">
        <v>103</v>
      </c>
      <c r="F42" s="16" t="s">
        <v>104</v>
      </c>
      <c r="G42" s="16" t="s">
        <v>385</v>
      </c>
      <c r="H42" s="16">
        <v>0</v>
      </c>
      <c r="I42" s="16">
        <v>5</v>
      </c>
      <c r="J42" s="16">
        <v>7</v>
      </c>
      <c r="K42" s="16">
        <v>7</v>
      </c>
      <c r="L42" s="16">
        <v>8</v>
      </c>
      <c r="M42" s="16">
        <v>11</v>
      </c>
      <c r="N42" s="16">
        <v>13</v>
      </c>
      <c r="O42" s="16">
        <v>51</v>
      </c>
      <c r="P42" s="16">
        <v>0</v>
      </c>
      <c r="V42" s="16" t="s">
        <v>106</v>
      </c>
      <c r="Y42" s="4">
        <v>38245</v>
      </c>
      <c r="Z42" s="16">
        <v>0.47058823529411764</v>
      </c>
      <c r="AA42" s="16">
        <v>0.45833333333333331</v>
      </c>
      <c r="AB42" s="16" t="e">
        <v>#DIV/0!</v>
      </c>
      <c r="AC42" s="16">
        <v>0.58333333333333337</v>
      </c>
      <c r="AD42" s="16">
        <v>0.29411764705882354</v>
      </c>
    </row>
    <row r="43" spans="1:30" s="16" customFormat="1" x14ac:dyDescent="0.2">
      <c r="A43" s="4">
        <v>38246</v>
      </c>
      <c r="B43" s="22">
        <v>4</v>
      </c>
      <c r="C43" s="16">
        <v>23</v>
      </c>
      <c r="D43" s="16" t="s">
        <v>103</v>
      </c>
      <c r="F43" s="16" t="s">
        <v>104</v>
      </c>
      <c r="G43" s="16" t="s">
        <v>107</v>
      </c>
      <c r="H43" s="16">
        <v>0</v>
      </c>
      <c r="I43" s="16">
        <v>2</v>
      </c>
      <c r="J43" s="16">
        <v>4</v>
      </c>
      <c r="K43" s="16">
        <v>3</v>
      </c>
      <c r="L43" s="16">
        <v>1</v>
      </c>
      <c r="M43" s="16">
        <v>13</v>
      </c>
      <c r="N43" s="16">
        <v>9</v>
      </c>
      <c r="O43" s="16">
        <v>32</v>
      </c>
      <c r="P43" s="16">
        <v>0</v>
      </c>
      <c r="V43" s="16" t="s">
        <v>106</v>
      </c>
      <c r="Y43" s="4">
        <v>38246</v>
      </c>
      <c r="Z43" s="16">
        <v>0.6875</v>
      </c>
      <c r="AA43" s="16">
        <v>0.59090909090909094</v>
      </c>
      <c r="AB43" s="16" t="e">
        <v>#DIV/0!</v>
      </c>
      <c r="AC43" s="16">
        <v>0.66666666666666663</v>
      </c>
      <c r="AD43" s="16">
        <v>0.125</v>
      </c>
    </row>
    <row r="44" spans="1:30" s="16" customFormat="1" x14ac:dyDescent="0.2">
      <c r="A44" s="4">
        <v>38246</v>
      </c>
      <c r="B44" s="22">
        <v>4</v>
      </c>
      <c r="C44" s="16">
        <v>23</v>
      </c>
      <c r="D44" s="16" t="s">
        <v>103</v>
      </c>
      <c r="F44" s="16" t="s">
        <v>104</v>
      </c>
      <c r="G44" s="16" t="s">
        <v>105</v>
      </c>
      <c r="H44" s="16">
        <v>0</v>
      </c>
      <c r="I44" s="16">
        <v>3</v>
      </c>
      <c r="J44" s="16">
        <v>16</v>
      </c>
      <c r="K44" s="16">
        <v>3</v>
      </c>
      <c r="L44" s="16">
        <v>0</v>
      </c>
      <c r="M44" s="16">
        <v>4</v>
      </c>
      <c r="N44" s="16">
        <v>13</v>
      </c>
      <c r="O44" s="16">
        <v>39</v>
      </c>
      <c r="P44" s="16">
        <v>0</v>
      </c>
      <c r="V44" s="16" t="s">
        <v>106</v>
      </c>
      <c r="Y44" s="4">
        <v>38246</v>
      </c>
      <c r="Z44" s="16">
        <v>0.4358974358974359</v>
      </c>
      <c r="AA44" s="16">
        <v>0.23529411764705882</v>
      </c>
      <c r="AB44" s="16" t="e">
        <v>#DIV/0!</v>
      </c>
      <c r="AC44" s="16">
        <v>0.84210526315789469</v>
      </c>
      <c r="AD44" s="16">
        <v>7.6923076923076927E-2</v>
      </c>
    </row>
    <row r="45" spans="1:30" s="16" customFormat="1" x14ac:dyDescent="0.2">
      <c r="A45" s="4">
        <v>38247</v>
      </c>
      <c r="B45" s="22">
        <v>4</v>
      </c>
      <c r="C45" s="16">
        <v>23</v>
      </c>
      <c r="D45" s="16" t="s">
        <v>103</v>
      </c>
      <c r="F45" s="16" t="s">
        <v>104</v>
      </c>
      <c r="G45" s="16" t="s">
        <v>105</v>
      </c>
      <c r="H45" s="16">
        <v>0</v>
      </c>
      <c r="I45" s="16">
        <v>4</v>
      </c>
      <c r="J45" s="16">
        <v>17</v>
      </c>
      <c r="K45" s="16">
        <v>5</v>
      </c>
      <c r="L45" s="16">
        <v>4</v>
      </c>
      <c r="M45" s="16">
        <v>9</v>
      </c>
      <c r="N45" s="16">
        <v>6</v>
      </c>
      <c r="O45" s="16">
        <v>45</v>
      </c>
      <c r="P45" s="16">
        <v>0</v>
      </c>
      <c r="V45" s="16" t="s">
        <v>106</v>
      </c>
      <c r="Y45" s="4">
        <v>38247</v>
      </c>
      <c r="Z45" s="16">
        <v>0.33333333333333331</v>
      </c>
      <c r="AA45" s="16">
        <v>0.6</v>
      </c>
      <c r="AB45" s="16" t="e">
        <v>#DIV/0!</v>
      </c>
      <c r="AC45" s="16">
        <v>0.80952380952380953</v>
      </c>
      <c r="AD45" s="16">
        <v>0.2</v>
      </c>
    </row>
    <row r="46" spans="1:30" s="16" customFormat="1" x14ac:dyDescent="0.2">
      <c r="A46" s="4">
        <v>38247</v>
      </c>
      <c r="B46" s="22">
        <v>4</v>
      </c>
      <c r="C46" s="16">
        <v>23</v>
      </c>
      <c r="D46" s="16" t="s">
        <v>103</v>
      </c>
      <c r="F46" s="16" t="s">
        <v>104</v>
      </c>
      <c r="G46" s="16" t="s">
        <v>107</v>
      </c>
      <c r="H46" s="16">
        <v>0</v>
      </c>
      <c r="I46" s="16">
        <v>2</v>
      </c>
      <c r="J46" s="16">
        <v>7</v>
      </c>
      <c r="K46" s="16">
        <v>5</v>
      </c>
      <c r="L46" s="16">
        <v>1</v>
      </c>
      <c r="M46" s="16">
        <v>6</v>
      </c>
      <c r="N46" s="16">
        <v>6</v>
      </c>
      <c r="O46" s="16">
        <v>27</v>
      </c>
      <c r="P46" s="16">
        <v>0</v>
      </c>
      <c r="V46" s="16" t="s">
        <v>106</v>
      </c>
      <c r="Y46" s="4">
        <v>38247</v>
      </c>
      <c r="Z46" s="16">
        <v>0.44444444444444442</v>
      </c>
      <c r="AA46" s="16">
        <v>0.5</v>
      </c>
      <c r="AB46" s="16" t="e">
        <v>#DIV/0!</v>
      </c>
      <c r="AC46" s="16">
        <v>0.77777777777777779</v>
      </c>
      <c r="AD46" s="16">
        <v>0.22222222222222221</v>
      </c>
    </row>
    <row r="47" spans="1:30" s="16" customFormat="1" x14ac:dyDescent="0.2">
      <c r="A47" s="4">
        <v>38248</v>
      </c>
      <c r="B47" s="22">
        <v>4</v>
      </c>
      <c r="C47" s="16">
        <v>23</v>
      </c>
      <c r="D47" s="16" t="s">
        <v>103</v>
      </c>
      <c r="F47" s="16" t="s">
        <v>104</v>
      </c>
      <c r="G47" s="16" t="s">
        <v>105</v>
      </c>
      <c r="H47" s="16">
        <v>0</v>
      </c>
      <c r="I47" s="16">
        <v>1</v>
      </c>
      <c r="J47" s="16">
        <v>15</v>
      </c>
      <c r="K47" s="16">
        <v>7</v>
      </c>
      <c r="L47" s="16">
        <v>2</v>
      </c>
      <c r="M47" s="16">
        <v>14</v>
      </c>
      <c r="N47" s="16">
        <v>4</v>
      </c>
      <c r="O47" s="16">
        <v>43</v>
      </c>
      <c r="P47" s="16">
        <v>0</v>
      </c>
      <c r="V47" s="16" t="s">
        <v>106</v>
      </c>
      <c r="Y47" s="4">
        <v>38248</v>
      </c>
      <c r="Z47" s="16">
        <v>0.41860465116279072</v>
      </c>
      <c r="AA47" s="16">
        <v>0.77777777777777779</v>
      </c>
      <c r="AB47" s="16" t="e">
        <v>#DIV/0!</v>
      </c>
      <c r="AC47" s="16">
        <v>0.9375</v>
      </c>
      <c r="AD47" s="16">
        <v>0.20930232558139536</v>
      </c>
    </row>
    <row r="48" spans="1:30" s="16" customFormat="1" x14ac:dyDescent="0.2">
      <c r="A48" s="4">
        <v>38248</v>
      </c>
      <c r="B48" s="22">
        <v>4</v>
      </c>
      <c r="C48" s="16">
        <v>23</v>
      </c>
      <c r="D48" s="16" t="s">
        <v>103</v>
      </c>
      <c r="F48" s="16" t="s">
        <v>104</v>
      </c>
      <c r="G48" s="16" t="s">
        <v>107</v>
      </c>
      <c r="H48" s="16">
        <v>0</v>
      </c>
      <c r="I48" s="16">
        <v>2</v>
      </c>
      <c r="J48" s="16">
        <v>9</v>
      </c>
      <c r="K48" s="16">
        <v>5</v>
      </c>
      <c r="L48" s="16">
        <v>0</v>
      </c>
      <c r="M48" s="16">
        <v>13</v>
      </c>
      <c r="N48" s="16">
        <v>3</v>
      </c>
      <c r="O48" s="16">
        <v>32</v>
      </c>
      <c r="P48" s="16">
        <v>0</v>
      </c>
      <c r="V48" s="16" t="s">
        <v>106</v>
      </c>
      <c r="Y48" s="4">
        <v>38248</v>
      </c>
      <c r="Z48" s="16">
        <v>0.5</v>
      </c>
      <c r="AA48" s="16">
        <v>0.8125</v>
      </c>
      <c r="AB48" s="16" t="e">
        <v>#DIV/0!</v>
      </c>
      <c r="AC48" s="16">
        <v>0.81818181818181823</v>
      </c>
      <c r="AD48" s="16">
        <v>0.15625</v>
      </c>
    </row>
    <row r="49" spans="1:30" s="16" customFormat="1" x14ac:dyDescent="0.2">
      <c r="A49" s="4">
        <v>38249</v>
      </c>
      <c r="B49" s="22">
        <v>4</v>
      </c>
      <c r="C49" s="16">
        <v>23</v>
      </c>
      <c r="D49" s="16" t="s">
        <v>103</v>
      </c>
      <c r="F49" s="16" t="s">
        <v>104</v>
      </c>
      <c r="G49" s="16" t="s">
        <v>107</v>
      </c>
      <c r="H49" s="16">
        <v>0</v>
      </c>
      <c r="I49" s="16">
        <v>0</v>
      </c>
      <c r="J49" s="16">
        <v>10</v>
      </c>
      <c r="K49" s="16">
        <v>3</v>
      </c>
      <c r="L49" s="16">
        <v>1</v>
      </c>
      <c r="M49" s="16">
        <v>7</v>
      </c>
      <c r="N49" s="16">
        <v>2</v>
      </c>
      <c r="O49" s="16">
        <v>23</v>
      </c>
      <c r="P49" s="16">
        <v>0</v>
      </c>
      <c r="V49" s="16" t="s">
        <v>106</v>
      </c>
      <c r="Y49" s="4">
        <v>38249</v>
      </c>
      <c r="Z49" s="16">
        <v>0.39130434782608697</v>
      </c>
      <c r="AA49" s="16">
        <v>0.77777777777777779</v>
      </c>
      <c r="AB49" s="16" t="e">
        <v>#DIV/0!</v>
      </c>
      <c r="AC49" s="16">
        <v>1</v>
      </c>
      <c r="AD49" s="16">
        <v>0.17391304347826086</v>
      </c>
    </row>
    <row r="50" spans="1:30" s="16" customFormat="1" x14ac:dyDescent="0.2">
      <c r="A50" s="4">
        <v>38249</v>
      </c>
      <c r="B50" s="22">
        <v>4</v>
      </c>
      <c r="C50" s="16">
        <v>23</v>
      </c>
      <c r="D50" s="16" t="s">
        <v>103</v>
      </c>
      <c r="F50" s="16" t="s">
        <v>104</v>
      </c>
      <c r="G50" s="16" t="s">
        <v>105</v>
      </c>
      <c r="H50" s="16">
        <v>0</v>
      </c>
      <c r="I50" s="16">
        <v>5</v>
      </c>
      <c r="J50" s="16">
        <v>16</v>
      </c>
      <c r="K50" s="16">
        <v>3</v>
      </c>
      <c r="L50" s="16">
        <v>4</v>
      </c>
      <c r="M50" s="16">
        <v>15</v>
      </c>
      <c r="N50" s="16">
        <v>6</v>
      </c>
      <c r="O50" s="16">
        <v>49</v>
      </c>
      <c r="P50" s="16">
        <v>0</v>
      </c>
      <c r="V50" s="16" t="s">
        <v>106</v>
      </c>
      <c r="Y50" s="4">
        <v>38249</v>
      </c>
      <c r="Z50" s="16">
        <v>0.42857142857142855</v>
      </c>
      <c r="AA50" s="16">
        <v>0.7142857142857143</v>
      </c>
      <c r="AB50" s="16" t="e">
        <v>#DIV/0!</v>
      </c>
      <c r="AC50" s="16">
        <v>0.76190476190476186</v>
      </c>
      <c r="AD50" s="16">
        <v>0.14285714285714285</v>
      </c>
    </row>
    <row r="51" spans="1:30" s="16" customFormat="1" x14ac:dyDescent="0.2">
      <c r="A51" s="4">
        <v>38250</v>
      </c>
      <c r="B51" s="22">
        <v>4</v>
      </c>
      <c r="C51" s="16">
        <v>23</v>
      </c>
      <c r="D51" s="16" t="s">
        <v>103</v>
      </c>
      <c r="F51" s="16" t="s">
        <v>104</v>
      </c>
      <c r="G51" s="16" t="s">
        <v>105</v>
      </c>
      <c r="H51" s="16">
        <v>0</v>
      </c>
      <c r="I51" s="16">
        <v>1</v>
      </c>
      <c r="J51" s="16">
        <v>7</v>
      </c>
      <c r="K51" s="16">
        <v>2</v>
      </c>
      <c r="L51" s="16">
        <v>0</v>
      </c>
      <c r="M51" s="16">
        <v>13</v>
      </c>
      <c r="N51" s="16">
        <v>6</v>
      </c>
      <c r="O51" s="16">
        <v>29</v>
      </c>
      <c r="P51" s="16">
        <v>0</v>
      </c>
      <c r="S51" s="16">
        <v>1</v>
      </c>
      <c r="T51" s="16">
        <v>10</v>
      </c>
      <c r="U51" s="16">
        <v>2</v>
      </c>
      <c r="V51" s="16" t="s">
        <v>106</v>
      </c>
      <c r="W51" s="16" t="s">
        <v>168</v>
      </c>
      <c r="Y51" s="4">
        <v>38250</v>
      </c>
      <c r="Z51" s="16">
        <v>0.65517241379310343</v>
      </c>
      <c r="AA51" s="16">
        <v>0.68421052631578949</v>
      </c>
      <c r="AB51" s="16">
        <v>0.1</v>
      </c>
      <c r="AC51" s="16">
        <v>0.875</v>
      </c>
      <c r="AD51" s="16">
        <v>6.8965517241379309E-2</v>
      </c>
    </row>
    <row r="52" spans="1:30" s="16" customFormat="1" x14ac:dyDescent="0.2">
      <c r="A52" s="4">
        <v>38250</v>
      </c>
      <c r="B52" s="22">
        <v>4</v>
      </c>
      <c r="C52" s="16">
        <v>23</v>
      </c>
      <c r="D52" s="16" t="s">
        <v>103</v>
      </c>
      <c r="F52" s="16" t="s">
        <v>104</v>
      </c>
      <c r="G52" s="16" t="s">
        <v>107</v>
      </c>
      <c r="H52" s="16">
        <v>0</v>
      </c>
      <c r="I52" s="16">
        <v>0</v>
      </c>
      <c r="J52" s="16">
        <v>10</v>
      </c>
      <c r="K52" s="16">
        <v>2</v>
      </c>
      <c r="L52" s="16">
        <v>0</v>
      </c>
      <c r="M52" s="16">
        <v>6</v>
      </c>
      <c r="N52" s="16">
        <v>2</v>
      </c>
      <c r="O52" s="16">
        <v>20</v>
      </c>
      <c r="P52" s="16">
        <v>0</v>
      </c>
      <c r="V52" s="16" t="s">
        <v>106</v>
      </c>
      <c r="Y52" s="4">
        <v>38250</v>
      </c>
      <c r="Z52" s="16">
        <v>0.4</v>
      </c>
      <c r="AA52" s="16">
        <v>0.75</v>
      </c>
      <c r="AB52" s="16" t="e">
        <v>#DIV/0!</v>
      </c>
      <c r="AC52" s="16">
        <v>1</v>
      </c>
      <c r="AD52" s="16">
        <v>0.1</v>
      </c>
    </row>
    <row r="53" spans="1:30" s="16" customFormat="1" x14ac:dyDescent="0.2">
      <c r="A53" s="4">
        <v>38251</v>
      </c>
      <c r="B53" s="22">
        <v>4</v>
      </c>
      <c r="C53" s="16">
        <v>23</v>
      </c>
      <c r="D53" s="16" t="s">
        <v>103</v>
      </c>
      <c r="F53" s="16" t="s">
        <v>104</v>
      </c>
      <c r="G53" s="16" t="s">
        <v>107</v>
      </c>
      <c r="H53" s="16">
        <v>0</v>
      </c>
      <c r="I53" s="16">
        <v>3</v>
      </c>
      <c r="J53" s="16">
        <v>8</v>
      </c>
      <c r="K53" s="16">
        <v>7</v>
      </c>
      <c r="L53" s="16">
        <v>3</v>
      </c>
      <c r="M53" s="16">
        <v>7</v>
      </c>
      <c r="N53" s="16">
        <v>2</v>
      </c>
      <c r="O53" s="16">
        <v>30</v>
      </c>
      <c r="P53" s="16">
        <v>0</v>
      </c>
      <c r="V53" s="16" t="s">
        <v>106</v>
      </c>
      <c r="Y53" s="4">
        <v>38251</v>
      </c>
      <c r="Z53" s="16">
        <v>0.3</v>
      </c>
      <c r="AA53" s="16">
        <v>0.77777777777777779</v>
      </c>
      <c r="AB53" s="16" t="e">
        <v>#DIV/0!</v>
      </c>
      <c r="AC53" s="16">
        <v>0.72727272727272729</v>
      </c>
      <c r="AD53" s="16">
        <v>0.33333333333333331</v>
      </c>
    </row>
    <row r="54" spans="1:30" s="16" customFormat="1" x14ac:dyDescent="0.2">
      <c r="A54" s="4">
        <v>38251</v>
      </c>
      <c r="B54" s="22">
        <v>4</v>
      </c>
      <c r="C54" s="16">
        <v>23</v>
      </c>
      <c r="D54" s="16" t="s">
        <v>103</v>
      </c>
      <c r="F54" s="16" t="s">
        <v>104</v>
      </c>
      <c r="G54" s="16" t="s">
        <v>105</v>
      </c>
      <c r="H54" s="16">
        <v>0</v>
      </c>
      <c r="I54" s="16">
        <v>3</v>
      </c>
      <c r="J54" s="16">
        <v>12</v>
      </c>
      <c r="K54" s="16">
        <v>9</v>
      </c>
      <c r="L54" s="16">
        <v>1</v>
      </c>
      <c r="M54" s="16">
        <v>16</v>
      </c>
      <c r="N54" s="16">
        <v>4</v>
      </c>
      <c r="O54" s="16">
        <v>45</v>
      </c>
      <c r="P54" s="16">
        <v>0</v>
      </c>
      <c r="V54" s="16" t="s">
        <v>106</v>
      </c>
      <c r="Y54" s="4">
        <v>38251</v>
      </c>
      <c r="Z54" s="16">
        <v>0.44444444444444442</v>
      </c>
      <c r="AA54" s="16">
        <v>0.8</v>
      </c>
      <c r="AB54" s="16" t="e">
        <v>#DIV/0!</v>
      </c>
      <c r="AC54" s="16">
        <v>0.8</v>
      </c>
      <c r="AD54" s="16">
        <v>0.22222222222222221</v>
      </c>
    </row>
    <row r="55" spans="1:30" s="16" customFormat="1" x14ac:dyDescent="0.2">
      <c r="A55" s="4">
        <v>38252</v>
      </c>
      <c r="B55" s="22">
        <v>4</v>
      </c>
      <c r="C55" s="16">
        <v>23</v>
      </c>
      <c r="D55" s="16" t="s">
        <v>103</v>
      </c>
      <c r="F55" s="16" t="s">
        <v>104</v>
      </c>
      <c r="G55" s="16" t="s">
        <v>105</v>
      </c>
      <c r="H55" s="16">
        <v>0</v>
      </c>
      <c r="I55" s="16">
        <v>0</v>
      </c>
      <c r="J55" s="16">
        <v>8</v>
      </c>
      <c r="K55" s="16">
        <v>6</v>
      </c>
      <c r="L55" s="16">
        <v>2</v>
      </c>
      <c r="M55" s="16">
        <v>9</v>
      </c>
      <c r="N55" s="16">
        <v>10</v>
      </c>
      <c r="O55" s="16">
        <v>35</v>
      </c>
      <c r="P55" s="16">
        <v>0</v>
      </c>
      <c r="V55" s="16" t="s">
        <v>106</v>
      </c>
      <c r="Y55" s="4">
        <v>38252</v>
      </c>
      <c r="Z55" s="16">
        <v>0.54285714285714282</v>
      </c>
      <c r="AA55" s="16">
        <v>0.47368421052631576</v>
      </c>
      <c r="AB55" s="16" t="e">
        <v>#DIV/0!</v>
      </c>
      <c r="AC55" s="16">
        <v>1</v>
      </c>
      <c r="AD55" s="16">
        <v>0.22857142857142856</v>
      </c>
    </row>
    <row r="56" spans="1:30" s="16" customFormat="1" x14ac:dyDescent="0.2">
      <c r="A56" s="4">
        <v>38252</v>
      </c>
      <c r="B56" s="22">
        <v>4</v>
      </c>
      <c r="C56" s="16">
        <v>23</v>
      </c>
      <c r="D56" s="16" t="s">
        <v>103</v>
      </c>
      <c r="F56" s="16" t="s">
        <v>104</v>
      </c>
      <c r="G56" s="16" t="s">
        <v>107</v>
      </c>
      <c r="H56" s="16">
        <v>0</v>
      </c>
      <c r="I56" s="16">
        <v>4</v>
      </c>
      <c r="J56" s="16">
        <v>4</v>
      </c>
      <c r="K56" s="16">
        <v>3</v>
      </c>
      <c r="L56" s="16">
        <v>3</v>
      </c>
      <c r="M56" s="16">
        <v>9</v>
      </c>
      <c r="N56" s="16">
        <v>5</v>
      </c>
      <c r="O56" s="16">
        <v>28</v>
      </c>
      <c r="P56" s="16">
        <v>0</v>
      </c>
      <c r="V56" s="16" t="s">
        <v>106</v>
      </c>
      <c r="Y56" s="4">
        <v>38252</v>
      </c>
      <c r="Z56" s="16">
        <v>0.5</v>
      </c>
      <c r="AA56" s="16">
        <v>0.6428571428571429</v>
      </c>
      <c r="AB56" s="16" t="e">
        <v>#DIV/0!</v>
      </c>
      <c r="AC56" s="16">
        <v>0.5</v>
      </c>
      <c r="AD56" s="16">
        <v>0.21428571428571427</v>
      </c>
    </row>
    <row r="57" spans="1:30" s="16" customFormat="1" x14ac:dyDescent="0.2">
      <c r="A57" s="4">
        <v>38253</v>
      </c>
      <c r="B57" s="22">
        <v>4</v>
      </c>
      <c r="C57" s="16">
        <v>23</v>
      </c>
      <c r="D57" s="16" t="s">
        <v>103</v>
      </c>
      <c r="F57" s="16" t="s">
        <v>104</v>
      </c>
      <c r="G57" s="16" t="s">
        <v>385</v>
      </c>
      <c r="H57" s="16">
        <v>0</v>
      </c>
      <c r="I57" s="16">
        <v>6</v>
      </c>
      <c r="J57" s="16">
        <v>10</v>
      </c>
      <c r="K57" s="16">
        <v>8</v>
      </c>
      <c r="L57" s="16">
        <v>3</v>
      </c>
      <c r="M57" s="16">
        <v>8</v>
      </c>
      <c r="N57" s="16">
        <v>7</v>
      </c>
      <c r="O57" s="16">
        <v>42</v>
      </c>
      <c r="P57" s="16">
        <v>0</v>
      </c>
      <c r="V57" s="16" t="s">
        <v>106</v>
      </c>
      <c r="Y57" s="4">
        <v>38253</v>
      </c>
      <c r="Z57" s="16">
        <v>0.35714285714285715</v>
      </c>
      <c r="AA57" s="16">
        <v>0.53333333333333333</v>
      </c>
      <c r="AB57" s="16" t="e">
        <v>#DIV/0!</v>
      </c>
      <c r="AC57" s="16">
        <v>0.625</v>
      </c>
      <c r="AD57" s="16">
        <v>0.26190476190476192</v>
      </c>
    </row>
    <row r="58" spans="1:30" s="16" customFormat="1" x14ac:dyDescent="0.2">
      <c r="A58" s="4">
        <v>38254</v>
      </c>
      <c r="B58" s="22">
        <v>4</v>
      </c>
      <c r="C58" s="16">
        <v>23</v>
      </c>
      <c r="D58" s="16" t="s">
        <v>103</v>
      </c>
      <c r="F58" s="16" t="s">
        <v>104</v>
      </c>
      <c r="G58" s="16" t="s">
        <v>107</v>
      </c>
      <c r="H58" s="16">
        <v>0</v>
      </c>
      <c r="I58" s="16">
        <v>4</v>
      </c>
      <c r="J58" s="16">
        <v>8</v>
      </c>
      <c r="K58" s="16">
        <v>3</v>
      </c>
      <c r="L58" s="16">
        <v>1</v>
      </c>
      <c r="M58" s="16">
        <v>5</v>
      </c>
      <c r="N58" s="16">
        <v>9</v>
      </c>
      <c r="O58" s="16">
        <v>30</v>
      </c>
      <c r="P58" s="16">
        <v>0</v>
      </c>
      <c r="V58" s="16" t="s">
        <v>106</v>
      </c>
      <c r="Y58" s="4">
        <v>38254</v>
      </c>
      <c r="Z58" s="16">
        <v>0.46666666666666667</v>
      </c>
      <c r="AA58" s="16">
        <v>0.35714285714285715</v>
      </c>
      <c r="AB58" s="16" t="e">
        <v>#DIV/0!</v>
      </c>
      <c r="AC58" s="16">
        <v>0.66666666666666663</v>
      </c>
      <c r="AD58" s="16">
        <v>0.13333333333333333</v>
      </c>
    </row>
    <row r="59" spans="1:30" s="16" customFormat="1" x14ac:dyDescent="0.2">
      <c r="A59" s="4">
        <v>38254</v>
      </c>
      <c r="B59" s="22">
        <v>4</v>
      </c>
      <c r="C59" s="16">
        <v>23</v>
      </c>
      <c r="D59" s="16" t="s">
        <v>103</v>
      </c>
      <c r="F59" s="16" t="s">
        <v>104</v>
      </c>
      <c r="G59" s="16" t="s">
        <v>105</v>
      </c>
      <c r="H59" s="16">
        <v>0</v>
      </c>
      <c r="I59" s="16">
        <v>4</v>
      </c>
      <c r="J59" s="16">
        <v>15</v>
      </c>
      <c r="K59" s="16">
        <v>7</v>
      </c>
      <c r="L59" s="16">
        <v>2</v>
      </c>
      <c r="M59" s="16">
        <v>6</v>
      </c>
      <c r="N59" s="16">
        <v>10</v>
      </c>
      <c r="O59" s="16">
        <v>44</v>
      </c>
      <c r="P59" s="16">
        <v>1</v>
      </c>
      <c r="V59" s="16" t="s">
        <v>106</v>
      </c>
      <c r="Y59" s="4">
        <v>38254</v>
      </c>
      <c r="Z59" s="16">
        <v>0.36363636363636365</v>
      </c>
      <c r="AA59" s="16">
        <v>0.375</v>
      </c>
      <c r="AB59" s="16" t="e">
        <v>#DIV/0!</v>
      </c>
      <c r="AC59" s="16">
        <v>0.78947368421052633</v>
      </c>
      <c r="AD59" s="16">
        <v>0.20454545454545456</v>
      </c>
    </row>
    <row r="60" spans="1:30" s="16" customFormat="1" x14ac:dyDescent="0.2">
      <c r="A60" s="4">
        <v>38255</v>
      </c>
      <c r="B60" s="22">
        <v>4</v>
      </c>
      <c r="C60" s="16">
        <v>23</v>
      </c>
      <c r="D60" s="16" t="s">
        <v>103</v>
      </c>
      <c r="F60" s="16" t="s">
        <v>104</v>
      </c>
      <c r="G60" s="16" t="s">
        <v>105</v>
      </c>
      <c r="H60" s="16">
        <v>0</v>
      </c>
      <c r="I60" s="16">
        <v>3</v>
      </c>
      <c r="J60" s="16">
        <v>18</v>
      </c>
      <c r="K60" s="16">
        <v>7</v>
      </c>
      <c r="L60" s="16">
        <v>1</v>
      </c>
      <c r="M60" s="16">
        <v>2</v>
      </c>
      <c r="N60" s="16">
        <v>10</v>
      </c>
      <c r="O60" s="16">
        <v>41</v>
      </c>
      <c r="P60" s="16">
        <v>0</v>
      </c>
      <c r="V60" s="16" t="s">
        <v>106</v>
      </c>
      <c r="Y60" s="4">
        <v>38255</v>
      </c>
      <c r="Z60" s="16">
        <v>0.29268292682926828</v>
      </c>
      <c r="AA60" s="16">
        <v>0.16666666666666666</v>
      </c>
      <c r="AB60" s="16" t="e">
        <v>#DIV/0!</v>
      </c>
      <c r="AC60" s="16">
        <v>0.8571428571428571</v>
      </c>
      <c r="AD60" s="16">
        <v>0.1951219512195122</v>
      </c>
    </row>
    <row r="61" spans="1:30" s="16" customFormat="1" x14ac:dyDescent="0.2">
      <c r="A61" s="4">
        <v>38255</v>
      </c>
      <c r="B61" s="22">
        <v>4</v>
      </c>
      <c r="C61" s="16">
        <v>23</v>
      </c>
      <c r="D61" s="16" t="s">
        <v>103</v>
      </c>
      <c r="F61" s="16" t="s">
        <v>104</v>
      </c>
      <c r="G61" s="16" t="s">
        <v>107</v>
      </c>
      <c r="H61" s="16">
        <v>0</v>
      </c>
      <c r="I61" s="16">
        <v>1</v>
      </c>
      <c r="J61" s="16">
        <v>5</v>
      </c>
      <c r="K61" s="16">
        <v>5</v>
      </c>
      <c r="L61" s="16">
        <v>3</v>
      </c>
      <c r="M61" s="16">
        <v>4</v>
      </c>
      <c r="N61" s="16">
        <v>6</v>
      </c>
      <c r="O61" s="16">
        <v>24</v>
      </c>
      <c r="P61" s="16">
        <v>0</v>
      </c>
      <c r="V61" s="16" t="s">
        <v>106</v>
      </c>
      <c r="Y61" s="4">
        <v>38255</v>
      </c>
      <c r="Z61" s="16">
        <v>0.41666666666666669</v>
      </c>
      <c r="AA61" s="16">
        <v>0.4</v>
      </c>
      <c r="AB61" s="16" t="e">
        <v>#DIV/0!</v>
      </c>
      <c r="AC61" s="16">
        <v>0.83333333333333337</v>
      </c>
      <c r="AD61" s="16">
        <v>0.33333333333333331</v>
      </c>
    </row>
    <row r="62" spans="1:30" s="16" customFormat="1" x14ac:dyDescent="0.2">
      <c r="A62" s="4">
        <v>38256</v>
      </c>
      <c r="B62" s="22">
        <v>4</v>
      </c>
      <c r="C62" s="16">
        <v>23</v>
      </c>
      <c r="D62" s="16" t="s">
        <v>103</v>
      </c>
      <c r="F62" s="16" t="s">
        <v>104</v>
      </c>
      <c r="G62" s="16" t="s">
        <v>105</v>
      </c>
      <c r="H62" s="16">
        <v>0</v>
      </c>
      <c r="I62" s="16">
        <v>3</v>
      </c>
      <c r="J62" s="16">
        <v>19</v>
      </c>
      <c r="K62" s="16">
        <v>11</v>
      </c>
      <c r="L62" s="16">
        <v>0</v>
      </c>
      <c r="M62" s="16">
        <v>2</v>
      </c>
      <c r="N62" s="16">
        <v>7</v>
      </c>
      <c r="O62" s="16">
        <v>42</v>
      </c>
      <c r="P62" s="16">
        <v>1</v>
      </c>
      <c r="V62" s="16" t="s">
        <v>106</v>
      </c>
      <c r="Y62" s="4">
        <v>38256</v>
      </c>
      <c r="Z62" s="16">
        <v>0.21428571428571427</v>
      </c>
      <c r="AA62" s="16">
        <v>0.22222222222222221</v>
      </c>
      <c r="AB62" s="16" t="e">
        <v>#DIV/0!</v>
      </c>
      <c r="AC62" s="16">
        <v>0.86363636363636365</v>
      </c>
      <c r="AD62" s="16">
        <v>0.26190476190476192</v>
      </c>
    </row>
    <row r="63" spans="1:30" s="16" customFormat="1" x14ac:dyDescent="0.2">
      <c r="A63" s="4">
        <v>38256</v>
      </c>
      <c r="B63" s="22">
        <v>4</v>
      </c>
      <c r="C63" s="16">
        <v>23</v>
      </c>
      <c r="D63" s="16" t="s">
        <v>103</v>
      </c>
      <c r="F63" s="16" t="s">
        <v>104</v>
      </c>
      <c r="G63" s="16" t="s">
        <v>107</v>
      </c>
      <c r="H63" s="16">
        <v>0</v>
      </c>
      <c r="I63" s="16">
        <v>1</v>
      </c>
      <c r="J63" s="16">
        <v>4</v>
      </c>
      <c r="K63" s="16">
        <v>7</v>
      </c>
      <c r="L63" s="16">
        <v>0</v>
      </c>
      <c r="M63" s="16">
        <v>0</v>
      </c>
      <c r="N63" s="16">
        <v>6</v>
      </c>
      <c r="O63" s="16">
        <v>18</v>
      </c>
      <c r="P63" s="16">
        <v>0</v>
      </c>
      <c r="V63" s="16" t="s">
        <v>106</v>
      </c>
      <c r="Y63" s="4">
        <v>38256</v>
      </c>
      <c r="Z63" s="16">
        <v>0.33333333333333331</v>
      </c>
      <c r="AA63" s="16">
        <v>0</v>
      </c>
      <c r="AB63" s="16" t="e">
        <v>#DIV/0!</v>
      </c>
      <c r="AC63" s="16">
        <v>0.8</v>
      </c>
      <c r="AD63" s="16">
        <v>0.3888888888888889</v>
      </c>
    </row>
    <row r="64" spans="1:30" s="16" customFormat="1" x14ac:dyDescent="0.2">
      <c r="A64" s="4">
        <v>38257</v>
      </c>
      <c r="B64" s="22">
        <v>4</v>
      </c>
      <c r="C64" s="16">
        <v>23</v>
      </c>
      <c r="D64" s="16" t="s">
        <v>103</v>
      </c>
      <c r="F64" s="16" t="s">
        <v>104</v>
      </c>
      <c r="G64" s="16" t="s">
        <v>385</v>
      </c>
      <c r="H64" s="16">
        <v>0</v>
      </c>
      <c r="I64" s="16">
        <v>3</v>
      </c>
      <c r="J64" s="16">
        <v>15</v>
      </c>
      <c r="K64" s="16">
        <v>4</v>
      </c>
      <c r="L64" s="16">
        <v>4</v>
      </c>
      <c r="M64" s="16">
        <v>1</v>
      </c>
      <c r="N64" s="16">
        <v>7</v>
      </c>
      <c r="O64" s="16">
        <v>34</v>
      </c>
      <c r="P64" s="16">
        <v>0</v>
      </c>
      <c r="V64" s="16" t="s">
        <v>106</v>
      </c>
      <c r="Y64" s="4">
        <v>38257</v>
      </c>
      <c r="Z64" s="16">
        <v>0.23529411764705882</v>
      </c>
      <c r="AA64" s="16">
        <v>0.125</v>
      </c>
      <c r="AB64" s="16" t="e">
        <v>#DIV/0!</v>
      </c>
      <c r="AC64" s="16">
        <v>0.83333333333333337</v>
      </c>
      <c r="AD64" s="16">
        <v>0.23529411764705882</v>
      </c>
    </row>
    <row r="65" spans="1:30" s="16" customFormat="1" x14ac:dyDescent="0.2">
      <c r="A65" s="4">
        <v>38260</v>
      </c>
      <c r="B65" s="22">
        <v>4</v>
      </c>
      <c r="C65" s="16">
        <v>23</v>
      </c>
      <c r="D65" s="16" t="s">
        <v>103</v>
      </c>
      <c r="F65" s="16" t="s">
        <v>104</v>
      </c>
      <c r="G65" s="16" t="s">
        <v>105</v>
      </c>
      <c r="H65" s="16">
        <v>0</v>
      </c>
      <c r="I65" s="16">
        <v>3</v>
      </c>
      <c r="J65" s="16">
        <v>6</v>
      </c>
      <c r="K65" s="16">
        <v>2</v>
      </c>
      <c r="L65" s="16">
        <v>1</v>
      </c>
      <c r="M65" s="16">
        <v>10</v>
      </c>
      <c r="N65" s="16">
        <v>5</v>
      </c>
      <c r="O65" s="16">
        <v>27</v>
      </c>
      <c r="P65" s="16">
        <v>0</v>
      </c>
      <c r="V65" s="16" t="s">
        <v>106</v>
      </c>
      <c r="Y65" s="4">
        <v>38260</v>
      </c>
      <c r="Z65" s="16">
        <v>0.55555555555555558</v>
      </c>
      <c r="AA65" s="16">
        <v>0.66666666666666663</v>
      </c>
      <c r="AB65" s="16" t="e">
        <v>#DIV/0!</v>
      </c>
      <c r="AC65" s="16">
        <v>0.66666666666666663</v>
      </c>
      <c r="AD65" s="16">
        <v>0.1111111111111111</v>
      </c>
    </row>
    <row r="66" spans="1:30" s="16" customFormat="1" x14ac:dyDescent="0.2">
      <c r="A66" s="4">
        <v>38261</v>
      </c>
      <c r="B66" s="22">
        <v>4</v>
      </c>
      <c r="C66" s="16">
        <v>23</v>
      </c>
      <c r="D66" s="16" t="s">
        <v>103</v>
      </c>
      <c r="F66" s="16" t="s">
        <v>104</v>
      </c>
      <c r="G66" s="16" t="s">
        <v>105</v>
      </c>
      <c r="H66" s="16">
        <v>0</v>
      </c>
      <c r="I66" s="16">
        <v>3</v>
      </c>
      <c r="J66" s="16">
        <v>11</v>
      </c>
      <c r="K66" s="16">
        <v>1</v>
      </c>
      <c r="L66" s="16">
        <v>0</v>
      </c>
      <c r="M66" s="16">
        <v>18</v>
      </c>
      <c r="N66" s="16">
        <v>4</v>
      </c>
      <c r="O66" s="16">
        <v>37</v>
      </c>
      <c r="P66" s="16">
        <v>0</v>
      </c>
      <c r="V66" s="16" t="s">
        <v>106</v>
      </c>
      <c r="Y66" s="4">
        <v>38261</v>
      </c>
      <c r="Z66" s="16">
        <v>0.59459459459459463</v>
      </c>
      <c r="AA66" s="16">
        <v>0.81818181818181823</v>
      </c>
      <c r="AB66" s="16" t="e">
        <v>#DIV/0!</v>
      </c>
      <c r="AC66" s="16">
        <v>0.7857142857142857</v>
      </c>
      <c r="AD66" s="16">
        <v>2.7027027027027029E-2</v>
      </c>
    </row>
    <row r="67" spans="1:30" s="16" customFormat="1" x14ac:dyDescent="0.2">
      <c r="A67" s="4">
        <v>38261</v>
      </c>
      <c r="B67" s="22">
        <v>4</v>
      </c>
      <c r="C67" s="16">
        <v>23</v>
      </c>
      <c r="D67" s="16" t="s">
        <v>103</v>
      </c>
      <c r="F67" s="16" t="s">
        <v>104</v>
      </c>
      <c r="G67" s="16" t="s">
        <v>107</v>
      </c>
      <c r="H67" s="16">
        <v>0</v>
      </c>
      <c r="I67" s="16">
        <v>2</v>
      </c>
      <c r="J67" s="16">
        <v>12</v>
      </c>
      <c r="K67" s="16">
        <v>2</v>
      </c>
      <c r="L67" s="16">
        <v>0</v>
      </c>
      <c r="M67" s="16">
        <v>9</v>
      </c>
      <c r="N67" s="16">
        <v>8</v>
      </c>
      <c r="O67" s="16">
        <v>33</v>
      </c>
      <c r="P67" s="16">
        <v>1</v>
      </c>
      <c r="V67" s="16" t="s">
        <v>106</v>
      </c>
      <c r="Y67" s="4">
        <v>38261</v>
      </c>
      <c r="Z67" s="16">
        <v>0.51515151515151514</v>
      </c>
      <c r="AA67" s="16">
        <v>0.52941176470588236</v>
      </c>
      <c r="AB67" s="16" t="e">
        <v>#DIV/0!</v>
      </c>
      <c r="AC67" s="16">
        <v>0.8571428571428571</v>
      </c>
      <c r="AD67" s="16">
        <v>6.0606060606060608E-2</v>
      </c>
    </row>
    <row r="68" spans="1:30" s="16" customFormat="1" x14ac:dyDescent="0.2">
      <c r="A68" s="4">
        <v>38262</v>
      </c>
      <c r="B68" s="22">
        <v>4</v>
      </c>
      <c r="C68" s="16">
        <v>23</v>
      </c>
      <c r="D68" s="16" t="s">
        <v>103</v>
      </c>
      <c r="F68" s="16" t="s">
        <v>104</v>
      </c>
      <c r="G68" s="16" t="s">
        <v>385</v>
      </c>
      <c r="H68" s="16">
        <v>0</v>
      </c>
      <c r="I68" s="16">
        <v>3</v>
      </c>
      <c r="J68" s="16">
        <v>8</v>
      </c>
      <c r="K68" s="16">
        <v>1</v>
      </c>
      <c r="L68" s="16">
        <v>1</v>
      </c>
      <c r="M68" s="16">
        <v>10</v>
      </c>
      <c r="N68" s="16">
        <v>12</v>
      </c>
      <c r="O68" s="16">
        <v>35</v>
      </c>
      <c r="P68" s="16">
        <v>0</v>
      </c>
      <c r="V68" s="16" t="s">
        <v>106</v>
      </c>
      <c r="Y68" s="4">
        <v>38262</v>
      </c>
      <c r="Z68" s="16">
        <v>0.62857142857142856</v>
      </c>
      <c r="AA68" s="16">
        <v>0.45454545454545453</v>
      </c>
      <c r="AB68" s="16" t="e">
        <v>#DIV/0!</v>
      </c>
      <c r="AC68" s="16">
        <v>0.72727272727272729</v>
      </c>
      <c r="AD68" s="16">
        <v>5.7142857142857141E-2</v>
      </c>
    </row>
    <row r="69" spans="1:30" s="16" customFormat="1" x14ac:dyDescent="0.2">
      <c r="A69" s="4">
        <v>38263</v>
      </c>
      <c r="B69" s="22">
        <v>4</v>
      </c>
      <c r="C69" s="16">
        <v>23</v>
      </c>
      <c r="D69" s="16" t="s">
        <v>103</v>
      </c>
      <c r="F69" s="16" t="s">
        <v>104</v>
      </c>
      <c r="G69" s="16" t="s">
        <v>105</v>
      </c>
      <c r="H69" s="16">
        <v>0</v>
      </c>
      <c r="I69" s="16">
        <v>1</v>
      </c>
      <c r="J69" s="16">
        <v>12</v>
      </c>
      <c r="K69" s="16">
        <v>0</v>
      </c>
      <c r="L69" s="16">
        <v>3</v>
      </c>
      <c r="M69" s="16">
        <v>4</v>
      </c>
      <c r="N69" s="16">
        <v>14</v>
      </c>
      <c r="O69" s="16">
        <v>34</v>
      </c>
      <c r="P69" s="16">
        <v>0</v>
      </c>
      <c r="V69" s="16" t="s">
        <v>106</v>
      </c>
      <c r="Y69" s="4">
        <v>38263</v>
      </c>
      <c r="Z69" s="16">
        <v>0.52941176470588236</v>
      </c>
      <c r="AA69" s="16">
        <v>0.22222222222222221</v>
      </c>
      <c r="AB69" s="16" t="e">
        <v>#DIV/0!</v>
      </c>
      <c r="AC69" s="16">
        <v>0.92307692307692313</v>
      </c>
      <c r="AD69" s="16">
        <v>8.8235294117647065E-2</v>
      </c>
    </row>
    <row r="70" spans="1:30" s="16" customFormat="1" x14ac:dyDescent="0.2">
      <c r="A70" s="4">
        <v>38264</v>
      </c>
      <c r="B70" s="22">
        <v>4</v>
      </c>
      <c r="C70" s="16">
        <v>23</v>
      </c>
      <c r="D70" s="16" t="s">
        <v>103</v>
      </c>
      <c r="F70" s="16" t="s">
        <v>104</v>
      </c>
      <c r="G70" s="16" t="s">
        <v>107</v>
      </c>
      <c r="H70" s="16">
        <v>0</v>
      </c>
      <c r="I70" s="16">
        <v>0</v>
      </c>
      <c r="J70" s="16">
        <v>7</v>
      </c>
      <c r="K70" s="16">
        <v>0</v>
      </c>
      <c r="L70" s="16">
        <v>4</v>
      </c>
      <c r="M70" s="16">
        <v>10</v>
      </c>
      <c r="N70" s="16">
        <v>7</v>
      </c>
      <c r="O70" s="16">
        <v>28</v>
      </c>
      <c r="P70" s="16">
        <v>0</v>
      </c>
      <c r="V70" s="16" t="s">
        <v>106</v>
      </c>
      <c r="Y70" s="4">
        <v>38264</v>
      </c>
      <c r="Z70" s="16">
        <v>0.6071428571428571</v>
      </c>
      <c r="AA70" s="16">
        <v>0.58823529411764708</v>
      </c>
      <c r="AB70" s="16" t="e">
        <v>#DIV/0!</v>
      </c>
      <c r="AC70" s="16">
        <v>1</v>
      </c>
      <c r="AD70" s="16">
        <v>0.14285714285714285</v>
      </c>
    </row>
    <row r="71" spans="1:30" s="16" customFormat="1" x14ac:dyDescent="0.2">
      <c r="A71" s="4">
        <v>38264</v>
      </c>
      <c r="B71" s="22">
        <v>4</v>
      </c>
      <c r="C71" s="16">
        <v>23</v>
      </c>
      <c r="D71" s="16" t="s">
        <v>103</v>
      </c>
      <c r="F71" s="16" t="s">
        <v>104</v>
      </c>
      <c r="G71" s="16" t="s">
        <v>105</v>
      </c>
      <c r="H71" s="16">
        <v>0</v>
      </c>
      <c r="I71" s="16">
        <v>1</v>
      </c>
      <c r="J71" s="16">
        <v>17</v>
      </c>
      <c r="K71" s="16">
        <v>4</v>
      </c>
      <c r="L71" s="16">
        <v>0</v>
      </c>
      <c r="M71" s="16">
        <v>14</v>
      </c>
      <c r="N71" s="16">
        <v>11</v>
      </c>
      <c r="O71" s="16">
        <v>47</v>
      </c>
      <c r="P71" s="16">
        <v>0</v>
      </c>
      <c r="V71" s="16" t="s">
        <v>106</v>
      </c>
      <c r="Y71" s="4">
        <v>38264</v>
      </c>
      <c r="Z71" s="16">
        <v>0.53191489361702127</v>
      </c>
      <c r="AA71" s="16">
        <v>0.56000000000000005</v>
      </c>
      <c r="AB71" s="16" t="e">
        <v>#DIV/0!</v>
      </c>
      <c r="AC71" s="16">
        <v>0.94444444444444442</v>
      </c>
      <c r="AD71" s="16">
        <v>8.5106382978723402E-2</v>
      </c>
    </row>
    <row r="72" spans="1:30" s="16" customFormat="1" x14ac:dyDescent="0.2">
      <c r="A72" s="4">
        <v>38265</v>
      </c>
      <c r="B72" s="22">
        <v>4</v>
      </c>
      <c r="C72" s="16">
        <v>23</v>
      </c>
      <c r="D72" s="16" t="s">
        <v>103</v>
      </c>
      <c r="F72" s="16" t="s">
        <v>104</v>
      </c>
      <c r="G72" s="16" t="s">
        <v>105</v>
      </c>
      <c r="H72" s="16">
        <v>0</v>
      </c>
      <c r="I72" s="16">
        <v>4</v>
      </c>
      <c r="J72" s="16">
        <v>11</v>
      </c>
      <c r="K72" s="16">
        <v>9</v>
      </c>
      <c r="L72" s="16">
        <v>4</v>
      </c>
      <c r="M72" s="16">
        <v>9</v>
      </c>
      <c r="N72" s="16">
        <v>2</v>
      </c>
      <c r="O72" s="16">
        <v>39</v>
      </c>
      <c r="P72" s="16">
        <v>0</v>
      </c>
      <c r="V72" s="16" t="s">
        <v>106</v>
      </c>
      <c r="Y72" s="4">
        <v>38265</v>
      </c>
      <c r="Z72" s="16">
        <v>0.28205128205128205</v>
      </c>
      <c r="AA72" s="16">
        <v>0.81818181818181823</v>
      </c>
      <c r="AB72" s="16" t="e">
        <v>#DIV/0!</v>
      </c>
      <c r="AC72" s="16">
        <v>0.73333333333333328</v>
      </c>
      <c r="AD72" s="16">
        <v>0.33333333333333331</v>
      </c>
    </row>
    <row r="73" spans="1:30" s="16" customFormat="1" x14ac:dyDescent="0.2">
      <c r="A73" s="4">
        <v>38266</v>
      </c>
      <c r="B73" s="22">
        <v>4</v>
      </c>
      <c r="C73" s="16">
        <v>23</v>
      </c>
      <c r="D73" s="16" t="s">
        <v>103</v>
      </c>
      <c r="F73" s="16" t="s">
        <v>104</v>
      </c>
      <c r="G73" s="16" t="s">
        <v>105</v>
      </c>
      <c r="H73" s="16">
        <v>0</v>
      </c>
      <c r="I73" s="16">
        <v>2</v>
      </c>
      <c r="J73" s="16">
        <v>10</v>
      </c>
      <c r="K73" s="16">
        <v>2</v>
      </c>
      <c r="L73" s="16">
        <v>8</v>
      </c>
      <c r="M73" s="16">
        <v>14</v>
      </c>
      <c r="N73" s="16">
        <v>9</v>
      </c>
      <c r="O73" s="16">
        <v>45</v>
      </c>
      <c r="P73" s="16">
        <v>0</v>
      </c>
      <c r="V73" s="16" t="s">
        <v>106</v>
      </c>
      <c r="Y73" s="4">
        <v>38266</v>
      </c>
      <c r="Z73" s="16">
        <v>0.51111111111111107</v>
      </c>
      <c r="AA73" s="16">
        <v>0.60869565217391308</v>
      </c>
      <c r="AB73" s="16" t="e">
        <v>#DIV/0!</v>
      </c>
      <c r="AC73" s="16">
        <v>0.83333333333333337</v>
      </c>
      <c r="AD73" s="16">
        <v>0.22222222222222221</v>
      </c>
    </row>
    <row r="74" spans="1:30" s="16" customFormat="1" x14ac:dyDescent="0.2">
      <c r="A74" s="4">
        <v>38267</v>
      </c>
      <c r="B74" s="22">
        <v>4</v>
      </c>
      <c r="C74" s="16">
        <v>23</v>
      </c>
      <c r="D74" s="16" t="s">
        <v>103</v>
      </c>
      <c r="F74" s="16" t="s">
        <v>104</v>
      </c>
      <c r="G74" s="16" t="s">
        <v>105</v>
      </c>
      <c r="H74" s="16">
        <v>0</v>
      </c>
      <c r="I74" s="16">
        <v>0</v>
      </c>
      <c r="J74" s="16">
        <v>17</v>
      </c>
      <c r="K74" s="16">
        <v>4</v>
      </c>
      <c r="L74" s="16">
        <v>3</v>
      </c>
      <c r="M74" s="16">
        <v>8</v>
      </c>
      <c r="N74" s="16">
        <v>11</v>
      </c>
      <c r="O74" s="16">
        <v>43</v>
      </c>
      <c r="P74" s="16">
        <v>0</v>
      </c>
      <c r="V74" s="16" t="s">
        <v>106</v>
      </c>
      <c r="Y74" s="4">
        <v>38267</v>
      </c>
      <c r="Z74" s="16">
        <v>0.44186046511627908</v>
      </c>
      <c r="AA74" s="16">
        <v>0.42105263157894735</v>
      </c>
      <c r="AB74" s="16" t="e">
        <v>#DIV/0!</v>
      </c>
      <c r="AC74" s="16">
        <v>1</v>
      </c>
      <c r="AD74" s="16">
        <v>0.16279069767441862</v>
      </c>
    </row>
    <row r="75" spans="1:30" s="16" customFormat="1" x14ac:dyDescent="0.2">
      <c r="A75" s="4">
        <v>38267</v>
      </c>
      <c r="B75" s="22">
        <v>4</v>
      </c>
      <c r="C75" s="16">
        <v>23</v>
      </c>
      <c r="D75" s="16" t="s">
        <v>103</v>
      </c>
      <c r="F75" s="16" t="s">
        <v>104</v>
      </c>
      <c r="G75" s="16" t="s">
        <v>107</v>
      </c>
      <c r="H75" s="16">
        <v>0</v>
      </c>
      <c r="I75" s="16">
        <v>1</v>
      </c>
      <c r="J75" s="16">
        <v>7</v>
      </c>
      <c r="K75" s="16">
        <v>5</v>
      </c>
      <c r="L75" s="16">
        <v>1</v>
      </c>
      <c r="M75" s="16">
        <v>10</v>
      </c>
      <c r="N75" s="16">
        <v>4</v>
      </c>
      <c r="O75" s="16">
        <v>28</v>
      </c>
      <c r="P75" s="16">
        <v>0</v>
      </c>
      <c r="V75" s="16" t="s">
        <v>106</v>
      </c>
      <c r="Y75" s="4">
        <v>38267</v>
      </c>
      <c r="Z75" s="16">
        <v>0.5</v>
      </c>
      <c r="AA75" s="16">
        <v>0.7142857142857143</v>
      </c>
      <c r="AB75" s="16" t="e">
        <v>#DIV/0!</v>
      </c>
      <c r="AC75" s="16">
        <v>0.875</v>
      </c>
      <c r="AD75" s="16">
        <v>0.21428571428571427</v>
      </c>
    </row>
    <row r="76" spans="1:30" s="16" customFormat="1" x14ac:dyDescent="0.2">
      <c r="A76" s="4">
        <v>38268</v>
      </c>
      <c r="B76" s="22">
        <v>4</v>
      </c>
      <c r="C76" s="16">
        <v>23</v>
      </c>
      <c r="D76" s="16" t="s">
        <v>103</v>
      </c>
      <c r="F76" s="16" t="s">
        <v>104</v>
      </c>
      <c r="G76" s="16" t="s">
        <v>105</v>
      </c>
      <c r="H76" s="16">
        <v>0</v>
      </c>
      <c r="I76" s="16">
        <v>3</v>
      </c>
      <c r="J76" s="16">
        <v>17</v>
      </c>
      <c r="K76" s="16">
        <v>10</v>
      </c>
      <c r="L76" s="16">
        <v>7</v>
      </c>
      <c r="M76" s="16">
        <v>10</v>
      </c>
      <c r="N76" s="16">
        <v>2</v>
      </c>
      <c r="O76" s="16">
        <v>49</v>
      </c>
      <c r="P76" s="16">
        <v>0</v>
      </c>
      <c r="V76" s="16" t="s">
        <v>106</v>
      </c>
      <c r="Y76" s="4">
        <v>38268</v>
      </c>
      <c r="Z76" s="16">
        <v>0.24489795918367346</v>
      </c>
      <c r="AA76" s="16">
        <v>0.83333333333333337</v>
      </c>
      <c r="AB76" s="16" t="e">
        <v>#DIV/0!</v>
      </c>
      <c r="AC76" s="16">
        <v>0.85</v>
      </c>
      <c r="AD76" s="16">
        <v>0.34693877551020408</v>
      </c>
    </row>
    <row r="77" spans="1:30" s="16" customFormat="1" x14ac:dyDescent="0.2">
      <c r="A77" s="4">
        <v>38269</v>
      </c>
      <c r="B77" s="22">
        <v>4</v>
      </c>
      <c r="C77" s="16">
        <v>23</v>
      </c>
      <c r="D77" s="16" t="s">
        <v>103</v>
      </c>
      <c r="F77" s="16" t="s">
        <v>104</v>
      </c>
      <c r="G77" s="16" t="s">
        <v>105</v>
      </c>
      <c r="H77" s="16">
        <v>0</v>
      </c>
      <c r="I77" s="16">
        <v>1</v>
      </c>
      <c r="J77" s="16">
        <v>11</v>
      </c>
      <c r="K77" s="16">
        <v>7</v>
      </c>
      <c r="L77" s="16">
        <v>2</v>
      </c>
      <c r="M77" s="16">
        <v>13</v>
      </c>
      <c r="N77" s="16">
        <v>5</v>
      </c>
      <c r="O77" s="16">
        <v>39</v>
      </c>
      <c r="P77" s="16">
        <v>0</v>
      </c>
      <c r="V77" s="16" t="s">
        <v>106</v>
      </c>
      <c r="Y77" s="4">
        <v>38269</v>
      </c>
      <c r="Z77" s="16">
        <v>0.46153846153846156</v>
      </c>
      <c r="AA77" s="16">
        <v>0.72222222222222221</v>
      </c>
      <c r="AB77" s="16" t="e">
        <v>#DIV/0!</v>
      </c>
      <c r="AC77" s="16">
        <v>0.91666666666666663</v>
      </c>
      <c r="AD77" s="16">
        <v>0.23076923076923078</v>
      </c>
    </row>
    <row r="78" spans="1:30" s="16" customFormat="1" x14ac:dyDescent="0.2">
      <c r="A78" s="4">
        <v>38270</v>
      </c>
      <c r="B78" s="22">
        <v>4</v>
      </c>
      <c r="C78" s="16">
        <v>23</v>
      </c>
      <c r="D78" s="16" t="s">
        <v>103</v>
      </c>
      <c r="F78" s="16" t="s">
        <v>104</v>
      </c>
      <c r="G78" s="16" t="s">
        <v>105</v>
      </c>
      <c r="H78" s="16">
        <v>0</v>
      </c>
      <c r="I78" s="16">
        <v>1</v>
      </c>
      <c r="J78" s="16">
        <v>6</v>
      </c>
      <c r="K78" s="16">
        <v>11</v>
      </c>
      <c r="L78" s="16">
        <v>3</v>
      </c>
      <c r="M78" s="16">
        <v>3</v>
      </c>
      <c r="N78" s="16">
        <v>6</v>
      </c>
      <c r="O78" s="16">
        <v>30</v>
      </c>
      <c r="P78" s="16">
        <v>0</v>
      </c>
      <c r="V78" s="16" t="s">
        <v>106</v>
      </c>
      <c r="Y78" s="4">
        <v>38270</v>
      </c>
      <c r="Z78" s="16">
        <v>0.3</v>
      </c>
      <c r="AA78" s="16">
        <v>0.33333333333333331</v>
      </c>
      <c r="AB78" s="16" t="e">
        <v>#DIV/0!</v>
      </c>
      <c r="AC78" s="16">
        <v>0.8571428571428571</v>
      </c>
      <c r="AD78" s="16">
        <v>0.46666666666666667</v>
      </c>
    </row>
    <row r="79" spans="1:30" s="16" customFormat="1" x14ac:dyDescent="0.2">
      <c r="A79" s="4">
        <v>38271</v>
      </c>
      <c r="B79" s="22">
        <v>4</v>
      </c>
      <c r="C79" s="16">
        <v>23</v>
      </c>
      <c r="D79" s="16" t="s">
        <v>103</v>
      </c>
      <c r="F79" s="16" t="s">
        <v>104</v>
      </c>
      <c r="G79" s="16" t="s">
        <v>105</v>
      </c>
      <c r="H79" s="16">
        <v>0</v>
      </c>
      <c r="I79" s="16">
        <v>0</v>
      </c>
      <c r="J79" s="16">
        <v>5</v>
      </c>
      <c r="K79" s="16">
        <v>2</v>
      </c>
      <c r="L79" s="16">
        <v>1</v>
      </c>
      <c r="M79" s="16">
        <v>5</v>
      </c>
      <c r="N79" s="16">
        <v>1</v>
      </c>
      <c r="O79" s="16">
        <v>14</v>
      </c>
      <c r="P79" s="16">
        <v>0</v>
      </c>
      <c r="V79" s="16" t="s">
        <v>106</v>
      </c>
      <c r="Y79" s="4">
        <v>38271</v>
      </c>
      <c r="Z79" s="16">
        <v>0.42857142857142855</v>
      </c>
      <c r="AA79" s="16">
        <v>0.83333333333333337</v>
      </c>
      <c r="AB79" s="16" t="e">
        <v>#DIV/0!</v>
      </c>
      <c r="AC79" s="16">
        <v>1</v>
      </c>
      <c r="AD79" s="16">
        <v>0.21428571428571427</v>
      </c>
    </row>
    <row r="80" spans="1:30" s="16" customFormat="1" x14ac:dyDescent="0.2">
      <c r="A80" s="4">
        <v>38272</v>
      </c>
      <c r="B80" s="22">
        <v>4</v>
      </c>
      <c r="C80" s="16">
        <v>23</v>
      </c>
      <c r="D80" s="16" t="s">
        <v>103</v>
      </c>
      <c r="F80" s="16" t="s">
        <v>104</v>
      </c>
      <c r="G80" s="16" t="s">
        <v>105</v>
      </c>
      <c r="H80" s="16">
        <v>0</v>
      </c>
      <c r="I80" s="16">
        <v>4</v>
      </c>
      <c r="J80" s="16">
        <v>4</v>
      </c>
      <c r="K80" s="16">
        <v>3</v>
      </c>
      <c r="L80" s="16">
        <v>0</v>
      </c>
      <c r="M80" s="16">
        <v>6</v>
      </c>
      <c r="N80" s="16">
        <v>1</v>
      </c>
      <c r="O80" s="16">
        <v>18</v>
      </c>
      <c r="P80" s="16">
        <v>0</v>
      </c>
      <c r="V80" s="16" t="s">
        <v>106</v>
      </c>
      <c r="Y80" s="4">
        <v>38272</v>
      </c>
      <c r="Z80" s="16">
        <v>0.3888888888888889</v>
      </c>
      <c r="AA80" s="16">
        <v>0.8571428571428571</v>
      </c>
      <c r="AB80" s="16" t="e">
        <v>#DIV/0!</v>
      </c>
      <c r="AC80" s="16">
        <v>0.5</v>
      </c>
      <c r="AD80" s="16">
        <v>0.16666666666666666</v>
      </c>
    </row>
    <row r="81" spans="1:30" s="16" customFormat="1" x14ac:dyDescent="0.2">
      <c r="A81" s="4">
        <v>38272</v>
      </c>
      <c r="B81" s="22">
        <v>4</v>
      </c>
      <c r="C81" s="16">
        <v>23</v>
      </c>
      <c r="D81" s="16" t="s">
        <v>103</v>
      </c>
      <c r="F81" s="16" t="s">
        <v>104</v>
      </c>
      <c r="G81" s="16" t="s">
        <v>107</v>
      </c>
      <c r="H81" s="16">
        <v>0</v>
      </c>
      <c r="I81" s="16">
        <v>0</v>
      </c>
      <c r="J81" s="16">
        <v>0</v>
      </c>
      <c r="K81" s="16">
        <v>0</v>
      </c>
      <c r="L81" s="16">
        <v>0</v>
      </c>
      <c r="M81" s="16">
        <v>3</v>
      </c>
      <c r="N81" s="16">
        <v>1</v>
      </c>
      <c r="O81" s="16">
        <v>4</v>
      </c>
      <c r="P81" s="16">
        <v>0</v>
      </c>
      <c r="V81" s="16" t="s">
        <v>106</v>
      </c>
      <c r="Y81" s="4">
        <v>38272</v>
      </c>
      <c r="Z81" s="16">
        <v>1</v>
      </c>
      <c r="AA81" s="16">
        <v>0.75</v>
      </c>
      <c r="AB81" s="16" t="e">
        <v>#DIV/0!</v>
      </c>
      <c r="AC81" s="16" t="e">
        <v>#DIV/0!</v>
      </c>
      <c r="AD81" s="16">
        <v>0</v>
      </c>
    </row>
    <row r="82" spans="1:30" s="16" customFormat="1" x14ac:dyDescent="0.2">
      <c r="A82" s="4">
        <v>38273</v>
      </c>
      <c r="B82" s="22">
        <v>4</v>
      </c>
      <c r="C82" s="16">
        <v>23</v>
      </c>
      <c r="D82" s="16" t="s">
        <v>103</v>
      </c>
      <c r="F82" s="16" t="s">
        <v>104</v>
      </c>
      <c r="G82" s="16" t="s">
        <v>105</v>
      </c>
      <c r="H82" s="16">
        <v>0</v>
      </c>
      <c r="I82" s="16">
        <v>3</v>
      </c>
      <c r="J82" s="16">
        <v>8</v>
      </c>
      <c r="K82" s="16">
        <v>6</v>
      </c>
      <c r="L82" s="16">
        <v>3</v>
      </c>
      <c r="M82" s="16">
        <v>5</v>
      </c>
      <c r="N82" s="16">
        <v>5</v>
      </c>
      <c r="O82" s="16">
        <v>30</v>
      </c>
      <c r="P82" s="16">
        <v>1</v>
      </c>
      <c r="V82" s="16" t="s">
        <v>106</v>
      </c>
      <c r="Y82" s="4">
        <v>38273</v>
      </c>
      <c r="Z82" s="16">
        <v>0.33333333333333331</v>
      </c>
      <c r="AA82" s="16">
        <v>0.5</v>
      </c>
      <c r="AB82" s="16" t="e">
        <v>#DIV/0!</v>
      </c>
      <c r="AC82" s="16">
        <v>0.72727272727272729</v>
      </c>
      <c r="AD82" s="16">
        <v>0.3</v>
      </c>
    </row>
    <row r="83" spans="1:30" s="16" customFormat="1" x14ac:dyDescent="0.2">
      <c r="A83" s="4">
        <v>38273</v>
      </c>
      <c r="B83" s="22">
        <v>4</v>
      </c>
      <c r="C83" s="16">
        <v>23</v>
      </c>
      <c r="D83" s="16" t="s">
        <v>103</v>
      </c>
      <c r="F83" s="16" t="s">
        <v>104</v>
      </c>
      <c r="G83" s="16" t="s">
        <v>105</v>
      </c>
      <c r="H83" s="16">
        <v>0</v>
      </c>
      <c r="I83" s="16">
        <v>1</v>
      </c>
      <c r="J83" s="16">
        <v>0</v>
      </c>
      <c r="K83" s="16">
        <v>9</v>
      </c>
      <c r="L83" s="16">
        <v>1</v>
      </c>
      <c r="M83" s="16">
        <v>1</v>
      </c>
      <c r="N83" s="16">
        <v>1</v>
      </c>
      <c r="O83" s="16">
        <v>13</v>
      </c>
      <c r="P83" s="16">
        <v>0</v>
      </c>
      <c r="V83" s="16" t="s">
        <v>106</v>
      </c>
      <c r="W83" s="12">
        <v>0.8125</v>
      </c>
      <c r="Y83" s="4">
        <v>38273</v>
      </c>
      <c r="Z83" s="16">
        <v>0.15384615384615385</v>
      </c>
      <c r="AA83" s="16">
        <v>0.5</v>
      </c>
      <c r="AB83" s="16" t="e">
        <v>#DIV/0!</v>
      </c>
      <c r="AC83" s="16">
        <v>0</v>
      </c>
      <c r="AD83" s="16">
        <v>0.76923076923076927</v>
      </c>
    </row>
    <row r="84" spans="1:30" s="16" customFormat="1" x14ac:dyDescent="0.2">
      <c r="A84" s="4">
        <v>38274</v>
      </c>
      <c r="B84" s="22">
        <v>4</v>
      </c>
      <c r="C84" s="16">
        <v>23</v>
      </c>
      <c r="D84" s="16" t="s">
        <v>103</v>
      </c>
      <c r="F84" s="16" t="s">
        <v>104</v>
      </c>
      <c r="G84" s="16" t="s">
        <v>105</v>
      </c>
      <c r="H84" s="16">
        <v>0</v>
      </c>
      <c r="I84" s="16">
        <v>2</v>
      </c>
      <c r="J84" s="16">
        <v>6</v>
      </c>
      <c r="K84" s="16">
        <v>4</v>
      </c>
      <c r="L84" s="16">
        <v>0</v>
      </c>
      <c r="M84" s="16">
        <v>12</v>
      </c>
      <c r="N84" s="16">
        <v>8</v>
      </c>
      <c r="O84" s="16">
        <v>32</v>
      </c>
      <c r="P84" s="16">
        <v>0</v>
      </c>
      <c r="V84" s="16" t="s">
        <v>106</v>
      </c>
      <c r="Y84" s="4">
        <v>38274</v>
      </c>
      <c r="Z84" s="16">
        <v>0.625</v>
      </c>
      <c r="AA84" s="16">
        <v>0.6</v>
      </c>
      <c r="AB84" s="16" t="e">
        <v>#DIV/0!</v>
      </c>
      <c r="AC84" s="16">
        <v>0.75</v>
      </c>
      <c r="AD84" s="16">
        <v>0.125</v>
      </c>
    </row>
  </sheetData>
  <phoneticPr fontId="26" type="noConversion"/>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explanations</vt:lpstr>
      <vt:lpstr>Dissections</vt:lpstr>
      <vt:lpstr>Oocyst data</vt:lpstr>
      <vt:lpstr>dc dissections</vt:lpstr>
      <vt:lpstr>Sheet5</vt:lpstr>
      <vt:lpstr>by date of collection</vt:lpstr>
      <vt:lpstr>Sheet4</vt:lpstr>
      <vt:lpstr>oocyst count</vt:lpstr>
      <vt:lpstr>Sheet3</vt:lpstr>
      <vt:lpstr>For paper</vt:lpstr>
      <vt:lpstr>moon times</vt:lpstr>
      <vt:lpstr>first graphs</vt:lpstr>
      <vt:lpstr>Sheet2</vt:lpstr>
      <vt:lpstr>Collections</vt:lpstr>
      <vt:lpstr>casa 23 oct 08 diss</vt:lpstr>
      <vt:lpstr>new figs</vt:lpstr>
      <vt:lpstr>exit colls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Smith</cp:lastModifiedBy>
  <dcterms:created xsi:type="dcterms:W3CDTF">2009-09-22T12:33:18Z</dcterms:created>
  <dcterms:modified xsi:type="dcterms:W3CDTF">2021-07-28T18:03:42Z</dcterms:modified>
</cp:coreProperties>
</file>