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p\Downloads\"/>
    </mc:Choice>
  </mc:AlternateContent>
  <xr:revisionPtr revIDLastSave="0" documentId="13_ncr:1_{E83F9664-0197-4234-8006-0797333EDE95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1" l="1"/>
  <c r="D7" i="1"/>
  <c r="C7" i="1"/>
  <c r="B107" i="1"/>
  <c r="B108" i="1"/>
  <c r="B109" i="1"/>
  <c r="B110" i="1"/>
  <c r="B111" i="1"/>
  <c r="B112" i="1"/>
  <c r="B106" i="1"/>
  <c r="B104" i="1"/>
  <c r="J112" i="1"/>
  <c r="K112" i="1" s="1"/>
  <c r="H112" i="1"/>
  <c r="I112" i="1" s="1"/>
  <c r="F112" i="1"/>
  <c r="G112" i="1" s="1"/>
  <c r="D112" i="1"/>
  <c r="E112" i="1" s="1"/>
  <c r="J111" i="1"/>
  <c r="K111" i="1" s="1"/>
  <c r="I111" i="1"/>
  <c r="H111" i="1"/>
  <c r="G111" i="1"/>
  <c r="F111" i="1"/>
  <c r="D111" i="1"/>
  <c r="E111" i="1" s="1"/>
  <c r="J110" i="1"/>
  <c r="K110" i="1" s="1"/>
  <c r="H110" i="1"/>
  <c r="I110" i="1" s="1"/>
  <c r="F110" i="1"/>
  <c r="G110" i="1" s="1"/>
  <c r="D110" i="1"/>
  <c r="E110" i="1" s="1"/>
  <c r="K109" i="1"/>
  <c r="J109" i="1"/>
  <c r="I109" i="1"/>
  <c r="H109" i="1"/>
  <c r="F109" i="1"/>
  <c r="G109" i="1" s="1"/>
  <c r="D109" i="1"/>
  <c r="E109" i="1" s="1"/>
  <c r="J108" i="1"/>
  <c r="K108" i="1" s="1"/>
  <c r="H108" i="1"/>
  <c r="I108" i="1" s="1"/>
  <c r="F108" i="1"/>
  <c r="G108" i="1" s="1"/>
  <c r="D108" i="1"/>
  <c r="E108" i="1" s="1"/>
  <c r="K107" i="1"/>
  <c r="J107" i="1"/>
  <c r="H107" i="1"/>
  <c r="I107" i="1" s="1"/>
  <c r="F107" i="1"/>
  <c r="G107" i="1" s="1"/>
  <c r="E107" i="1"/>
  <c r="D107" i="1"/>
  <c r="J106" i="1"/>
  <c r="K106" i="1" s="1"/>
  <c r="H106" i="1"/>
  <c r="I106" i="1" s="1"/>
  <c r="I113" i="1" s="1"/>
  <c r="F106" i="1"/>
  <c r="G106" i="1" s="1"/>
  <c r="D106" i="1"/>
  <c r="E106" i="1" s="1"/>
  <c r="B53" i="1"/>
  <c r="B54" i="1"/>
  <c r="B55" i="1"/>
  <c r="B56" i="1"/>
  <c r="B57" i="1"/>
  <c r="B58" i="1"/>
  <c r="B52" i="1"/>
  <c r="B50" i="1"/>
  <c r="K58" i="1"/>
  <c r="J58" i="1"/>
  <c r="H58" i="1"/>
  <c r="I58" i="1" s="1"/>
  <c r="F58" i="1"/>
  <c r="G58" i="1" s="1"/>
  <c r="E58" i="1"/>
  <c r="D58" i="1"/>
  <c r="J57" i="1"/>
  <c r="K57" i="1" s="1"/>
  <c r="I57" i="1"/>
  <c r="H57" i="1"/>
  <c r="F57" i="1"/>
  <c r="G57" i="1" s="1"/>
  <c r="D57" i="1"/>
  <c r="E57" i="1" s="1"/>
  <c r="J56" i="1"/>
  <c r="K56" i="1" s="1"/>
  <c r="H56" i="1"/>
  <c r="I56" i="1" s="1"/>
  <c r="G56" i="1"/>
  <c r="F56" i="1"/>
  <c r="E56" i="1"/>
  <c r="D56" i="1"/>
  <c r="K55" i="1"/>
  <c r="J55" i="1"/>
  <c r="H55" i="1"/>
  <c r="I55" i="1" s="1"/>
  <c r="F55" i="1"/>
  <c r="G55" i="1" s="1"/>
  <c r="D55" i="1"/>
  <c r="E55" i="1" s="1"/>
  <c r="J54" i="1"/>
  <c r="K54" i="1" s="1"/>
  <c r="I54" i="1"/>
  <c r="H54" i="1"/>
  <c r="G54" i="1"/>
  <c r="F54" i="1"/>
  <c r="D54" i="1"/>
  <c r="E54" i="1" s="1"/>
  <c r="J53" i="1"/>
  <c r="K53" i="1" s="1"/>
  <c r="H53" i="1"/>
  <c r="I53" i="1" s="1"/>
  <c r="F53" i="1"/>
  <c r="G53" i="1" s="1"/>
  <c r="E53" i="1"/>
  <c r="D53" i="1"/>
  <c r="K52" i="1"/>
  <c r="K59" i="1" s="1"/>
  <c r="J52" i="1"/>
  <c r="I52" i="1"/>
  <c r="H52" i="1"/>
  <c r="G52" i="1"/>
  <c r="F52" i="1"/>
  <c r="D52" i="1"/>
  <c r="E52" i="1" s="1"/>
  <c r="E113" i="1" l="1"/>
  <c r="G113" i="1"/>
  <c r="K113" i="1"/>
  <c r="E59" i="1"/>
  <c r="G59" i="1"/>
  <c r="I59" i="1"/>
  <c r="E7" i="1"/>
  <c r="C113" i="1" l="1"/>
  <c r="C114" i="1" s="1"/>
  <c r="C59" i="1"/>
  <c r="C60" i="1" s="1"/>
  <c r="B91" i="1" l="1"/>
  <c r="B78" i="1"/>
  <c r="B65" i="1"/>
  <c r="B94" i="1"/>
  <c r="B95" i="1"/>
  <c r="B96" i="1"/>
  <c r="B97" i="1"/>
  <c r="B98" i="1"/>
  <c r="B99" i="1"/>
  <c r="B93" i="1"/>
  <c r="B81" i="1"/>
  <c r="B82" i="1"/>
  <c r="B83" i="1"/>
  <c r="B84" i="1"/>
  <c r="B85" i="1"/>
  <c r="B86" i="1"/>
  <c r="B80" i="1"/>
  <c r="J99" i="1"/>
  <c r="K99" i="1" s="1"/>
  <c r="H99" i="1"/>
  <c r="I99" i="1" s="1"/>
  <c r="F99" i="1"/>
  <c r="G99" i="1" s="1"/>
  <c r="D99" i="1"/>
  <c r="E99" i="1" s="1"/>
  <c r="J98" i="1"/>
  <c r="K98" i="1" s="1"/>
  <c r="H98" i="1"/>
  <c r="I98" i="1" s="1"/>
  <c r="F98" i="1"/>
  <c r="G98" i="1" s="1"/>
  <c r="D98" i="1"/>
  <c r="E98" i="1" s="1"/>
  <c r="J97" i="1"/>
  <c r="K97" i="1" s="1"/>
  <c r="H97" i="1"/>
  <c r="I97" i="1" s="1"/>
  <c r="F97" i="1"/>
  <c r="G97" i="1" s="1"/>
  <c r="D97" i="1"/>
  <c r="E97" i="1" s="1"/>
  <c r="J96" i="1"/>
  <c r="K96" i="1" s="1"/>
  <c r="H96" i="1"/>
  <c r="I96" i="1" s="1"/>
  <c r="F96" i="1"/>
  <c r="G96" i="1" s="1"/>
  <c r="D96" i="1"/>
  <c r="E96" i="1" s="1"/>
  <c r="J95" i="1"/>
  <c r="K95" i="1" s="1"/>
  <c r="H95" i="1"/>
  <c r="I95" i="1" s="1"/>
  <c r="F95" i="1"/>
  <c r="G95" i="1" s="1"/>
  <c r="D95" i="1"/>
  <c r="E95" i="1" s="1"/>
  <c r="J94" i="1"/>
  <c r="K94" i="1" s="1"/>
  <c r="H94" i="1"/>
  <c r="I94" i="1" s="1"/>
  <c r="F94" i="1"/>
  <c r="G94" i="1" s="1"/>
  <c r="D94" i="1"/>
  <c r="E94" i="1" s="1"/>
  <c r="J93" i="1"/>
  <c r="K93" i="1" s="1"/>
  <c r="H93" i="1"/>
  <c r="I93" i="1" s="1"/>
  <c r="F93" i="1"/>
  <c r="G93" i="1" s="1"/>
  <c r="D93" i="1"/>
  <c r="E93" i="1" s="1"/>
  <c r="J86" i="1"/>
  <c r="K86" i="1" s="1"/>
  <c r="H86" i="1"/>
  <c r="I86" i="1" s="1"/>
  <c r="F86" i="1"/>
  <c r="G86" i="1" s="1"/>
  <c r="E86" i="1"/>
  <c r="J85" i="1"/>
  <c r="K85" i="1" s="1"/>
  <c r="H85" i="1"/>
  <c r="I85" i="1" s="1"/>
  <c r="F85" i="1"/>
  <c r="G85" i="1" s="1"/>
  <c r="D85" i="1"/>
  <c r="E85" i="1" s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F80" i="1"/>
  <c r="G80" i="1" s="1"/>
  <c r="D80" i="1"/>
  <c r="E80" i="1" s="1"/>
  <c r="B37" i="1"/>
  <c r="B24" i="1"/>
  <c r="B11" i="1"/>
  <c r="B68" i="1"/>
  <c r="B69" i="1"/>
  <c r="B70" i="1"/>
  <c r="B71" i="1"/>
  <c r="B72" i="1"/>
  <c r="B73" i="1"/>
  <c r="B67" i="1"/>
  <c r="J73" i="1"/>
  <c r="K73" i="1" s="1"/>
  <c r="H73" i="1"/>
  <c r="I73" i="1" s="1"/>
  <c r="F73" i="1"/>
  <c r="G73" i="1" s="1"/>
  <c r="D73" i="1"/>
  <c r="E73" i="1" s="1"/>
  <c r="J72" i="1"/>
  <c r="K72" i="1" s="1"/>
  <c r="H72" i="1"/>
  <c r="I72" i="1" s="1"/>
  <c r="F72" i="1"/>
  <c r="G72" i="1" s="1"/>
  <c r="D72" i="1"/>
  <c r="E72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H69" i="1"/>
  <c r="I69" i="1" s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J67" i="1"/>
  <c r="K67" i="1" s="1"/>
  <c r="H67" i="1"/>
  <c r="I67" i="1" s="1"/>
  <c r="F67" i="1"/>
  <c r="G67" i="1" s="1"/>
  <c r="D67" i="1"/>
  <c r="E67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87" i="1" l="1"/>
  <c r="G46" i="1"/>
  <c r="E33" i="1"/>
  <c r="G33" i="1"/>
  <c r="K100" i="1"/>
  <c r="E100" i="1"/>
  <c r="I100" i="1"/>
  <c r="G100" i="1"/>
  <c r="G87" i="1"/>
  <c r="I87" i="1"/>
  <c r="K87" i="1"/>
  <c r="E74" i="1"/>
  <c r="K74" i="1"/>
  <c r="G74" i="1"/>
  <c r="I74" i="1"/>
  <c r="K46" i="1"/>
  <c r="I46" i="1"/>
  <c r="E46" i="1"/>
  <c r="I33" i="1"/>
  <c r="K33" i="1"/>
  <c r="C33" i="1" l="1"/>
  <c r="C34" i="1" s="1"/>
  <c r="C5" i="1" s="1"/>
  <c r="C46" i="1"/>
  <c r="C47" i="1" s="1"/>
  <c r="C6" i="1" s="1"/>
  <c r="C87" i="1"/>
  <c r="C88" i="1" s="1"/>
  <c r="D5" i="1" s="1"/>
  <c r="C74" i="1"/>
  <c r="C75" i="1" s="1"/>
  <c r="D4" i="1" s="1"/>
  <c r="C100" i="1"/>
  <c r="C101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<sst xmlns="http://schemas.openxmlformats.org/spreadsheetml/2006/main" count="199" uniqueCount="68">
  <si>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</si>
  <si>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</si>
  <si>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</si>
  <si>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</si>
  <si>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</si>
  <si>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</si>
  <si>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</si>
  <si>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</si>
  <si>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</si>
  <si>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</si>
  <si>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</si>
  <si>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</si>
  <si>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</si>
  <si>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</si>
  <si>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</si>
  <si>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</si>
  <si>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</si>
  <si>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</si>
  <si>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</si>
  <si>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</si>
  <si>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</si>
  <si>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</si>
  <si>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</si>
  <si>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</si>
  <si>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</si>
  <si>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</si>
  <si>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</si>
  <si>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</si>
  <si>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</si>
  <si>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</si>
  <si>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</si>
  <si>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</si>
  <si>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</si>
  <si>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</si>
  <si>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</si>
  <si>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</si>
  <si>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</si>
  <si>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</si>
  <si>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</si>
  <si>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</si>
  <si>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</si>
  <si>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</si>
  <si>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</si>
  <si>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</si>
  <si>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</si>
  <si>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</si>
  <si>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</si>
  <si>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</si>
  <si>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</si>
  <si>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</si>
  <si>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</si>
  <si>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</si>
  <si>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</si>
  <si>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</si>
  <si>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</si>
  <si>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</si>
  <si>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</si>
  <si>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</si>
  <si>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</si>
  <si>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</si>
  <si>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</si>
  <si>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</si>
  <si>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</si>
  <si>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COMISION 4</t>
  </si>
  <si>
    <t>ABRAHAM MOISES  DAQUE CHANDIA</t>
  </si>
  <si>
    <t>THOMAS FAVIAN  GONZALEZ QUAGLIAROLI</t>
  </si>
  <si>
    <t>BENJAMIN ANDRES  RAMIREZ CORVALAN</t>
  </si>
  <si>
    <t>DIEGO ALONSO  RIVERA QUINTANILLA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</si>
</sst>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2" fillId="0" borderId="0" xfId="0" applyFont="1"/>
    <xf numFmtId="0" fontId="6" fillId="0" borderId="0" xfId="0" applyFont="1" applyAlignment="1">
      <alignment horizontal="right" vertical="center" wrapText="1"/>
    </xf>
    <xf numFmtId="164" fontId="8" fillId="0" borderId="0" xfId="0" applyNumberFormat="1" applyFont="1"/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812"/>
  <sheetViews>
    <sheetView tabSelected="1" topLeftCell="A75" zoomScale="120" zoomScaleNormal="120" workbookViewId="0">
      <selection activeCell="E88" sqref="E88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28">
        <v>0.7</v>
      </c>
      <c r="D2" s="31">
        <v>0.3</v>
      </c>
      <c r="E2" s="32">
        <v>1</v>
      </c>
    </row>
    <row r="3" spans="1:11" ht="30" x14ac:dyDescent="0.25">
      <c r="B3" s="2" t="s">
        <v>0</v>
      </c>
      <c r="C3" s="29" t="s">
        <v>1</v>
      </c>
      <c r="D3" s="33" t="s">
        <v>2</v>
      </c>
      <c r="E3" s="34" t="s">
        <v>3</v>
      </c>
    </row>
    <row r="4" spans="1:11" x14ac:dyDescent="0.25">
      <c r="A4" s="3">
        <v>1</v>
      </c>
      <c r="B4" t="s">
        <v>64</v>
      </c>
      <c r="C4" s="30">
        <f>C21</f>
        <v>7</v>
      </c>
      <c r="D4" s="36">
        <f>C75</f>
        <v>7</v>
      </c>
      <c r="E4" s="35">
        <f>C4*C$2+D4*D$2</f>
        <v>7</v>
      </c>
    </row>
    <row r="5" spans="1:11" x14ac:dyDescent="0.25">
      <c r="A5" s="3">
        <v>2</v>
      </c>
      <c r="B5" t="s">
        <v>65</v>
      </c>
      <c r="C5" s="30">
        <f>C34</f>
        <v>7</v>
      </c>
      <c r="D5" s="36">
        <f>C88</f>
        <v>7</v>
      </c>
      <c r="E5" s="35">
        <f t="shared" ref="E5:E7" si="0">C5*C$2+D5*D$2</f>
        <v>7</v>
      </c>
    </row>
    <row r="6" spans="1:11" x14ac:dyDescent="0.25">
      <c r="A6" s="3">
        <v>3</v>
      </c>
      <c r="B6" t="s">
        <v>66</v>
      </c>
      <c r="C6" s="30">
        <f>C47</f>
        <v>7</v>
      </c>
      <c r="D6" s="36">
        <f>C101</f>
        <v>7</v>
      </c>
      <c r="E6" s="35">
        <f t="shared" si="0"/>
        <v>7</v>
      </c>
    </row>
    <row r="7" spans="1:11" ht="15" customHeight="1" x14ac:dyDescent="0.25">
      <c r="A7" s="3">
        <v>4</v>
      </c>
      <c r="B7" t="s">
        <v>67</v>
      </c>
      <c r="C7" s="30">
        <f>+C60</f>
        <v>7</v>
      </c>
      <c r="D7" s="36">
        <f>+C114</f>
        <v>7</v>
      </c>
      <c r="E7" s="35">
        <f t="shared" si="0"/>
        <v>7</v>
      </c>
    </row>
    <row r="11" spans="1:11" ht="18.75" outlineLevel="1" x14ac:dyDescent="0.25">
      <c r="A11" s="41" t="s">
        <v>4</v>
      </c>
      <c r="B11" s="11" t="str">
        <f>B4</f>
        <v>ABRAHAM MOISES  DAQUE CHANDIA</v>
      </c>
      <c r="C11" s="45" t="s">
        <v>5</v>
      </c>
      <c r="D11" s="46" t="s">
        <v>6</v>
      </c>
      <c r="E11" s="47"/>
      <c r="F11" s="47"/>
      <c r="G11" s="47"/>
      <c r="H11" s="47"/>
      <c r="I11" s="47"/>
      <c r="J11" s="47"/>
      <c r="K11" s="48"/>
    </row>
    <row r="12" spans="1:11" outlineLevel="1" x14ac:dyDescent="0.25">
      <c r="A12" s="42"/>
      <c r="B12" s="15" t="s">
        <v>7</v>
      </c>
      <c r="C12" s="44"/>
      <c r="D12" s="46" t="s">
        <v>8</v>
      </c>
      <c r="E12" s="48"/>
      <c r="F12" s="46" t="s">
        <v>9</v>
      </c>
      <c r="G12" s="48"/>
      <c r="H12" s="49" t="s">
        <v>10</v>
      </c>
      <c r="I12" s="48"/>
      <c r="J12" s="46" t="s">
        <v>11</v>
      </c>
      <c r="K12" s="48"/>
    </row>
    <row r="13" spans="1:11" ht="24" outlineLevel="1" x14ac:dyDescent="0.25">
      <c r="A13" s="43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8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45" customHeight="1" outlineLevel="1" x14ac:dyDescent="0.25">
      <c r="A14" s="43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8</v>
      </c>
      <c r="D14" s="12" t="str">
        <f t="shared" si="1"/>
        <v>X</v>
      </c>
      <c r="E14" s="12">
        <f>IF(D14="X",100*0.25,"")</f>
        <v>25</v>
      </c>
      <c r="F14" s="12" t="str">
        <f t="shared" si="2"/>
        <v/>
      </c>
      <c r="G14" s="12" t="str">
        <f>IF(F14="X",60*0.25,"")</f>
        <v/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 x14ac:dyDescent="0.25">
      <c r="A15" s="43"/>
      <c r="B15" s="18" t="str">
        <f>RUBRICA!A6</f>
        <v>3. Responde las preguntas realizadas por la comisión, cumpliendo con los estándares de calidad de la disciplina.</v>
      </c>
      <c r="C15" s="16" t="s">
        <v>8</v>
      </c>
      <c r="D15" s="12" t="str">
        <f t="shared" si="1"/>
        <v>X</v>
      </c>
      <c r="E15" s="12">
        <f>IF(D15="X",100*0.2,"")</f>
        <v>20</v>
      </c>
      <c r="F15" s="12" t="str">
        <f t="shared" si="2"/>
        <v/>
      </c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24" outlineLevel="1" x14ac:dyDescent="0.25">
      <c r="A16" s="43"/>
      <c r="B16" s="18" t="str">
        <f>RUBRICA!A7</f>
        <v>4. Expone el Proyecto APT, considerando el formato y el tiempo establecido para la presentación.</v>
      </c>
      <c r="C16" s="16" t="s">
        <v>8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 x14ac:dyDescent="0.25">
      <c r="A17" s="43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36" outlineLevel="1" x14ac:dyDescent="0.25">
      <c r="A18" s="43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25">
      <c r="A19" s="43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">
      <c r="A20" s="42"/>
      <c r="B20" s="17" t="s">
        <v>12</v>
      </c>
      <c r="C20" s="21">
        <f>E20+G20+I20+K20</f>
        <v>100</v>
      </c>
      <c r="D20" s="13"/>
      <c r="E20" s="13">
        <f>SUM(E13:E19)</f>
        <v>100</v>
      </c>
      <c r="F20" s="13"/>
      <c r="G20" s="13">
        <f>SUM(G13:G19)</f>
        <v>0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">
      <c r="A21" s="44"/>
      <c r="B21" s="20" t="s">
        <v>13</v>
      </c>
      <c r="C21" s="14">
        <f>VLOOKUP(C20,ESCALA_IEP!A2:B202,2,FALSE)</f>
        <v>7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41" t="s">
        <v>4</v>
      </c>
      <c r="B24" s="11" t="str">
        <f>B5</f>
        <v>THOMAS FAVIAN  GONZALEZ QUAGLIAROLI</v>
      </c>
      <c r="C24" s="45" t="s">
        <v>5</v>
      </c>
      <c r="D24" s="46" t="s">
        <v>6</v>
      </c>
      <c r="E24" s="47"/>
      <c r="F24" s="47"/>
      <c r="G24" s="47"/>
      <c r="H24" s="47"/>
      <c r="I24" s="47"/>
      <c r="J24" s="47"/>
      <c r="K24" s="48"/>
    </row>
    <row r="25" spans="1:11" ht="24" customHeight="1" x14ac:dyDescent="0.25">
      <c r="A25" s="42"/>
      <c r="B25" s="15" t="s">
        <v>7</v>
      </c>
      <c r="C25" s="44"/>
      <c r="D25" s="46" t="s">
        <v>8</v>
      </c>
      <c r="E25" s="48"/>
      <c r="F25" s="46" t="s">
        <v>9</v>
      </c>
      <c r="G25" s="48"/>
      <c r="H25" s="49" t="s">
        <v>10</v>
      </c>
      <c r="I25" s="48"/>
      <c r="J25" s="46" t="s">
        <v>11</v>
      </c>
      <c r="K25" s="48"/>
    </row>
    <row r="26" spans="1:11" ht="24" customHeight="1" x14ac:dyDescent="0.25">
      <c r="A26" s="43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8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25">
      <c r="A27" s="43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8</v>
      </c>
      <c r="D27" s="12" t="str">
        <f t="shared" si="7"/>
        <v>X</v>
      </c>
      <c r="E27" s="12">
        <f>IF(D27="X",100*0.25,"")</f>
        <v>25</v>
      </c>
      <c r="F27" s="12" t="str">
        <f t="shared" si="8"/>
        <v/>
      </c>
      <c r="G27" s="12" t="str">
        <f>IF(F27="X",60*0.25,"")</f>
        <v/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25">
      <c r="A28" s="43"/>
      <c r="B28" s="18" t="str">
        <f>RUBRICA!A6</f>
        <v>3. Responde las preguntas realizadas por la comisión, cumpliendo con los estándares de calidad de la disciplina.</v>
      </c>
      <c r="C28" s="16" t="s">
        <v>8</v>
      </c>
      <c r="D28" s="12" t="str">
        <f t="shared" si="7"/>
        <v>X</v>
      </c>
      <c r="E28" s="12">
        <f>IF(D28="X",100*0.2,"")</f>
        <v>20</v>
      </c>
      <c r="F28" s="12" t="str">
        <f t="shared" si="8"/>
        <v/>
      </c>
      <c r="G28" s="12" t="str">
        <f>IF(F28="X",60*0.2,"")</f>
        <v/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25">
      <c r="A29" s="43"/>
      <c r="B29" s="18" t="str">
        <f>RUBRICA!A7</f>
        <v>4. Expone el Proyecto APT, considerando el formato y el tiempo establecido para la presentación.</v>
      </c>
      <c r="C29" s="16" t="s">
        <v>8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25">
      <c r="A30" s="43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25">
      <c r="A31" s="43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25">
      <c r="A32" s="43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3">
      <c r="A33" s="42"/>
      <c r="B33" s="17" t="s">
        <v>12</v>
      </c>
      <c r="C33" s="21">
        <f>E33+G33+I33+K33</f>
        <v>100</v>
      </c>
      <c r="D33" s="13"/>
      <c r="E33" s="13">
        <f>SUM(E26:E32)</f>
        <v>100</v>
      </c>
      <c r="F33" s="13"/>
      <c r="G33" s="13">
        <f>SUM(G26:G32)</f>
        <v>0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">
      <c r="A34" s="44"/>
      <c r="B34" s="20" t="s">
        <v>13</v>
      </c>
      <c r="C34" s="14">
        <f>VLOOKUP(C33,ESCALA_IEP!A15:B215,2,FALSE)</f>
        <v>7</v>
      </c>
    </row>
    <row r="35" spans="1:11" ht="16.350000000000001" customHeight="1" x14ac:dyDescent="0.25"/>
    <row r="36" spans="1:11" ht="14.1" customHeight="1" x14ac:dyDescent="0.25"/>
    <row r="37" spans="1:11" ht="24" customHeight="1" x14ac:dyDescent="0.25">
      <c r="A37" s="41" t="s">
        <v>4</v>
      </c>
      <c r="B37" s="11" t="str">
        <f>B6</f>
        <v>BENJAMIN ANDRES  RAMIREZ CORVALAN</v>
      </c>
      <c r="C37" s="45" t="s">
        <v>5</v>
      </c>
      <c r="D37" s="46" t="s">
        <v>6</v>
      </c>
      <c r="E37" s="47"/>
      <c r="F37" s="47"/>
      <c r="G37" s="47"/>
      <c r="H37" s="47"/>
      <c r="I37" s="47"/>
      <c r="J37" s="47"/>
      <c r="K37" s="48"/>
    </row>
    <row r="38" spans="1:11" ht="24" customHeight="1" x14ac:dyDescent="0.25">
      <c r="A38" s="42"/>
      <c r="B38" s="15" t="s">
        <v>7</v>
      </c>
      <c r="C38" s="44"/>
      <c r="D38" s="46" t="s">
        <v>8</v>
      </c>
      <c r="E38" s="48"/>
      <c r="F38" s="46" t="s">
        <v>9</v>
      </c>
      <c r="G38" s="48"/>
      <c r="H38" s="49" t="s">
        <v>10</v>
      </c>
      <c r="I38" s="48"/>
      <c r="J38" s="46" t="s">
        <v>11</v>
      </c>
      <c r="K38" s="48"/>
    </row>
    <row r="39" spans="1:11" ht="24" customHeight="1" x14ac:dyDescent="0.25">
      <c r="A39" s="43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8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25">
      <c r="A40" s="43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8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25">
      <c r="A41" s="43"/>
      <c r="B41" s="18" t="str">
        <f>RUBRICA!A6</f>
        <v>3. Responde las preguntas realizadas por la comisión, cumpliendo con los estándares de calidad de la disciplina.</v>
      </c>
      <c r="C41" s="16" t="s">
        <v>8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25">
      <c r="A42" s="43"/>
      <c r="B42" s="18" t="str">
        <f>RUBRICA!A7</f>
        <v>4. Expone el Proyecto APT, considerando el formato y el tiempo establecido para la presentación.</v>
      </c>
      <c r="C42" s="16" t="s">
        <v>8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25">
      <c r="A43" s="43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25">
      <c r="A44" s="43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25">
      <c r="A45" s="43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3">
      <c r="A46" s="42"/>
      <c r="B46" s="17" t="s">
        <v>12</v>
      </c>
      <c r="C46" s="21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">
      <c r="A47" s="44"/>
      <c r="B47" s="20" t="s">
        <v>13</v>
      </c>
      <c r="C47" s="14">
        <f>VLOOKUP(C46,ESCALA_IEP!A28:B228,2,FALSE)</f>
        <v>7</v>
      </c>
    </row>
    <row r="48" spans="1:11" ht="24" customHeight="1" x14ac:dyDescent="0.3">
      <c r="A48" s="38"/>
      <c r="B48" s="39"/>
      <c r="C48" s="40"/>
    </row>
    <row r="49" spans="1:11" ht="24" customHeight="1" x14ac:dyDescent="0.3">
      <c r="A49" s="38"/>
      <c r="B49" s="39"/>
      <c r="C49" s="40"/>
    </row>
    <row r="50" spans="1:11" ht="24" customHeight="1" x14ac:dyDescent="0.25">
      <c r="A50" s="41" t="s">
        <v>4</v>
      </c>
      <c r="B50" s="11" t="str">
        <f>+B7</f>
        <v>DIEGO ALONSO  RIVERA QUINTANILLA</v>
      </c>
      <c r="C50" s="45" t="s">
        <v>5</v>
      </c>
      <c r="D50" s="46" t="s">
        <v>6</v>
      </c>
      <c r="E50" s="47"/>
      <c r="F50" s="47"/>
      <c r="G50" s="47"/>
      <c r="H50" s="47"/>
      <c r="I50" s="47"/>
      <c r="J50" s="47"/>
      <c r="K50" s="48"/>
    </row>
    <row r="51" spans="1:11" ht="24" customHeight="1" x14ac:dyDescent="0.25">
      <c r="A51" s="42"/>
      <c r="B51" s="15" t="s">
        <v>7</v>
      </c>
      <c r="C51" s="44"/>
      <c r="D51" s="46" t="s">
        <v>8</v>
      </c>
      <c r="E51" s="48"/>
      <c r="F51" s="46" t="s">
        <v>9</v>
      </c>
      <c r="G51" s="48"/>
      <c r="H51" s="49" t="s">
        <v>10</v>
      </c>
      <c r="I51" s="48"/>
      <c r="J51" s="46" t="s">
        <v>11</v>
      </c>
      <c r="K51" s="48"/>
    </row>
    <row r="52" spans="1:11" ht="24" customHeight="1" x14ac:dyDescent="0.25">
      <c r="A52" s="43"/>
      <c r="B52" s="18" t="str">
        <f>+RUBRICA!A4</f>
        <v xml:space="preserve">1. Presenta el proyecto considerando la relevancia, objetivos, metodología y desarrollo, de acuerdo a los estándares de calidad de la disciplina. </v>
      </c>
      <c r="C52" s="16" t="s">
        <v>8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25">
      <c r="A53" s="43"/>
      <c r="B53" s="18" t="str">
        <f>+RUBRICA!A5</f>
        <v xml:space="preserve">2. Presenta las evidencias del Proyecto APT, dando cuenta del cumplimiento de los objetivos y de acuerdo a los estándares de la disciplina. </v>
      </c>
      <c r="C53" s="16" t="s">
        <v>8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25">
      <c r="A54" s="43"/>
      <c r="B54" s="18" t="str">
        <f>+RUBRICA!A6</f>
        <v>3. Responde las preguntas realizadas por la comisión, cumpliendo con los estándares de calidad de la disciplina.</v>
      </c>
      <c r="C54" s="16" t="s">
        <v>8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25">
      <c r="A55" s="43"/>
      <c r="B55" s="18" t="str">
        <f>+RUBRICA!A7</f>
        <v>4. Expone el Proyecto APT, considerando el formato y el tiempo establecido para la presentación.</v>
      </c>
      <c r="C55" s="16" t="s">
        <v>8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25">
      <c r="A56" s="43"/>
      <c r="B56" s="18" t="str">
        <f>+RUBRICA!A8</f>
        <v>5. Expresa sus ideas con fluidez, claridad y precisión, utilizando lenguaje técnico propio de la disciplina.</v>
      </c>
      <c r="C56" s="16" t="s">
        <v>8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25">
      <c r="A57" s="43"/>
      <c r="B57" s="18" t="str">
        <f>+RUBRICA!A9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25">
      <c r="A58" s="43"/>
      <c r="B58" s="18" t="str">
        <f>+RUBRICA!A10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3">
      <c r="A59" s="42"/>
      <c r="B59" s="17" t="s">
        <v>12</v>
      </c>
      <c r="C59" s="21">
        <f>E59+G59+I59+K59</f>
        <v>100</v>
      </c>
      <c r="D59" s="13"/>
      <c r="E59" s="13">
        <f>SUM(E52:E58)</f>
        <v>100</v>
      </c>
      <c r="F59" s="13"/>
      <c r="G59" s="13">
        <f>SUM(G52:G58)</f>
        <v>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">
      <c r="A60" s="44"/>
      <c r="B60" s="20" t="s">
        <v>13</v>
      </c>
      <c r="C60" s="14">
        <f>VLOOKUP(C59,ESCALA_IEP!A41:B241,2,FALSE)</f>
        <v>7</v>
      </c>
    </row>
    <row r="61" spans="1:11" ht="24" customHeight="1" x14ac:dyDescent="0.3">
      <c r="A61" s="38"/>
      <c r="B61" s="39"/>
      <c r="C61" s="40"/>
    </row>
    <row r="62" spans="1:11" ht="24" customHeight="1" x14ac:dyDescent="0.3">
      <c r="A62" s="38"/>
      <c r="B62" s="39"/>
      <c r="C62" s="40"/>
    </row>
    <row r="63" spans="1:11" ht="15.75" customHeight="1" x14ac:dyDescent="0.25"/>
    <row r="64" spans="1:11" ht="15.75" customHeight="1" x14ac:dyDescent="0.25"/>
    <row r="65" spans="1:11" ht="24" customHeight="1" x14ac:dyDescent="0.25">
      <c r="A65" s="50" t="s">
        <v>14</v>
      </c>
      <c r="B65" s="11" t="str">
        <f>B4</f>
        <v>ABRAHAM MOISES  DAQUE CHANDIA</v>
      </c>
      <c r="C65" s="45" t="s">
        <v>5</v>
      </c>
      <c r="D65" s="46" t="s">
        <v>6</v>
      </c>
      <c r="E65" s="47"/>
      <c r="F65" s="47"/>
      <c r="G65" s="47"/>
      <c r="H65" s="47"/>
      <c r="I65" s="47"/>
      <c r="J65" s="47"/>
      <c r="K65" s="48"/>
    </row>
    <row r="66" spans="1:11" ht="24" customHeight="1" x14ac:dyDescent="0.25">
      <c r="A66" s="42"/>
      <c r="B66" s="15" t="s">
        <v>7</v>
      </c>
      <c r="C66" s="44"/>
      <c r="D66" s="46" t="s">
        <v>8</v>
      </c>
      <c r="E66" s="48"/>
      <c r="F66" s="46" t="s">
        <v>9</v>
      </c>
      <c r="G66" s="48"/>
      <c r="H66" s="49" t="s">
        <v>10</v>
      </c>
      <c r="I66" s="48"/>
      <c r="J66" s="46" t="s">
        <v>11</v>
      </c>
      <c r="K66" s="48"/>
    </row>
    <row r="67" spans="1:11" ht="24" customHeight="1" x14ac:dyDescent="0.25">
      <c r="A67" s="43"/>
      <c r="B67" s="18" t="str">
        <f>RUBRICA!A4</f>
        <v xml:space="preserve">1. Presenta el proyecto considerando la relevancia, objetivos, metodología y desarrollo, de acuerdo a los estándares de calidad de la disciplina. </v>
      </c>
      <c r="C67" s="16" t="s">
        <v>8</v>
      </c>
      <c r="D67" s="12" t="str">
        <f t="shared" ref="D67:D71" si="22">IF($C67=CL,"X","")</f>
        <v>X</v>
      </c>
      <c r="E67" s="12">
        <f>IF(D67="X",100*0.15,"")</f>
        <v>15</v>
      </c>
      <c r="F67" s="12" t="str">
        <f t="shared" ref="F67:F71" si="23">IF($C67=L,"X","")</f>
        <v/>
      </c>
      <c r="G67" s="12" t="str">
        <f>IF(F67="X",60*0.15,"")</f>
        <v/>
      </c>
      <c r="H67" s="12" t="str">
        <f t="shared" ref="H67:H71" si="24">IF($C67=ML,"X","")</f>
        <v/>
      </c>
      <c r="I67" s="12" t="str">
        <f>IF(H67="X",30*0.15,"")</f>
        <v/>
      </c>
      <c r="J67" s="12" t="str">
        <f t="shared" ref="J67:J71" si="25">IF($C67=NL,"X","")</f>
        <v/>
      </c>
      <c r="K67" s="12" t="str">
        <f t="shared" ref="K67:K73" si="26">IF($J67="X",0,"")</f>
        <v/>
      </c>
    </row>
    <row r="68" spans="1:11" ht="24" customHeight="1" x14ac:dyDescent="0.25">
      <c r="A68" s="43"/>
      <c r="B68" s="18" t="str">
        <f>RUBRICA!A5</f>
        <v xml:space="preserve">2. Presenta las evidencias del Proyecto APT, dando cuenta del cumplimiento de los objetivos y de acuerdo a los estándares de la disciplina. </v>
      </c>
      <c r="C68" s="16" t="s">
        <v>8</v>
      </c>
      <c r="D68" s="12" t="str">
        <f t="shared" si="22"/>
        <v>X</v>
      </c>
      <c r="E68" s="12">
        <f>IF(D68="X",100*0.25,"")</f>
        <v>25</v>
      </c>
      <c r="F68" s="12" t="str">
        <f t="shared" si="23"/>
        <v/>
      </c>
      <c r="G68" s="12" t="str">
        <f>IF(F68="X",60*0.25,"")</f>
        <v/>
      </c>
      <c r="H68" s="12" t="str">
        <f t="shared" si="24"/>
        <v/>
      </c>
      <c r="I68" s="12" t="str">
        <f>IF(H68="X",30*0.25,"")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25">
      <c r="A69" s="43"/>
      <c r="B69" s="18" t="str">
        <f>RUBRICA!A6</f>
        <v>3. Responde las preguntas realizadas por la comisión, cumpliendo con los estándares de calidad de la disciplina.</v>
      </c>
      <c r="C69" s="16" t="s">
        <v>8</v>
      </c>
      <c r="D69" s="12" t="str">
        <f t="shared" si="22"/>
        <v>X</v>
      </c>
      <c r="E69" s="12">
        <f>IF(D69="X",100*0.2,"")</f>
        <v>20</v>
      </c>
      <c r="F69" s="12" t="str">
        <f t="shared" si="23"/>
        <v/>
      </c>
      <c r="G69" s="12" t="str">
        <f>IF(F69="X",60*0.2,"")</f>
        <v/>
      </c>
      <c r="H69" s="12" t="str">
        <f t="shared" si="24"/>
        <v/>
      </c>
      <c r="I69" s="12" t="str">
        <f>IF(H69="X",30*0.2,"")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25">
      <c r="A70" s="43"/>
      <c r="B70" s="18" t="str">
        <f>RUBRICA!A7</f>
        <v>4. Expone el Proyecto APT, considerando el formato y el tiempo establecido para la presentación.</v>
      </c>
      <c r="C70" s="16" t="s">
        <v>8</v>
      </c>
      <c r="D70" s="12" t="str">
        <f t="shared" si="22"/>
        <v>X</v>
      </c>
      <c r="E70" s="12">
        <f>IF(D70="X",100*0.05,"")</f>
        <v>5</v>
      </c>
      <c r="F70" s="12" t="str">
        <f t="shared" si="23"/>
        <v/>
      </c>
      <c r="G70" s="12" t="str">
        <f>IF(F70="X",60*0.05,"")</f>
        <v/>
      </c>
      <c r="H70" s="12" t="str">
        <f t="shared" si="24"/>
        <v/>
      </c>
      <c r="I70" s="12" t="str">
        <f>IF(H70="X",30*0.05,"")</f>
        <v/>
      </c>
      <c r="J70" s="12" t="str">
        <f t="shared" si="25"/>
        <v/>
      </c>
      <c r="K70" s="12" t="str">
        <f t="shared" si="26"/>
        <v/>
      </c>
    </row>
    <row r="71" spans="1:11" ht="24" customHeight="1" x14ac:dyDescent="0.25">
      <c r="A71" s="43"/>
      <c r="B71" s="18" t="str">
        <f>RUBRICA!A8</f>
        <v>5. Expresa sus ideas con fluidez, claridad y precisión, utilizando lenguaje técnico propio de la disciplina.</v>
      </c>
      <c r="C71" s="16" t="s">
        <v>8</v>
      </c>
      <c r="D71" s="12" t="str">
        <f t="shared" si="22"/>
        <v>X</v>
      </c>
      <c r="E71" s="12">
        <f>IF(D71="X",100*0.05,"")</f>
        <v>5</v>
      </c>
      <c r="F71" s="12" t="str">
        <f t="shared" si="23"/>
        <v/>
      </c>
      <c r="G71" s="12" t="str">
        <f>IF(F71="X",60*0.05,"")</f>
        <v/>
      </c>
      <c r="H71" s="12" t="str">
        <f t="shared" si="24"/>
        <v/>
      </c>
      <c r="I71" s="12" t="str">
        <f>IF(H71="X",30*0.05,"")</f>
        <v/>
      </c>
      <c r="J71" s="12" t="str">
        <f t="shared" si="25"/>
        <v/>
      </c>
      <c r="K71" s="12" t="str">
        <f t="shared" si="26"/>
        <v/>
      </c>
    </row>
    <row r="72" spans="1:11" ht="24" customHeight="1" x14ac:dyDescent="0.25">
      <c r="A72" s="43"/>
      <c r="B72" s="18" t="str">
        <f>RUBRICA!A9</f>
        <v>6. Entrega la documentación y evidencias requerida por la asignatura de acuerdo a la estructura y nombres solicitados, guardando todas las evidencias de avances en Git</v>
      </c>
      <c r="C72" s="16" t="s">
        <v>8</v>
      </c>
      <c r="D72" s="12" t="str">
        <f>IF($C72=CL,"X","")</f>
        <v>X</v>
      </c>
      <c r="E72" s="12">
        <f>IF(D72="X",100*0.2,"")</f>
        <v>20</v>
      </c>
      <c r="F72" s="12" t="str">
        <f>IF($C72=L,"X","")</f>
        <v/>
      </c>
      <c r="G72" s="12" t="str">
        <f>IF(F72="X",60*0.2,"")</f>
        <v/>
      </c>
      <c r="H72" s="12" t="str">
        <f>IF($C72=ML,"X","")</f>
        <v/>
      </c>
      <c r="I72" s="12" t="str">
        <f>IF(H72="X",30*0.2,"")</f>
        <v/>
      </c>
      <c r="J72" s="12" t="str">
        <f>IF($C72=NL,"X","")</f>
        <v/>
      </c>
      <c r="K72" s="12" t="str">
        <f t="shared" si="26"/>
        <v/>
      </c>
    </row>
    <row r="73" spans="1:11" ht="24" customHeight="1" x14ac:dyDescent="0.25">
      <c r="A73" s="43"/>
      <c r="B73" s="18" t="str">
        <f>RUBRICA!A10</f>
        <v xml:space="preserve">7. Expone el tema utilizando un lenguaje técnico disciplinar al presentar la propuesta y responde evidenciando un manejo de la información. </v>
      </c>
      <c r="C73" s="16" t="s">
        <v>8</v>
      </c>
      <c r="D73" s="12" t="str">
        <f>IF($C73=CL,"X","")</f>
        <v>X</v>
      </c>
      <c r="E73" s="12">
        <f>IF(D73="X",100*0.1,"")</f>
        <v>10</v>
      </c>
      <c r="F73" s="12" t="str">
        <f>IF($C73=L,"X","")</f>
        <v/>
      </c>
      <c r="G73" s="12" t="str">
        <f>IF(F73="X",60*0.1,"")</f>
        <v/>
      </c>
      <c r="H73" s="12" t="str">
        <f>IF($C73=ML,"X","")</f>
        <v/>
      </c>
      <c r="I73" s="12" t="str">
        <f>IF(H73="X",30*0.1,"")</f>
        <v/>
      </c>
      <c r="J73" s="12" t="str">
        <f>IF($C73=NL,"X","")</f>
        <v/>
      </c>
      <c r="K73" s="12" t="str">
        <f t="shared" si="26"/>
        <v/>
      </c>
    </row>
    <row r="74" spans="1:11" ht="24" customHeight="1" x14ac:dyDescent="0.3">
      <c r="A74" s="42"/>
      <c r="B74" s="17" t="s">
        <v>12</v>
      </c>
      <c r="C74" s="21">
        <f>E74+G74+I74+K74</f>
        <v>100</v>
      </c>
      <c r="D74" s="13"/>
      <c r="E74" s="13">
        <f>SUM(E67:E73)</f>
        <v>100</v>
      </c>
      <c r="F74" s="13"/>
      <c r="G74" s="13">
        <f>SUM(G67:G73)</f>
        <v>0</v>
      </c>
      <c r="H74" s="13"/>
      <c r="I74" s="13">
        <f>SUM(I67:I73)</f>
        <v>0</v>
      </c>
      <c r="J74" s="13"/>
      <c r="K74" s="13">
        <f>SUM(K67:K73)</f>
        <v>0</v>
      </c>
    </row>
    <row r="75" spans="1:11" ht="24" customHeight="1" x14ac:dyDescent="0.3">
      <c r="A75" s="44"/>
      <c r="B75" s="20" t="s">
        <v>13</v>
      </c>
      <c r="C75" s="14">
        <f>VLOOKUP(C74,ESCALA_IEP!A41:B241,2,FALSE)</f>
        <v>7</v>
      </c>
    </row>
    <row r="76" spans="1:11" ht="15.75" customHeight="1" x14ac:dyDescent="0.25"/>
    <row r="77" spans="1:11" ht="15.75" customHeight="1" x14ac:dyDescent="0.25"/>
    <row r="78" spans="1:11" ht="24" customHeight="1" x14ac:dyDescent="0.25">
      <c r="A78" s="50" t="s">
        <v>15</v>
      </c>
      <c r="B78" s="11" t="str">
        <f>B5</f>
        <v>THOMAS FAVIAN  GONZALEZ QUAGLIAROLI</v>
      </c>
      <c r="C78" s="45" t="s">
        <v>5</v>
      </c>
      <c r="D78" s="46" t="s">
        <v>6</v>
      </c>
      <c r="E78" s="47"/>
      <c r="F78" s="47"/>
      <c r="G78" s="47"/>
      <c r="H78" s="47"/>
      <c r="I78" s="47"/>
      <c r="J78" s="47"/>
      <c r="K78" s="48"/>
    </row>
    <row r="79" spans="1:11" ht="24" customHeight="1" x14ac:dyDescent="0.25">
      <c r="A79" s="42"/>
      <c r="B79" s="15" t="s">
        <v>7</v>
      </c>
      <c r="C79" s="44"/>
      <c r="D79" s="46" t="s">
        <v>8</v>
      </c>
      <c r="E79" s="48"/>
      <c r="F79" s="46" t="s">
        <v>9</v>
      </c>
      <c r="G79" s="48"/>
      <c r="H79" s="49" t="s">
        <v>10</v>
      </c>
      <c r="I79" s="48"/>
      <c r="J79" s="46" t="s">
        <v>11</v>
      </c>
      <c r="K79" s="48"/>
    </row>
    <row r="80" spans="1:11" ht="24" customHeight="1" x14ac:dyDescent="0.25">
      <c r="A80" s="43"/>
      <c r="B80" s="18" t="str">
        <f>RUBRICA!A4</f>
        <v xml:space="preserve">1. Presenta el proyecto considerando la relevancia, objetivos, metodología y desarrollo, de acuerdo a los estándares de calidad de la disciplina. </v>
      </c>
      <c r="C80" s="16" t="s">
        <v>8</v>
      </c>
      <c r="D80" s="12" t="str">
        <f t="shared" ref="D80:D84" si="27">IF($C80=CL,"X","")</f>
        <v>X</v>
      </c>
      <c r="E80" s="12">
        <f>IF(D80="X",100*0.15,"")</f>
        <v>15</v>
      </c>
      <c r="F80" s="12" t="str">
        <f t="shared" ref="F80:F84" si="28">IF($C80=L,"X","")</f>
        <v/>
      </c>
      <c r="G80" s="12" t="str">
        <f>IF(F80="X",60*0.15,"")</f>
        <v/>
      </c>
      <c r="H80" s="12" t="str">
        <f t="shared" ref="H80:H84" si="29">IF($C80=ML,"X","")</f>
        <v/>
      </c>
      <c r="I80" s="12" t="str">
        <f>IF(H80="X",30*0.15,"")</f>
        <v/>
      </c>
      <c r="J80" s="12" t="str">
        <f t="shared" ref="J80:J84" si="30">IF($C80=NL,"X","")</f>
        <v/>
      </c>
      <c r="K80" s="12" t="str">
        <f t="shared" ref="K80:K86" si="31">IF($J80="X",0,"")</f>
        <v/>
      </c>
    </row>
    <row r="81" spans="1:11" ht="24" customHeight="1" x14ac:dyDescent="0.25">
      <c r="A81" s="43"/>
      <c r="B81" s="18" t="str">
        <f>RUBRICA!A5</f>
        <v xml:space="preserve">2. Presenta las evidencias del Proyecto APT, dando cuenta del cumplimiento de los objetivos y de acuerdo a los estándares de la disciplina. </v>
      </c>
      <c r="C81" s="16" t="s">
        <v>8</v>
      </c>
      <c r="D81" s="12" t="str">
        <f t="shared" si="27"/>
        <v>X</v>
      </c>
      <c r="E81" s="12">
        <f>IF(D81="X",100*0.25,"")</f>
        <v>25</v>
      </c>
      <c r="F81" s="12" t="str">
        <f t="shared" si="28"/>
        <v/>
      </c>
      <c r="G81" s="12" t="str">
        <f>IF(F81="X",60*0.25,"")</f>
        <v/>
      </c>
      <c r="H81" s="12" t="str">
        <f t="shared" si="29"/>
        <v/>
      </c>
      <c r="I81" s="12" t="str">
        <f>IF(H81="X",30*0.25,"")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25">
      <c r="A82" s="43"/>
      <c r="B82" s="18" t="str">
        <f>RUBRICA!A6</f>
        <v>3. Responde las preguntas realizadas por la comisión, cumpliendo con los estándares de calidad de la disciplina.</v>
      </c>
      <c r="C82" s="16" t="s">
        <v>8</v>
      </c>
      <c r="D82" s="12" t="str">
        <f t="shared" si="27"/>
        <v>X</v>
      </c>
      <c r="E82" s="12">
        <f>IF(D82="X",100*0.2,"")</f>
        <v>20</v>
      </c>
      <c r="F82" s="12" t="str">
        <f t="shared" si="28"/>
        <v/>
      </c>
      <c r="G82" s="12" t="str">
        <f>IF(F82="X",60*0.2,"")</f>
        <v/>
      </c>
      <c r="H82" s="12" t="str">
        <f t="shared" si="29"/>
        <v/>
      </c>
      <c r="I82" s="12" t="str">
        <f>IF(H82="X",30*0.2,"")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25">
      <c r="A83" s="43"/>
      <c r="B83" s="18" t="str">
        <f>RUBRICA!A7</f>
        <v>4. Expone el Proyecto APT, considerando el formato y el tiempo establecido para la presentación.</v>
      </c>
      <c r="C83" s="16" t="s">
        <v>8</v>
      </c>
      <c r="D83" s="12" t="str">
        <f t="shared" si="27"/>
        <v>X</v>
      </c>
      <c r="E83" s="12">
        <f>IF(D83="X",100*0.05,"")</f>
        <v>5</v>
      </c>
      <c r="F83" s="12" t="str">
        <f t="shared" si="28"/>
        <v/>
      </c>
      <c r="G83" s="12" t="str">
        <f>IF(F83="X",60*0.05,"")</f>
        <v/>
      </c>
      <c r="H83" s="12" t="str">
        <f t="shared" si="29"/>
        <v/>
      </c>
      <c r="I83" s="12" t="str">
        <f>IF(H83="X",30*0.05,"")</f>
        <v/>
      </c>
      <c r="J83" s="12" t="str">
        <f t="shared" si="30"/>
        <v/>
      </c>
      <c r="K83" s="12" t="str">
        <f t="shared" si="31"/>
        <v/>
      </c>
    </row>
    <row r="84" spans="1:11" ht="24" customHeight="1" x14ac:dyDescent="0.25">
      <c r="A84" s="43"/>
      <c r="B84" s="18" t="str">
        <f>RUBRICA!A8</f>
        <v>5. Expresa sus ideas con fluidez, claridad y precisión, utilizando lenguaje técnico propio de la disciplina.</v>
      </c>
      <c r="C84" s="16" t="s">
        <v>8</v>
      </c>
      <c r="D84" s="12" t="str">
        <f t="shared" si="27"/>
        <v>X</v>
      </c>
      <c r="E84" s="12">
        <f>IF(D84="X",100*0.05,"")</f>
        <v>5</v>
      </c>
      <c r="F84" s="12" t="str">
        <f t="shared" si="28"/>
        <v/>
      </c>
      <c r="G84" s="12" t="str">
        <f>IF(F84="X",60*0.05,"")</f>
        <v/>
      </c>
      <c r="H84" s="12" t="str">
        <f t="shared" si="29"/>
        <v/>
      </c>
      <c r="I84" s="12" t="str">
        <f>IF(H84="X",30*0.05,"")</f>
        <v/>
      </c>
      <c r="J84" s="12" t="str">
        <f t="shared" si="30"/>
        <v/>
      </c>
      <c r="K84" s="12" t="str">
        <f t="shared" si="31"/>
        <v/>
      </c>
    </row>
    <row r="85" spans="1:11" ht="24" customHeight="1" x14ac:dyDescent="0.25">
      <c r="A85" s="43"/>
      <c r="B85" s="18" t="str">
        <f>RUBRICA!A9</f>
        <v>6. Entrega la documentación y evidencias requerida por la asignatura de acuerdo a la estructura y nombres solicitados, guardando todas las evidencias de avances en Git</v>
      </c>
      <c r="C85" s="16" t="s">
        <v>8</v>
      </c>
      <c r="D85" s="12" t="str">
        <f>IF($C85=CL,"X","")</f>
        <v>X</v>
      </c>
      <c r="E85" s="12">
        <f>IF(D85="X",100*0.2,"")</f>
        <v>20</v>
      </c>
      <c r="F85" s="12" t="str">
        <f>IF($C85=L,"X","")</f>
        <v/>
      </c>
      <c r="G85" s="12" t="str">
        <f>IF(F85="X",60*0.2,"")</f>
        <v/>
      </c>
      <c r="H85" s="12" t="str">
        <f>IF($C85=ML,"X","")</f>
        <v/>
      </c>
      <c r="I85" s="12" t="str">
        <f>IF(H85="X",30*0.2,"")</f>
        <v/>
      </c>
      <c r="J85" s="12" t="str">
        <f>IF($C85=NL,"X","")</f>
        <v/>
      </c>
      <c r="K85" s="12" t="str">
        <f t="shared" si="31"/>
        <v/>
      </c>
    </row>
    <row r="86" spans="1:11" ht="24" customHeight="1" x14ac:dyDescent="0.25">
      <c r="A86" s="43"/>
      <c r="B86" s="18" t="str">
        <f>RUBRICA!A10</f>
        <v xml:space="preserve">7. Expone el tema utilizando un lenguaje técnico disciplinar al presentar la propuesta y responde evidenciando un manejo de la información. </v>
      </c>
      <c r="C86" s="16" t="s">
        <v>8</v>
      </c>
      <c r="D86" s="12" t="str">
        <f>IF($C86=CL,"X","")</f>
        <v>X</v>
      </c>
      <c r="E86" s="12">
        <f>IF(D86="X",100*0.1,"")</f>
        <v>10</v>
      </c>
      <c r="F86" s="12" t="str">
        <f>IF($C86=L,"X","")</f>
        <v/>
      </c>
      <c r="G86" s="12" t="str">
        <f>IF(F86="X",60*0.1,"")</f>
        <v/>
      </c>
      <c r="H86" s="12" t="str">
        <f>IF($C86=ML,"X","")</f>
        <v/>
      </c>
      <c r="I86" s="12" t="str">
        <f>IF(H86="X",30*0.1,"")</f>
        <v/>
      </c>
      <c r="J86" s="12" t="str">
        <f>IF($C86=NL,"X","")</f>
        <v/>
      </c>
      <c r="K86" s="12" t="str">
        <f t="shared" si="31"/>
        <v/>
      </c>
    </row>
    <row r="87" spans="1:11" ht="24" customHeight="1" x14ac:dyDescent="0.3">
      <c r="A87" s="42"/>
      <c r="B87" s="17" t="s">
        <v>12</v>
      </c>
      <c r="C87" s="21">
        <f>E87+G87+I87+K87</f>
        <v>100</v>
      </c>
      <c r="D87" s="13"/>
      <c r="E87" s="13">
        <f>SUM(E80:E86)</f>
        <v>100</v>
      </c>
      <c r="F87" s="13"/>
      <c r="G87" s="13">
        <f>SUM(G80:G86)</f>
        <v>0</v>
      </c>
      <c r="H87" s="13"/>
      <c r="I87" s="13">
        <f>SUM(I80:I86)</f>
        <v>0</v>
      </c>
      <c r="J87" s="13"/>
      <c r="K87" s="13">
        <f>SUM(K80:K86)</f>
        <v>0</v>
      </c>
    </row>
    <row r="88" spans="1:11" ht="24" customHeight="1" x14ac:dyDescent="0.3">
      <c r="A88" s="44"/>
      <c r="B88" s="20" t="s">
        <v>13</v>
      </c>
      <c r="C88" s="14">
        <f>VLOOKUP(C87,ESCALA_IEP!A54:B254,2,FALSE)</f>
        <v>7</v>
      </c>
    </row>
    <row r="89" spans="1:11" ht="15.75" customHeight="1" x14ac:dyDescent="0.25"/>
    <row r="90" spans="1:11" ht="15.75" customHeight="1" x14ac:dyDescent="0.25"/>
    <row r="91" spans="1:11" ht="24" customHeight="1" x14ac:dyDescent="0.25">
      <c r="A91" s="50" t="s">
        <v>16</v>
      </c>
      <c r="B91" s="11" t="str">
        <f>B6</f>
        <v>BENJAMIN ANDRES  RAMIREZ CORVALAN</v>
      </c>
      <c r="C91" s="45" t="s">
        <v>5</v>
      </c>
      <c r="D91" s="46" t="s">
        <v>6</v>
      </c>
      <c r="E91" s="47"/>
      <c r="F91" s="47"/>
      <c r="G91" s="47"/>
      <c r="H91" s="47"/>
      <c r="I91" s="47"/>
      <c r="J91" s="47"/>
      <c r="K91" s="48"/>
    </row>
    <row r="92" spans="1:11" ht="24" customHeight="1" x14ac:dyDescent="0.25">
      <c r="A92" s="42"/>
      <c r="B92" s="15" t="s">
        <v>7</v>
      </c>
      <c r="C92" s="44"/>
      <c r="D92" s="46" t="s">
        <v>8</v>
      </c>
      <c r="E92" s="48"/>
      <c r="F92" s="46" t="s">
        <v>9</v>
      </c>
      <c r="G92" s="48"/>
      <c r="H92" s="49" t="s">
        <v>10</v>
      </c>
      <c r="I92" s="48"/>
      <c r="J92" s="46" t="s">
        <v>11</v>
      </c>
      <c r="K92" s="48"/>
    </row>
    <row r="93" spans="1:11" ht="24" customHeight="1" x14ac:dyDescent="0.25">
      <c r="A93" s="43"/>
      <c r="B93" s="18" t="str">
        <f>RUBRICA!A4</f>
        <v xml:space="preserve">1. Presenta el proyecto considerando la relevancia, objetivos, metodología y desarrollo, de acuerdo a los estándares de calidad de la disciplina. </v>
      </c>
      <c r="C93" s="16" t="s">
        <v>8</v>
      </c>
      <c r="D93" s="12" t="str">
        <f t="shared" ref="D93:D97" si="32">IF($C93=CL,"X","")</f>
        <v>X</v>
      </c>
      <c r="E93" s="12">
        <f>IF(D93="X",100*0.15,"")</f>
        <v>15</v>
      </c>
      <c r="F93" s="12" t="str">
        <f t="shared" ref="F93:F97" si="33">IF($C93=L,"X","")</f>
        <v/>
      </c>
      <c r="G93" s="12" t="str">
        <f>IF(F93="X",60*0.15,"")</f>
        <v/>
      </c>
      <c r="H93" s="12" t="str">
        <f t="shared" ref="H93:H97" si="34">IF($C93=ML,"X","")</f>
        <v/>
      </c>
      <c r="I93" s="12" t="str">
        <f>IF(H93="X",30*0.15,"")</f>
        <v/>
      </c>
      <c r="J93" s="12" t="str">
        <f t="shared" ref="J93:J97" si="35">IF($C93=NL,"X","")</f>
        <v/>
      </c>
      <c r="K93" s="12" t="str">
        <f t="shared" ref="K93:K99" si="36">IF($J93="X",0,"")</f>
        <v/>
      </c>
    </row>
    <row r="94" spans="1:11" ht="24" customHeight="1" x14ac:dyDescent="0.25">
      <c r="A94" s="43"/>
      <c r="B94" s="18" t="str">
        <f>RUBRICA!A5</f>
        <v xml:space="preserve">2. Presenta las evidencias del Proyecto APT, dando cuenta del cumplimiento de los objetivos y de acuerdo a los estándares de la disciplina. </v>
      </c>
      <c r="C94" s="16" t="s">
        <v>8</v>
      </c>
      <c r="D94" s="12" t="str">
        <f t="shared" si="32"/>
        <v>X</v>
      </c>
      <c r="E94" s="12">
        <f>IF(D94="X",100*0.25,"")</f>
        <v>25</v>
      </c>
      <c r="F94" s="12" t="str">
        <f t="shared" si="33"/>
        <v/>
      </c>
      <c r="G94" s="12" t="str">
        <f>IF(F94="X",60*0.25,"")</f>
        <v/>
      </c>
      <c r="H94" s="12" t="str">
        <f t="shared" si="34"/>
        <v/>
      </c>
      <c r="I94" s="12" t="str">
        <f>IF(H94="X",30*0.25,"")</f>
        <v/>
      </c>
      <c r="J94" s="12" t="str">
        <f t="shared" si="35"/>
        <v/>
      </c>
      <c r="K94" s="12" t="str">
        <f t="shared" si="36"/>
        <v/>
      </c>
    </row>
    <row r="95" spans="1:11" ht="24" customHeight="1" x14ac:dyDescent="0.25">
      <c r="A95" s="43"/>
      <c r="B95" s="18" t="str">
        <f>RUBRICA!A6</f>
        <v>3. Responde las preguntas realizadas por la comisión, cumpliendo con los estándares de calidad de la disciplina.</v>
      </c>
      <c r="C95" s="16" t="s">
        <v>8</v>
      </c>
      <c r="D95" s="12" t="str">
        <f t="shared" si="32"/>
        <v>X</v>
      </c>
      <c r="E95" s="12">
        <f>IF(D95="X",100*0.2,"")</f>
        <v>20</v>
      </c>
      <c r="F95" s="12" t="str">
        <f t="shared" si="33"/>
        <v/>
      </c>
      <c r="G95" s="12" t="str">
        <f>IF(F95="X",60*0.2,"")</f>
        <v/>
      </c>
      <c r="H95" s="12" t="str">
        <f t="shared" si="34"/>
        <v/>
      </c>
      <c r="I95" s="12" t="str">
        <f>IF(H95="X",30*0.2,"")</f>
        <v/>
      </c>
      <c r="J95" s="12" t="str">
        <f t="shared" si="35"/>
        <v/>
      </c>
      <c r="K95" s="12" t="str">
        <f t="shared" si="36"/>
        <v/>
      </c>
    </row>
    <row r="96" spans="1:11" ht="24" customHeight="1" x14ac:dyDescent="0.25">
      <c r="A96" s="43"/>
      <c r="B96" s="18" t="str">
        <f>RUBRICA!A7</f>
        <v>4. Expone el Proyecto APT, considerando el formato y el tiempo establecido para la presentación.</v>
      </c>
      <c r="C96" s="16" t="s">
        <v>8</v>
      </c>
      <c r="D96" s="12" t="str">
        <f t="shared" si="32"/>
        <v>X</v>
      </c>
      <c r="E96" s="12">
        <f>IF(D96="X",100*0.05,"")</f>
        <v>5</v>
      </c>
      <c r="F96" s="12" t="str">
        <f t="shared" si="33"/>
        <v/>
      </c>
      <c r="G96" s="12" t="str">
        <f>IF(F96="X",60*0.05,"")</f>
        <v/>
      </c>
      <c r="H96" s="12" t="str">
        <f t="shared" si="34"/>
        <v/>
      </c>
      <c r="I96" s="12" t="str">
        <f>IF(H96="X",30*0.05,"")</f>
        <v/>
      </c>
      <c r="J96" s="12" t="str">
        <f t="shared" si="35"/>
        <v/>
      </c>
      <c r="K96" s="12" t="str">
        <f t="shared" si="36"/>
        <v/>
      </c>
    </row>
    <row r="97" spans="1:11" ht="24" customHeight="1" x14ac:dyDescent="0.25">
      <c r="A97" s="43"/>
      <c r="B97" s="18" t="str">
        <f>RUBRICA!A8</f>
        <v>5. Expresa sus ideas con fluidez, claridad y precisión, utilizando lenguaje técnico propio de la disciplina.</v>
      </c>
      <c r="C97" s="16" t="s">
        <v>8</v>
      </c>
      <c r="D97" s="12" t="str">
        <f t="shared" si="32"/>
        <v>X</v>
      </c>
      <c r="E97" s="12">
        <f>IF(D97="X",100*0.05,"")</f>
        <v>5</v>
      </c>
      <c r="F97" s="12" t="str">
        <f t="shared" si="33"/>
        <v/>
      </c>
      <c r="G97" s="12" t="str">
        <f>IF(F97="X",60*0.05,"")</f>
        <v/>
      </c>
      <c r="H97" s="12" t="str">
        <f t="shared" si="34"/>
        <v/>
      </c>
      <c r="I97" s="12" t="str">
        <f>IF(H97="X",30*0.05,"")</f>
        <v/>
      </c>
      <c r="J97" s="12" t="str">
        <f t="shared" si="35"/>
        <v/>
      </c>
      <c r="K97" s="12" t="str">
        <f t="shared" si="36"/>
        <v/>
      </c>
    </row>
    <row r="98" spans="1:11" ht="24" customHeight="1" x14ac:dyDescent="0.25">
      <c r="A98" s="43"/>
      <c r="B98" s="18" t="str">
        <f>RUBRICA!A9</f>
        <v>6. Entrega la documentación y evidencias requerida por la asignatura de acuerdo a la estructura y nombres solicitados, guardando todas las evidencias de avances en Git</v>
      </c>
      <c r="C98" s="16" t="s">
        <v>8</v>
      </c>
      <c r="D98" s="12" t="str">
        <f>IF($C98=CL,"X","")</f>
        <v>X</v>
      </c>
      <c r="E98" s="12">
        <f>IF(D98="X",100*0.2,"")</f>
        <v>20</v>
      </c>
      <c r="F98" s="12" t="str">
        <f>IF($C98=L,"X","")</f>
        <v/>
      </c>
      <c r="G98" s="12" t="str">
        <f>IF(F98="X",60*0.2,"")</f>
        <v/>
      </c>
      <c r="H98" s="12" t="str">
        <f>IF($C98=ML,"X","")</f>
        <v/>
      </c>
      <c r="I98" s="12" t="str">
        <f>IF(H98="X",30*0.2,"")</f>
        <v/>
      </c>
      <c r="J98" s="12" t="str">
        <f>IF($C98=NL,"X","")</f>
        <v/>
      </c>
      <c r="K98" s="12" t="str">
        <f t="shared" si="36"/>
        <v/>
      </c>
    </row>
    <row r="99" spans="1:11" ht="24" customHeight="1" x14ac:dyDescent="0.25">
      <c r="A99" s="43"/>
      <c r="B99" s="18" t="str">
        <f>RUBRICA!A10</f>
        <v xml:space="preserve">7. Expone el tema utilizando un lenguaje técnico disciplinar al presentar la propuesta y responde evidenciando un manejo de la información. </v>
      </c>
      <c r="C99" s="16" t="s">
        <v>8</v>
      </c>
      <c r="D99" s="12" t="str">
        <f>IF($C99=CL,"X","")</f>
        <v>X</v>
      </c>
      <c r="E99" s="12">
        <f>IF(D99="X",100*0.1,"")</f>
        <v>10</v>
      </c>
      <c r="F99" s="12" t="str">
        <f>IF($C99=L,"X","")</f>
        <v/>
      </c>
      <c r="G99" s="12" t="str">
        <f>IF(F99="X",60*0.1,"")</f>
        <v/>
      </c>
      <c r="H99" s="12" t="str">
        <f>IF($C99=ML,"X","")</f>
        <v/>
      </c>
      <c r="I99" s="12" t="str">
        <f>IF(H99="X",30*0.1,"")</f>
        <v/>
      </c>
      <c r="J99" s="12" t="str">
        <f>IF($C99=NL,"X","")</f>
        <v/>
      </c>
      <c r="K99" s="12" t="str">
        <f t="shared" si="36"/>
        <v/>
      </c>
    </row>
    <row r="100" spans="1:11" ht="24" customHeight="1" x14ac:dyDescent="0.3">
      <c r="A100" s="42"/>
      <c r="B100" s="17" t="s">
        <v>12</v>
      </c>
      <c r="C100" s="21">
        <f>E100+G100+I100+K100</f>
        <v>100</v>
      </c>
      <c r="D100" s="13"/>
      <c r="E100" s="13">
        <f>SUM(E93:E99)</f>
        <v>100</v>
      </c>
      <c r="F100" s="13"/>
      <c r="G100" s="13">
        <f>SUM(G93:G99)</f>
        <v>0</v>
      </c>
      <c r="H100" s="13"/>
      <c r="I100" s="13">
        <f>SUM(I93:I99)</f>
        <v>0</v>
      </c>
      <c r="J100" s="13"/>
      <c r="K100" s="13">
        <f>SUM(K93:K99)</f>
        <v>0</v>
      </c>
    </row>
    <row r="101" spans="1:11" ht="24" customHeight="1" x14ac:dyDescent="0.3">
      <c r="A101" s="44"/>
      <c r="B101" s="20" t="s">
        <v>13</v>
      </c>
      <c r="C101" s="14">
        <f>VLOOKUP(C100,ESCALA_IEP!A67:B267,2,FALSE)</f>
        <v>7</v>
      </c>
    </row>
    <row r="102" spans="1:11" ht="15.75" customHeight="1" x14ac:dyDescent="0.25"/>
    <row r="103" spans="1:11" ht="15.75" customHeight="1" x14ac:dyDescent="0.25"/>
    <row r="104" spans="1:11" ht="24" customHeight="1" x14ac:dyDescent="0.25">
      <c r="A104" s="41" t="s">
        <v>63</v>
      </c>
      <c r="B104" s="11" t="str">
        <f>+B7</f>
        <v>DIEGO ALONSO  RIVERA QUINTANILLA</v>
      </c>
      <c r="C104" s="45" t="s">
        <v>5</v>
      </c>
      <c r="D104" s="46" t="s">
        <v>6</v>
      </c>
      <c r="E104" s="47"/>
      <c r="F104" s="47"/>
      <c r="G104" s="47"/>
      <c r="H104" s="47"/>
      <c r="I104" s="47"/>
      <c r="J104" s="47"/>
      <c r="K104" s="48"/>
    </row>
    <row r="105" spans="1:11" ht="24" customHeight="1" x14ac:dyDescent="0.25">
      <c r="A105" s="42"/>
      <c r="B105" s="15" t="s">
        <v>7</v>
      </c>
      <c r="C105" s="44"/>
      <c r="D105" s="46" t="s">
        <v>8</v>
      </c>
      <c r="E105" s="48"/>
      <c r="F105" s="46" t="s">
        <v>9</v>
      </c>
      <c r="G105" s="48"/>
      <c r="H105" s="49" t="s">
        <v>10</v>
      </c>
      <c r="I105" s="48"/>
      <c r="J105" s="46" t="s">
        <v>11</v>
      </c>
      <c r="K105" s="48"/>
    </row>
    <row r="106" spans="1:11" ht="24" customHeight="1" x14ac:dyDescent="0.25">
      <c r="A106" s="43"/>
      <c r="B106" s="18" t="str">
        <f>+RUBRICA!A4</f>
        <v xml:space="preserve">1. Presenta el proyecto considerando la relevancia, objetivos, metodología y desarrollo, de acuerdo a los estándares de calidad de la disciplina. </v>
      </c>
      <c r="C106" s="16" t="s">
        <v>8</v>
      </c>
      <c r="D106" s="12" t="str">
        <f t="shared" ref="D106:D110" si="37">IF($C106=CL,"X","")</f>
        <v>X</v>
      </c>
      <c r="E106" s="12">
        <f>IF(D106="X",100*0.15,"")</f>
        <v>15</v>
      </c>
      <c r="F106" s="12" t="str">
        <f t="shared" ref="F106:F110" si="38">IF($C106=L,"X","")</f>
        <v/>
      </c>
      <c r="G106" s="12" t="str">
        <f>IF(F106="X",60*0.15,"")</f>
        <v/>
      </c>
      <c r="H106" s="12" t="str">
        <f t="shared" ref="H106:H110" si="39">IF($C106=ML,"X","")</f>
        <v/>
      </c>
      <c r="I106" s="12" t="str">
        <f>IF(H106="X",30*0.15,"")</f>
        <v/>
      </c>
      <c r="J106" s="12" t="str">
        <f t="shared" ref="J106:J110" si="40">IF($C106=NL,"X","")</f>
        <v/>
      </c>
      <c r="K106" s="12" t="str">
        <f t="shared" ref="K106:K112" si="41">IF($J106="X",0,"")</f>
        <v/>
      </c>
    </row>
    <row r="107" spans="1:11" ht="24" customHeight="1" x14ac:dyDescent="0.25">
      <c r="A107" s="43"/>
      <c r="B107" s="18" t="str">
        <f>+RUBRICA!A5</f>
        <v xml:space="preserve">2. Presenta las evidencias del Proyecto APT, dando cuenta del cumplimiento de los objetivos y de acuerdo a los estándares de la disciplina. </v>
      </c>
      <c r="C107" s="16" t="s">
        <v>8</v>
      </c>
      <c r="D107" s="12" t="str">
        <f t="shared" si="37"/>
        <v>X</v>
      </c>
      <c r="E107" s="12">
        <f>IF(D107="X",100*0.25,"")</f>
        <v>25</v>
      </c>
      <c r="F107" s="12" t="str">
        <f t="shared" si="38"/>
        <v/>
      </c>
      <c r="G107" s="12" t="str">
        <f>IF(F107="X",60*0.25,"")</f>
        <v/>
      </c>
      <c r="H107" s="12" t="str">
        <f t="shared" si="39"/>
        <v/>
      </c>
      <c r="I107" s="12" t="str">
        <f>IF(H107="X",30*0.25,"")</f>
        <v/>
      </c>
      <c r="J107" s="12" t="str">
        <f t="shared" si="40"/>
        <v/>
      </c>
      <c r="K107" s="12" t="str">
        <f t="shared" si="41"/>
        <v/>
      </c>
    </row>
    <row r="108" spans="1:11" ht="24" customHeight="1" x14ac:dyDescent="0.25">
      <c r="A108" s="43"/>
      <c r="B108" s="18" t="str">
        <f>+RUBRICA!A6</f>
        <v>3. Responde las preguntas realizadas por la comisión, cumpliendo con los estándares de calidad de la disciplina.</v>
      </c>
      <c r="C108" s="16" t="s">
        <v>8</v>
      </c>
      <c r="D108" s="12" t="str">
        <f t="shared" si="37"/>
        <v>X</v>
      </c>
      <c r="E108" s="12">
        <f>IF(D108="X",100*0.2,"")</f>
        <v>20</v>
      </c>
      <c r="F108" s="12" t="str">
        <f t="shared" si="38"/>
        <v/>
      </c>
      <c r="G108" s="12" t="str">
        <f>IF(F108="X",60*0.2,"")</f>
        <v/>
      </c>
      <c r="H108" s="12" t="str">
        <f t="shared" si="39"/>
        <v/>
      </c>
      <c r="I108" s="12" t="str">
        <f>IF(H108="X",30*0.2,"")</f>
        <v/>
      </c>
      <c r="J108" s="12" t="str">
        <f t="shared" si="40"/>
        <v/>
      </c>
      <c r="K108" s="12" t="str">
        <f t="shared" si="41"/>
        <v/>
      </c>
    </row>
    <row r="109" spans="1:11" ht="24" customHeight="1" x14ac:dyDescent="0.25">
      <c r="A109" s="43"/>
      <c r="B109" s="18" t="str">
        <f>+RUBRICA!A7</f>
        <v>4. Expone el Proyecto APT, considerando el formato y el tiempo establecido para la presentación.</v>
      </c>
      <c r="C109" s="16" t="s">
        <v>8</v>
      </c>
      <c r="D109" s="12" t="str">
        <f t="shared" si="37"/>
        <v>X</v>
      </c>
      <c r="E109" s="12">
        <f>IF(D109="X",100*0.05,"")</f>
        <v>5</v>
      </c>
      <c r="F109" s="12" t="str">
        <f t="shared" si="38"/>
        <v/>
      </c>
      <c r="G109" s="12" t="str">
        <f>IF(F109="X",60*0.05,"")</f>
        <v/>
      </c>
      <c r="H109" s="12" t="str">
        <f t="shared" si="39"/>
        <v/>
      </c>
      <c r="I109" s="12" t="str">
        <f>IF(H109="X",30*0.05,"")</f>
        <v/>
      </c>
      <c r="J109" s="12" t="str">
        <f t="shared" si="40"/>
        <v/>
      </c>
      <c r="K109" s="12" t="str">
        <f t="shared" si="41"/>
        <v/>
      </c>
    </row>
    <row r="110" spans="1:11" ht="24" customHeight="1" x14ac:dyDescent="0.25">
      <c r="A110" s="43"/>
      <c r="B110" s="18" t="str">
        <f>+RUBRICA!A8</f>
        <v>5. Expresa sus ideas con fluidez, claridad y precisión, utilizando lenguaje técnico propio de la disciplina.</v>
      </c>
      <c r="C110" s="16" t="s">
        <v>8</v>
      </c>
      <c r="D110" s="12" t="str">
        <f t="shared" si="37"/>
        <v>X</v>
      </c>
      <c r="E110" s="12">
        <f>IF(D110="X",100*0.05,"")</f>
        <v>5</v>
      </c>
      <c r="F110" s="12" t="str">
        <f t="shared" si="38"/>
        <v/>
      </c>
      <c r="G110" s="12" t="str">
        <f>IF(F110="X",60*0.05,"")</f>
        <v/>
      </c>
      <c r="H110" s="12" t="str">
        <f t="shared" si="39"/>
        <v/>
      </c>
      <c r="I110" s="12" t="str">
        <f>IF(H110="X",30*0.05,"")</f>
        <v/>
      </c>
      <c r="J110" s="12" t="str">
        <f t="shared" si="40"/>
        <v/>
      </c>
      <c r="K110" s="12" t="str">
        <f t="shared" si="41"/>
        <v/>
      </c>
    </row>
    <row r="111" spans="1:11" ht="24" customHeight="1" x14ac:dyDescent="0.25">
      <c r="A111" s="43"/>
      <c r="B111" s="18" t="str">
        <f>+RUBRICA!A9</f>
        <v>6. Entrega la documentación y evidencias requerida por la asignatura de acuerdo a la estructura y nombres solicitados, guardando todas las evidencias de avances en Git</v>
      </c>
      <c r="C111" s="16" t="s">
        <v>8</v>
      </c>
      <c r="D111" s="12" t="str">
        <f>IF($C111=CL,"X","")</f>
        <v>X</v>
      </c>
      <c r="E111" s="12">
        <f>IF(D111="X",100*0.2,"")</f>
        <v>20</v>
      </c>
      <c r="F111" s="12" t="str">
        <f>IF($C111=L,"X","")</f>
        <v/>
      </c>
      <c r="G111" s="12" t="str">
        <f>IF(F111="X",60*0.2,"")</f>
        <v/>
      </c>
      <c r="H111" s="12" t="str">
        <f>IF($C111=ML,"X","")</f>
        <v/>
      </c>
      <c r="I111" s="12" t="str">
        <f>IF(H111="X",30*0.2,"")</f>
        <v/>
      </c>
      <c r="J111" s="12" t="str">
        <f>IF($C111=NL,"X","")</f>
        <v/>
      </c>
      <c r="K111" s="12" t="str">
        <f t="shared" si="41"/>
        <v/>
      </c>
    </row>
    <row r="112" spans="1:11" ht="24" customHeight="1" x14ac:dyDescent="0.25">
      <c r="A112" s="43"/>
      <c r="B112" s="18" t="str">
        <f>+RUBRICA!A10</f>
        <v xml:space="preserve">7. Expone el tema utilizando un lenguaje técnico disciplinar al presentar la propuesta y responde evidenciando un manejo de la información. </v>
      </c>
      <c r="C112" s="16" t="s">
        <v>8</v>
      </c>
      <c r="D112" s="12" t="str">
        <f>IF($C112=CL,"X","")</f>
        <v>X</v>
      </c>
      <c r="E112" s="12">
        <f>IF(D112="X",100*0.1,"")</f>
        <v>10</v>
      </c>
      <c r="F112" s="12" t="str">
        <f>IF($C112=L,"X","")</f>
        <v/>
      </c>
      <c r="G112" s="12" t="str">
        <f>IF(F112="X",60*0.1,"")</f>
        <v/>
      </c>
      <c r="H112" s="12" t="str">
        <f>IF($C112=ML,"X","")</f>
        <v/>
      </c>
      <c r="I112" s="12" t="str">
        <f>IF(H112="X",30*0.1,"")</f>
        <v/>
      </c>
      <c r="J112" s="12" t="str">
        <f>IF($C112=NL,"X","")</f>
        <v/>
      </c>
      <c r="K112" s="12" t="str">
        <f t="shared" si="41"/>
        <v/>
      </c>
    </row>
    <row r="113" spans="1:11" ht="24" customHeight="1" x14ac:dyDescent="0.3">
      <c r="A113" s="42"/>
      <c r="B113" s="17" t="s">
        <v>12</v>
      </c>
      <c r="C113" s="21">
        <f>E113+G113+I113+K113</f>
        <v>100</v>
      </c>
      <c r="D113" s="13"/>
      <c r="E113" s="13">
        <f>SUM(E106:E112)</f>
        <v>100</v>
      </c>
      <c r="F113" s="13"/>
      <c r="G113" s="13">
        <f>SUM(G106:G112)</f>
        <v>0</v>
      </c>
      <c r="H113" s="13"/>
      <c r="I113" s="13">
        <f>SUM(I106:I112)</f>
        <v>0</v>
      </c>
      <c r="J113" s="13"/>
      <c r="K113" s="13">
        <f>SUM(K106:K112)</f>
        <v>0</v>
      </c>
    </row>
    <row r="114" spans="1:11" ht="24" customHeight="1" x14ac:dyDescent="0.3">
      <c r="A114" s="44"/>
      <c r="B114" s="20" t="s">
        <v>13</v>
      </c>
      <c r="C114" s="14">
        <f>VLOOKUP(C113,ESCALA_IEP!A80:B280,2,FALSE)</f>
        <v>7</v>
      </c>
    </row>
    <row r="115" spans="1:11" ht="15.75" customHeight="1" x14ac:dyDescent="0.25"/>
    <row r="116" spans="1:11" ht="15.75" customHeight="1" x14ac:dyDescent="0.25"/>
    <row r="117" spans="1:11" ht="15.75" customHeight="1" x14ac:dyDescent="0.25"/>
    <row r="118" spans="1:11" ht="15.75" customHeight="1" x14ac:dyDescent="0.25"/>
    <row r="119" spans="1:11" ht="15.75" customHeight="1" x14ac:dyDescent="0.25"/>
    <row r="120" spans="1:11" ht="15.75" customHeight="1" x14ac:dyDescent="0.25"/>
    <row r="121" spans="1:11" ht="15.75" customHeight="1" x14ac:dyDescent="0.25"/>
    <row r="122" spans="1:11" ht="15.75" customHeight="1" x14ac:dyDescent="0.25"/>
    <row r="123" spans="1:11" ht="15.75" customHeight="1" x14ac:dyDescent="0.25"/>
    <row r="124" spans="1:11" ht="15.75" customHeight="1" x14ac:dyDescent="0.25"/>
    <row r="125" spans="1:11" ht="15.75" customHeight="1" x14ac:dyDescent="0.25"/>
    <row r="126" spans="1:11" ht="15.75" customHeight="1" x14ac:dyDescent="0.25"/>
    <row r="127" spans="1:11" ht="15.75" customHeight="1" x14ac:dyDescent="0.25"/>
    <row r="128" spans="1:11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</sheetData>
  <mergeCells count="56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65:A75"/>
    <mergeCell ref="C65:C66"/>
    <mergeCell ref="D65:K65"/>
    <mergeCell ref="D66:E66"/>
    <mergeCell ref="F66:G66"/>
    <mergeCell ref="H66:I66"/>
    <mergeCell ref="J66:K66"/>
    <mergeCell ref="D24:K24"/>
    <mergeCell ref="D25:E25"/>
    <mergeCell ref="F25:G25"/>
    <mergeCell ref="H25:I25"/>
    <mergeCell ref="J25:K25"/>
    <mergeCell ref="A78:A88"/>
    <mergeCell ref="C78:C79"/>
    <mergeCell ref="D78:K78"/>
    <mergeCell ref="D79:E79"/>
    <mergeCell ref="F79:G79"/>
    <mergeCell ref="H79:I79"/>
    <mergeCell ref="J79:K79"/>
    <mergeCell ref="A91:A101"/>
    <mergeCell ref="C91:C92"/>
    <mergeCell ref="D91:K91"/>
    <mergeCell ref="D92:E92"/>
    <mergeCell ref="F92:G92"/>
    <mergeCell ref="H92:I92"/>
    <mergeCell ref="J92:K92"/>
    <mergeCell ref="A50:A60"/>
    <mergeCell ref="C50:C51"/>
    <mergeCell ref="D50:K50"/>
    <mergeCell ref="D51:E51"/>
    <mergeCell ref="F51:G51"/>
    <mergeCell ref="H51:I51"/>
    <mergeCell ref="J51:K51"/>
    <mergeCell ref="A104:A114"/>
    <mergeCell ref="C104:C105"/>
    <mergeCell ref="D104:K104"/>
    <mergeCell ref="D105:E105"/>
    <mergeCell ref="F105:G105"/>
    <mergeCell ref="H105:I105"/>
    <mergeCell ref="J105:K105"/>
  </mergeCells>
  <conditionalFormatting sqref="C4:C7">
    <cfRule type="cellIs" dxfId="1" priority="1" operator="lessThan">
      <formula>4</formula>
    </cfRule>
    <cfRule type="cellIs" dxfId="0" priority="2" operator="lessThan">
      <formula>1</formula>
    </cfRule>
  </conditionalFormatting>
  <dataValidations disablePrompts="1" count="1">
    <dataValidation type="decimal" allowBlank="1" showInputMessage="1" showErrorMessage="1" prompt="Error de Ingreso - Nota debe estar entre 1,0 y 7,0" sqref="C4:C7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C67:C73 C80:C86 C93:C99 C52:C58 C106:C112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42578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51" t="s">
        <v>17</v>
      </c>
      <c r="B1" s="53" t="s">
        <v>18</v>
      </c>
      <c r="C1" s="54"/>
      <c r="D1" s="54"/>
      <c r="E1" s="55"/>
      <c r="F1" s="51" t="s">
        <v>19</v>
      </c>
    </row>
    <row r="2" spans="1:6" x14ac:dyDescent="0.25">
      <c r="A2" s="52"/>
      <c r="B2" s="56" t="s">
        <v>20</v>
      </c>
      <c r="C2" s="56" t="s">
        <v>21</v>
      </c>
      <c r="D2" s="24" t="s">
        <v>22</v>
      </c>
      <c r="E2" s="25" t="s">
        <v>11</v>
      </c>
      <c r="F2" s="52"/>
    </row>
    <row r="3" spans="1:6" x14ac:dyDescent="0.25">
      <c r="A3" s="52"/>
      <c r="B3" s="57"/>
      <c r="C3" s="57"/>
      <c r="D3" s="26">
        <v>0.3</v>
      </c>
      <c r="E3" s="26">
        <v>0</v>
      </c>
      <c r="F3" s="52"/>
    </row>
    <row r="4" spans="1:6" ht="102" x14ac:dyDescent="0.25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7.1" customHeight="1" x14ac:dyDescent="0.25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25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89.25" x14ac:dyDescent="0.25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89.25" x14ac:dyDescent="0.25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89.25" x14ac:dyDescent="0.25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25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8" t="s">
        <v>60</v>
      </c>
      <c r="B1" s="4" t="s">
        <v>12</v>
      </c>
      <c r="C1" s="5"/>
      <c r="D1" s="5"/>
      <c r="E1" s="6"/>
    </row>
    <row r="2" spans="1:5" ht="45.75" thickBot="1" x14ac:dyDescent="0.3">
      <c r="A2" s="59"/>
      <c r="B2" s="7" t="s">
        <v>8</v>
      </c>
      <c r="C2" s="8" t="s">
        <v>9</v>
      </c>
      <c r="D2" s="19" t="s">
        <v>61</v>
      </c>
      <c r="E2" s="37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Ranni Batp</cp:lastModifiedBy>
  <cp:revision/>
  <dcterms:created xsi:type="dcterms:W3CDTF">2023-08-07T04:08:01Z</dcterms:created>
  <dcterms:modified xsi:type="dcterms:W3CDTF">2024-12-10T21:21:42Z</dcterms:modified>
  <cp:category/>
  <cp:contentStatus/>
</cp:coreProperties>
</file>