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ion 6.1" sheetId="1" r:id="rId4"/>
    <sheet state="visible" name="6.1 Export" sheetId="2" r:id="rId5"/>
    <sheet state="visible" name="Section 6.2" sheetId="3" r:id="rId6"/>
    <sheet state="visible" name="6.2 Export" sheetId="4" r:id="rId7"/>
    <sheet state="visible" name="Section 6.3" sheetId="5" r:id="rId8"/>
    <sheet state="visible" name="6.3 Export" sheetId="6" r:id="rId9"/>
    <sheet state="visible" name="Section 6.4" sheetId="7" r:id="rId10"/>
    <sheet state="visible" name="6.4 Export" sheetId="8" r:id="rId11"/>
    <sheet state="visible" name="Section 6.5" sheetId="9" r:id="rId12"/>
    <sheet state="visible" name="6.5 Export" sheetId="10" r:id="rId13"/>
    <sheet state="visible" name="Section 6.6" sheetId="11" r:id="rId14"/>
    <sheet state="visible" name="6.6 Export" sheetId="12" r:id="rId15"/>
    <sheet state="visible" name="Section 6.7" sheetId="13" r:id="rId16"/>
    <sheet state="visible" name="6.7 Export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L2 may be changing
	-Thomas Bement</t>
      </text>
    </comment>
  </commentList>
</comments>
</file>

<file path=xl/sharedStrings.xml><?xml version="1.0" encoding="utf-8"?>
<sst xmlns="http://schemas.openxmlformats.org/spreadsheetml/2006/main" count="329" uniqueCount="67">
  <si>
    <t>Aparatus Variables</t>
  </si>
  <si>
    <t>Experimental Measurements X</t>
  </si>
  <si>
    <t>Experimental Measurements Y</t>
  </si>
  <si>
    <t>Variable</t>
  </si>
  <si>
    <t>Value</t>
  </si>
  <si>
    <t>Units</t>
  </si>
  <si>
    <t>Cycle</t>
  </si>
  <si>
    <t>Time</t>
  </si>
  <si>
    <t>1/2 Frequency</t>
  </si>
  <si>
    <t>D</t>
  </si>
  <si>
    <t>cm</t>
  </si>
  <si>
    <t>L1</t>
  </si>
  <si>
    <t>L2</t>
  </si>
  <si>
    <t>S</t>
  </si>
  <si>
    <t>a1</t>
  </si>
  <si>
    <t>N/A</t>
  </si>
  <si>
    <t>a2</t>
  </si>
  <si>
    <t>X</t>
  </si>
  <si>
    <t>Y</t>
  </si>
  <si>
    <t>Experimental Measurements D=90</t>
  </si>
  <si>
    <t>Experimental Measurements D=80</t>
  </si>
  <si>
    <t>Experimental Measurements D=70</t>
  </si>
  <si>
    <t>Experimental Measurements D=60</t>
  </si>
  <si>
    <t>Experimental Measurements D=50</t>
  </si>
  <si>
    <t>Experimental Measurements D=40</t>
  </si>
  <si>
    <t>D=90</t>
  </si>
  <si>
    <t>D=80</t>
  </si>
  <si>
    <t>D=70</t>
  </si>
  <si>
    <t>D=60</t>
  </si>
  <si>
    <t>D=50</t>
  </si>
  <si>
    <t>D=40</t>
  </si>
  <si>
    <t>Experimental Measurements S=0</t>
  </si>
  <si>
    <t>Experimental Measurements S=5</t>
  </si>
  <si>
    <t>Experimental Measurements S=10</t>
  </si>
  <si>
    <t>Experimental Measurements S=15</t>
  </si>
  <si>
    <t>Experimental Measurements S=20</t>
  </si>
  <si>
    <t>Experimental Measurements S=22</t>
  </si>
  <si>
    <t>S=0</t>
  </si>
  <si>
    <t>S=5</t>
  </si>
  <si>
    <t>S=10</t>
  </si>
  <si>
    <t>S=15</t>
  </si>
  <si>
    <t>S=20</t>
  </si>
  <si>
    <t>S=22</t>
  </si>
  <si>
    <t>Experimental Measurements Center</t>
  </si>
  <si>
    <t>Experimental Measurements String 1</t>
  </si>
  <si>
    <t>Experimental Measurements String 2</t>
  </si>
  <si>
    <t>Center</t>
  </si>
  <si>
    <t>String 1</t>
  </si>
  <si>
    <t>String 2</t>
  </si>
  <si>
    <t>Experimental Measurements for</t>
  </si>
  <si>
    <t>L2/L1</t>
  </si>
  <si>
    <t>Nodal Point</t>
  </si>
  <si>
    <t>Point on Bar</t>
  </si>
  <si>
    <t>L2/L1=0.7</t>
  </si>
  <si>
    <t>L2/L1=0.8</t>
  </si>
  <si>
    <t>L2/L1=0.9</t>
  </si>
  <si>
    <t>L2/L1=0.95</t>
  </si>
  <si>
    <t>L2/L1=1</t>
  </si>
  <si>
    <t>L2/L1=1.05</t>
  </si>
  <si>
    <t>L2/L1=1.1</t>
  </si>
  <si>
    <t>L2/L1=1.2</t>
  </si>
  <si>
    <t>L2/L1=1.3</t>
  </si>
  <si>
    <t>Experimental Measurements</t>
  </si>
  <si>
    <t>Circumfrence</t>
  </si>
  <si>
    <t>Diameter</t>
  </si>
  <si>
    <t>Lid</t>
  </si>
  <si>
    <t>Spatula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</si>
</sst>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b/>
      <color theme="1"/>
      <name val="Arial"/>
    </font>
    <font>
      <i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342900</xdr:colOff>
      <xdr:row>0</xdr:row>
      <xdr:rowOff>0</xdr:rowOff>
    </xdr:from>
    <xdr:ext cx="6153150" cy="4772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28575</xdr:rowOff>
    </xdr:from>
    <xdr:ext cx="2867025" cy="22574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66675</xdr:rowOff>
    </xdr:from>
    <xdr:ext cx="2867025" cy="2257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28575</xdr:rowOff>
    </xdr:from>
    <xdr:ext cx="2867025" cy="2257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47625</xdr:colOff>
      <xdr:row>0</xdr:row>
      <xdr:rowOff>0</xdr:rowOff>
    </xdr:from>
    <xdr:ext cx="6153150" cy="4772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28575</xdr:rowOff>
    </xdr:from>
    <xdr:ext cx="2867025" cy="22574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152400</xdr:colOff>
      <xdr:row>0</xdr:row>
      <xdr:rowOff>0</xdr:rowOff>
    </xdr:from>
    <xdr:ext cx="6153150" cy="4772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28575</xdr:rowOff>
    </xdr:from>
    <xdr:ext cx="2867025" cy="22574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1038225</xdr:colOff>
      <xdr:row>0</xdr:row>
      <xdr:rowOff>0</xdr:rowOff>
    </xdr:from>
    <xdr:ext cx="6153150" cy="4772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28575</xdr:rowOff>
    </xdr:from>
    <xdr:ext cx="2867025" cy="22574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28575</xdr:rowOff>
    </xdr:from>
    <xdr:ext cx="2867025" cy="2257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  <c r="G1" s="1" t="s">
        <v>2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6</v>
      </c>
      <c r="H2" s="2" t="s">
        <v>7</v>
      </c>
      <c r="I2" s="2" t="s">
        <v>8</v>
      </c>
    </row>
    <row r="3">
      <c r="A3" s="3" t="s">
        <v>9</v>
      </c>
      <c r="B3" s="3">
        <v>90.0</v>
      </c>
      <c r="C3" s="3" t="s">
        <v>10</v>
      </c>
      <c r="D3" s="3">
        <v>0.0</v>
      </c>
      <c r="E3" s="3">
        <v>0.0</v>
      </c>
      <c r="G3" s="3">
        <v>0.0</v>
      </c>
      <c r="H3" s="3">
        <v>0.0</v>
      </c>
    </row>
    <row r="4">
      <c r="A4" s="3" t="s">
        <v>11</v>
      </c>
      <c r="B4" s="3">
        <v>70.5</v>
      </c>
      <c r="C4" s="3" t="s">
        <v>10</v>
      </c>
      <c r="D4" s="3">
        <f t="shared" ref="D4:D23" si="1">D3+1/2</f>
        <v>0.5</v>
      </c>
      <c r="E4" s="4">
        <f>E3+0.89</f>
        <v>0.89</v>
      </c>
      <c r="F4" s="4">
        <f t="shared" ref="F4:F23" si="2">E4-E3</f>
        <v>0.89</v>
      </c>
      <c r="G4" s="3">
        <f t="shared" ref="G4:G23" si="3">G3+1/2</f>
        <v>0.5</v>
      </c>
      <c r="H4" s="4">
        <f>H3+0.86</f>
        <v>0.86</v>
      </c>
      <c r="I4" s="4">
        <f t="shared" ref="I4:I23" si="4">H4-H3</f>
        <v>0.86</v>
      </c>
    </row>
    <row r="5">
      <c r="A5" s="3" t="s">
        <v>12</v>
      </c>
      <c r="B5" s="3">
        <v>70.5</v>
      </c>
      <c r="C5" s="3" t="s">
        <v>10</v>
      </c>
      <c r="D5" s="3">
        <f t="shared" si="1"/>
        <v>1</v>
      </c>
      <c r="E5" s="4">
        <f>E4+0.83</f>
        <v>1.72</v>
      </c>
      <c r="F5" s="4">
        <f t="shared" si="2"/>
        <v>0.83</v>
      </c>
      <c r="G5" s="3">
        <f t="shared" si="3"/>
        <v>1</v>
      </c>
      <c r="H5" s="4">
        <f>H4+0.9</f>
        <v>1.76</v>
      </c>
      <c r="I5" s="4">
        <f t="shared" si="4"/>
        <v>0.9</v>
      </c>
    </row>
    <row r="6">
      <c r="A6" s="3" t="s">
        <v>13</v>
      </c>
      <c r="B6" s="3">
        <v>0.0</v>
      </c>
      <c r="C6" s="3" t="s">
        <v>10</v>
      </c>
      <c r="D6" s="3">
        <f t="shared" si="1"/>
        <v>1.5</v>
      </c>
      <c r="E6" s="4">
        <f>E5+0.88</f>
        <v>2.6</v>
      </c>
      <c r="F6" s="4">
        <f t="shared" si="2"/>
        <v>0.88</v>
      </c>
      <c r="G6" s="3">
        <f t="shared" si="3"/>
        <v>1.5</v>
      </c>
      <c r="H6" s="4">
        <f>H5+0.77</f>
        <v>2.53</v>
      </c>
      <c r="I6" s="4">
        <f t="shared" si="4"/>
        <v>0.77</v>
      </c>
    </row>
    <row r="7">
      <c r="A7" s="3" t="s">
        <v>14</v>
      </c>
      <c r="B7" s="3">
        <v>0.5</v>
      </c>
      <c r="C7" s="3" t="s">
        <v>15</v>
      </c>
      <c r="D7" s="3">
        <f t="shared" si="1"/>
        <v>2</v>
      </c>
      <c r="E7" s="4">
        <f>E6+0.76</f>
        <v>3.36</v>
      </c>
      <c r="F7" s="4">
        <f t="shared" si="2"/>
        <v>0.76</v>
      </c>
      <c r="G7" s="3">
        <f t="shared" si="3"/>
        <v>2</v>
      </c>
      <c r="H7" s="4">
        <f>H6+0.82</f>
        <v>3.35</v>
      </c>
      <c r="I7" s="4">
        <f t="shared" si="4"/>
        <v>0.82</v>
      </c>
    </row>
    <row r="8">
      <c r="A8" s="3" t="s">
        <v>16</v>
      </c>
      <c r="B8" s="3">
        <v>0.5</v>
      </c>
      <c r="C8" s="3" t="s">
        <v>15</v>
      </c>
      <c r="D8" s="3">
        <f t="shared" si="1"/>
        <v>2.5</v>
      </c>
      <c r="E8" s="4">
        <f>E7+0.87</f>
        <v>4.23</v>
      </c>
      <c r="F8" s="4">
        <f t="shared" si="2"/>
        <v>0.87</v>
      </c>
      <c r="G8" s="3">
        <f t="shared" si="3"/>
        <v>2.5</v>
      </c>
      <c r="H8" s="4">
        <f>H7+0.84</f>
        <v>4.19</v>
      </c>
      <c r="I8" s="4">
        <f t="shared" si="4"/>
        <v>0.84</v>
      </c>
    </row>
    <row r="9">
      <c r="D9" s="3">
        <f t="shared" si="1"/>
        <v>3</v>
      </c>
      <c r="E9" s="4">
        <f>E8+0.85</f>
        <v>5.08</v>
      </c>
      <c r="F9" s="4">
        <f t="shared" si="2"/>
        <v>0.85</v>
      </c>
      <c r="G9" s="3">
        <f t="shared" si="3"/>
        <v>3</v>
      </c>
      <c r="H9" s="4">
        <f>H8+0.85</f>
        <v>5.04</v>
      </c>
      <c r="I9" s="4">
        <f t="shared" si="4"/>
        <v>0.85</v>
      </c>
    </row>
    <row r="10">
      <c r="D10" s="3">
        <f t="shared" si="1"/>
        <v>3.5</v>
      </c>
      <c r="E10" s="4">
        <f>E9+0.77</f>
        <v>5.85</v>
      </c>
      <c r="F10" s="4">
        <f t="shared" si="2"/>
        <v>0.77</v>
      </c>
      <c r="G10" s="3">
        <f t="shared" si="3"/>
        <v>3.5</v>
      </c>
      <c r="H10" s="4">
        <f>H9+0.79</f>
        <v>5.83</v>
      </c>
      <c r="I10" s="4">
        <f t="shared" si="4"/>
        <v>0.79</v>
      </c>
    </row>
    <row r="11">
      <c r="D11" s="3">
        <f t="shared" si="1"/>
        <v>4</v>
      </c>
      <c r="E11" s="4">
        <f>E10+0.79</f>
        <v>6.64</v>
      </c>
      <c r="F11" s="4">
        <f t="shared" si="2"/>
        <v>0.79</v>
      </c>
      <c r="G11" s="3">
        <f t="shared" si="3"/>
        <v>4</v>
      </c>
      <c r="H11" s="4">
        <f>H10+0.83</f>
        <v>6.66</v>
      </c>
      <c r="I11" s="4">
        <f t="shared" si="4"/>
        <v>0.83</v>
      </c>
    </row>
    <row r="12">
      <c r="D12" s="3">
        <f t="shared" si="1"/>
        <v>4.5</v>
      </c>
      <c r="E12" s="4">
        <f>E11+0.72</f>
        <v>7.36</v>
      </c>
      <c r="F12" s="4">
        <f t="shared" si="2"/>
        <v>0.72</v>
      </c>
      <c r="G12" s="3">
        <f t="shared" si="3"/>
        <v>4.5</v>
      </c>
      <c r="H12" s="4">
        <f>H11+0.84</f>
        <v>7.5</v>
      </c>
      <c r="I12" s="4">
        <f t="shared" si="4"/>
        <v>0.84</v>
      </c>
    </row>
    <row r="13">
      <c r="D13" s="3">
        <f t="shared" si="1"/>
        <v>5</v>
      </c>
      <c r="E13" s="4">
        <f>E12+0.91</f>
        <v>8.27</v>
      </c>
      <c r="F13" s="4">
        <f t="shared" si="2"/>
        <v>0.91</v>
      </c>
      <c r="G13" s="3">
        <f t="shared" si="3"/>
        <v>5</v>
      </c>
      <c r="H13" s="4">
        <f>H12+0.82</f>
        <v>8.32</v>
      </c>
      <c r="I13" s="4">
        <f t="shared" si="4"/>
        <v>0.82</v>
      </c>
    </row>
    <row r="14">
      <c r="D14" s="3">
        <f t="shared" si="1"/>
        <v>5.5</v>
      </c>
      <c r="E14" s="4">
        <f>E13+0.93</f>
        <v>9.2</v>
      </c>
      <c r="F14" s="4">
        <f t="shared" si="2"/>
        <v>0.93</v>
      </c>
      <c r="G14" s="3">
        <f t="shared" si="3"/>
        <v>5.5</v>
      </c>
      <c r="H14" s="4">
        <f>H13+0.83</f>
        <v>9.15</v>
      </c>
      <c r="I14" s="4">
        <f t="shared" si="4"/>
        <v>0.83</v>
      </c>
    </row>
    <row r="15">
      <c r="D15" s="3">
        <f t="shared" si="1"/>
        <v>6</v>
      </c>
      <c r="E15" s="4">
        <f>E14+0.86</f>
        <v>10.06</v>
      </c>
      <c r="F15" s="4">
        <f t="shared" si="2"/>
        <v>0.86</v>
      </c>
      <c r="G15" s="3">
        <f t="shared" si="3"/>
        <v>6</v>
      </c>
      <c r="H15" s="4">
        <f>H14+0.76</f>
        <v>9.91</v>
      </c>
      <c r="I15" s="4">
        <f t="shared" si="4"/>
        <v>0.76</v>
      </c>
    </row>
    <row r="16">
      <c r="D16" s="3">
        <f t="shared" si="1"/>
        <v>6.5</v>
      </c>
      <c r="E16" s="4">
        <f>E15+0.82</f>
        <v>10.88</v>
      </c>
      <c r="F16" s="4">
        <f t="shared" si="2"/>
        <v>0.82</v>
      </c>
      <c r="G16" s="3">
        <f t="shared" si="3"/>
        <v>6.5</v>
      </c>
      <c r="H16" s="4">
        <f>H15+0.81</f>
        <v>10.72</v>
      </c>
      <c r="I16" s="4">
        <f t="shared" si="4"/>
        <v>0.81</v>
      </c>
    </row>
    <row r="17">
      <c r="D17" s="3">
        <f t="shared" si="1"/>
        <v>7</v>
      </c>
      <c r="E17" s="4">
        <f>E16+0.87</f>
        <v>11.75</v>
      </c>
      <c r="F17" s="4">
        <f t="shared" si="2"/>
        <v>0.87</v>
      </c>
      <c r="G17" s="3">
        <f t="shared" si="3"/>
        <v>7</v>
      </c>
      <c r="H17" s="4">
        <f>H16+0.89</f>
        <v>11.61</v>
      </c>
      <c r="I17" s="4">
        <f t="shared" si="4"/>
        <v>0.89</v>
      </c>
    </row>
    <row r="18">
      <c r="D18" s="3">
        <f t="shared" si="1"/>
        <v>7.5</v>
      </c>
      <c r="E18" s="4">
        <f>E17+0.83</f>
        <v>12.58</v>
      </c>
      <c r="F18" s="4">
        <f t="shared" si="2"/>
        <v>0.83</v>
      </c>
      <c r="G18" s="3">
        <f t="shared" si="3"/>
        <v>7.5</v>
      </c>
      <c r="H18" s="4">
        <f>H17+0.88</f>
        <v>12.49</v>
      </c>
      <c r="I18" s="4">
        <f t="shared" si="4"/>
        <v>0.88</v>
      </c>
    </row>
    <row r="19">
      <c r="D19" s="3">
        <f t="shared" si="1"/>
        <v>8</v>
      </c>
      <c r="E19" s="4">
        <f>E18+0.75</f>
        <v>13.33</v>
      </c>
      <c r="F19" s="4">
        <f t="shared" si="2"/>
        <v>0.75</v>
      </c>
      <c r="G19" s="3">
        <f t="shared" si="3"/>
        <v>8</v>
      </c>
      <c r="H19" s="4">
        <f>H18+0.77</f>
        <v>13.26</v>
      </c>
      <c r="I19" s="4">
        <f t="shared" si="4"/>
        <v>0.77</v>
      </c>
    </row>
    <row r="20">
      <c r="D20" s="3">
        <f t="shared" si="1"/>
        <v>8.5</v>
      </c>
      <c r="E20" s="4">
        <f>E19+0.86</f>
        <v>14.19</v>
      </c>
      <c r="F20" s="4">
        <f t="shared" si="2"/>
        <v>0.86</v>
      </c>
      <c r="G20" s="3">
        <f t="shared" si="3"/>
        <v>8.5</v>
      </c>
      <c r="H20" s="4">
        <f>H19+0.85</f>
        <v>14.11</v>
      </c>
      <c r="I20" s="4">
        <f t="shared" si="4"/>
        <v>0.85</v>
      </c>
    </row>
    <row r="21">
      <c r="D21" s="3">
        <f t="shared" si="1"/>
        <v>9</v>
      </c>
      <c r="E21" s="4">
        <f>E20+0.8</f>
        <v>14.99</v>
      </c>
      <c r="F21" s="4">
        <f t="shared" si="2"/>
        <v>0.8</v>
      </c>
      <c r="G21" s="3">
        <f t="shared" si="3"/>
        <v>9</v>
      </c>
      <c r="H21" s="4">
        <f t="shared" ref="H21:H22" si="5">H20+0.83</f>
        <v>14.94</v>
      </c>
      <c r="I21" s="4">
        <f t="shared" si="4"/>
        <v>0.83</v>
      </c>
    </row>
    <row r="22">
      <c r="D22" s="3">
        <f t="shared" si="1"/>
        <v>9.5</v>
      </c>
      <c r="E22" s="4">
        <f>E21+0.77</f>
        <v>15.76</v>
      </c>
      <c r="F22" s="4">
        <f t="shared" si="2"/>
        <v>0.77</v>
      </c>
      <c r="G22" s="3">
        <f t="shared" si="3"/>
        <v>9.5</v>
      </c>
      <c r="H22" s="4">
        <f t="shared" si="5"/>
        <v>15.77</v>
      </c>
      <c r="I22" s="4">
        <f t="shared" si="4"/>
        <v>0.83</v>
      </c>
    </row>
    <row r="23">
      <c r="D23" s="3">
        <f t="shared" si="1"/>
        <v>10</v>
      </c>
      <c r="E23" s="4">
        <f>E22+0.91</f>
        <v>16.67</v>
      </c>
      <c r="F23" s="4">
        <f t="shared" si="2"/>
        <v>0.91</v>
      </c>
      <c r="G23" s="3">
        <f t="shared" si="3"/>
        <v>10</v>
      </c>
      <c r="H23" s="4">
        <f>H22+0.81</f>
        <v>16.58</v>
      </c>
      <c r="I23" s="4">
        <f t="shared" si="4"/>
        <v>0.81</v>
      </c>
    </row>
  </sheetData>
  <mergeCells count="3">
    <mergeCell ref="A1:C1"/>
    <mergeCell ref="D1:F1"/>
    <mergeCell ref="G1:I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2C4C9"/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  <c r="B1" s="3" t="s">
        <v>8</v>
      </c>
      <c r="C1" s="3" t="s">
        <v>8</v>
      </c>
      <c r="D1" s="3" t="s">
        <v>8</v>
      </c>
      <c r="E1" s="3" t="s">
        <v>8</v>
      </c>
      <c r="F1" s="3" t="s">
        <v>8</v>
      </c>
      <c r="G1" s="3" t="s">
        <v>8</v>
      </c>
      <c r="H1" s="3" t="s">
        <v>8</v>
      </c>
      <c r="I1" s="3" t="s">
        <v>8</v>
      </c>
    </row>
    <row r="2">
      <c r="A2" s="3" t="s">
        <v>53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60</v>
      </c>
      <c r="I2" s="3" t="s">
        <v>61</v>
      </c>
    </row>
    <row r="3">
      <c r="A3" s="4">
        <f>'Section 6.5'!F8</f>
        <v>0.89</v>
      </c>
      <c r="B3" s="4">
        <f>'Section 6.5'!I8</f>
        <v>0.84</v>
      </c>
      <c r="C3" s="4">
        <f>'Section 6.5'!L8</f>
        <v>0.75</v>
      </c>
      <c r="D3" s="4">
        <f>'Section 6.5'!O8</f>
        <v>0.96</v>
      </c>
      <c r="E3" s="4">
        <f>'Section 6.5'!R8</f>
        <v>0.88</v>
      </c>
      <c r="F3" s="4">
        <f>'Section 6.5'!U8</f>
        <v>0.97</v>
      </c>
      <c r="G3" s="4">
        <f>'Section 6.5'!X8</f>
        <v>0.96</v>
      </c>
      <c r="H3" s="4">
        <f>'Section 6.5'!AA8</f>
        <v>0.98</v>
      </c>
      <c r="I3" s="4">
        <f>'Section 6.5'!AD8</f>
        <v>0.96</v>
      </c>
    </row>
    <row r="4">
      <c r="A4" s="4">
        <f>'Section 6.5'!F9</f>
        <v>0.87</v>
      </c>
      <c r="B4" s="4">
        <f>'Section 6.5'!I9</f>
        <v>0.95</v>
      </c>
      <c r="C4" s="4">
        <f>'Section 6.5'!L9</f>
        <v>0.93</v>
      </c>
      <c r="D4" s="4">
        <f>'Section 6.5'!O9</f>
        <v>0.88</v>
      </c>
      <c r="E4" s="4">
        <f>'Section 6.5'!R9</f>
        <v>0.95</v>
      </c>
      <c r="F4" s="4">
        <f>'Section 6.5'!U9</f>
        <v>0.9</v>
      </c>
      <c r="G4" s="4">
        <f>'Section 6.5'!X9</f>
        <v>0.96</v>
      </c>
      <c r="H4" s="4">
        <f>'Section 6.5'!AA9</f>
        <v>0.91</v>
      </c>
      <c r="I4" s="4">
        <f>'Section 6.5'!AD9</f>
        <v>1.04</v>
      </c>
    </row>
    <row r="5">
      <c r="A5" s="4">
        <f>'Section 6.5'!F10</f>
        <v>0.81</v>
      </c>
      <c r="B5" s="4">
        <f>'Section 6.5'!I10</f>
        <v>0.83</v>
      </c>
      <c r="C5" s="4">
        <f>'Section 6.5'!L10</f>
        <v>0.82</v>
      </c>
      <c r="D5" s="4">
        <f>'Section 6.5'!O10</f>
        <v>0.9</v>
      </c>
      <c r="E5" s="4">
        <f>'Section 6.5'!R10</f>
        <v>0.87</v>
      </c>
      <c r="F5" s="4">
        <f>'Section 6.5'!U10</f>
        <v>0.92</v>
      </c>
      <c r="G5" s="4">
        <f>'Section 6.5'!X10</f>
        <v>0.89</v>
      </c>
      <c r="H5" s="4">
        <f>'Section 6.5'!AA10</f>
        <v>1.1</v>
      </c>
      <c r="I5" s="4">
        <f>'Section 6.5'!AD10</f>
        <v>1.08</v>
      </c>
    </row>
    <row r="6">
      <c r="A6" s="4">
        <f>'Section 6.5'!F11</f>
        <v>0.93</v>
      </c>
      <c r="B6" s="4">
        <f>'Section 6.5'!I11</f>
        <v>0.94</v>
      </c>
      <c r="C6" s="4">
        <f>'Section 6.5'!L11</f>
        <v>0.97</v>
      </c>
      <c r="D6" s="4">
        <f>'Section 6.5'!O11</f>
        <v>0.89</v>
      </c>
      <c r="E6" s="4">
        <f>'Section 6.5'!R11</f>
        <v>0.98</v>
      </c>
      <c r="F6" s="4">
        <f>'Section 6.5'!U11</f>
        <v>0.98</v>
      </c>
      <c r="G6" s="4">
        <f>'Section 6.5'!X11</f>
        <v>1</v>
      </c>
      <c r="H6" s="4">
        <f>'Section 6.5'!AA11</f>
        <v>0.93</v>
      </c>
      <c r="I6" s="4">
        <f>'Section 6.5'!AD11</f>
        <v>1.04</v>
      </c>
    </row>
    <row r="7">
      <c r="A7" s="4">
        <f>'Section 6.5'!F12</f>
        <v>1.02</v>
      </c>
      <c r="B7" s="4">
        <f>'Section 6.5'!I12</f>
        <v>0.85</v>
      </c>
      <c r="C7" s="4">
        <f>'Section 6.5'!L12</f>
        <v>0.83</v>
      </c>
      <c r="D7" s="4">
        <f>'Section 6.5'!O12</f>
        <v>0.85</v>
      </c>
      <c r="E7" s="4">
        <f>'Section 6.5'!R12</f>
        <v>0.85</v>
      </c>
      <c r="F7" s="4">
        <f>'Section 6.5'!U12</f>
        <v>0.9</v>
      </c>
      <c r="G7" s="4">
        <f>'Section 6.5'!X12</f>
        <v>0.93</v>
      </c>
      <c r="H7" s="4">
        <f>'Section 6.5'!AA12</f>
        <v>1.06</v>
      </c>
      <c r="I7" s="4">
        <f>'Section 6.5'!AD12</f>
        <v>0.99</v>
      </c>
    </row>
    <row r="8">
      <c r="A8" s="4">
        <f>'Section 6.5'!F13</f>
        <v>0.84</v>
      </c>
      <c r="B8" s="4">
        <f>'Section 6.5'!I13</f>
        <v>0.96</v>
      </c>
      <c r="C8" s="4">
        <f>'Section 6.5'!L13</f>
        <v>1.02</v>
      </c>
      <c r="D8" s="4">
        <f>'Section 6.5'!O13</f>
        <v>0.97</v>
      </c>
      <c r="E8" s="4">
        <f>'Section 6.5'!R13</f>
        <v>0.91</v>
      </c>
      <c r="F8" s="4">
        <f>'Section 6.5'!U13</f>
        <v>0.94</v>
      </c>
      <c r="G8" s="4">
        <f>'Section 6.5'!X13</f>
        <v>0.91</v>
      </c>
      <c r="H8" s="4">
        <f>'Section 6.5'!AA13</f>
        <v>0.86</v>
      </c>
      <c r="I8" s="4">
        <f>'Section 6.5'!AD13</f>
        <v>0.96</v>
      </c>
    </row>
    <row r="9">
      <c r="A9" s="4">
        <f>'Section 6.5'!F14</f>
        <v>0.97</v>
      </c>
      <c r="B9" s="4">
        <f>'Section 6.5'!I14</f>
        <v>0.8</v>
      </c>
      <c r="C9" s="4">
        <f>'Section 6.5'!L14</f>
        <v>0.74</v>
      </c>
      <c r="D9" s="4">
        <f>'Section 6.5'!O14</f>
        <v>0.88</v>
      </c>
      <c r="E9" s="4">
        <f>'Section 6.5'!R14</f>
        <v>0.76</v>
      </c>
      <c r="F9" s="4">
        <f>'Section 6.5'!U14</f>
        <v>0.85</v>
      </c>
      <c r="G9" s="4">
        <f>'Section 6.5'!X14</f>
        <v>0.93</v>
      </c>
      <c r="H9" s="4">
        <f>'Section 6.5'!AA14</f>
        <v>0.99</v>
      </c>
      <c r="I9" s="4">
        <f>'Section 6.5'!AD14</f>
        <v>0.99</v>
      </c>
    </row>
    <row r="10">
      <c r="A10" s="4">
        <f>'Section 6.5'!F15</f>
        <v>0.85</v>
      </c>
      <c r="B10" s="4">
        <f>'Section 6.5'!I15</f>
        <v>0.94</v>
      </c>
      <c r="C10" s="4">
        <f>'Section 6.5'!L15</f>
        <v>1.06</v>
      </c>
      <c r="D10" s="4">
        <f>'Section 6.5'!O15</f>
        <v>0.93</v>
      </c>
      <c r="E10" s="4">
        <f>'Section 6.5'!R15</f>
        <v>1</v>
      </c>
      <c r="F10" s="4">
        <f>'Section 6.5'!U15</f>
        <v>0.94</v>
      </c>
      <c r="G10" s="4">
        <f>'Section 6.5'!X15</f>
        <v>0.92</v>
      </c>
      <c r="H10" s="4">
        <f>'Section 6.5'!AA15</f>
        <v>0.95</v>
      </c>
      <c r="I10" s="4">
        <f>'Section 6.5'!AD15</f>
        <v>1.03</v>
      </c>
    </row>
    <row r="11">
      <c r="A11" s="4">
        <f>'Section 6.5'!F16</f>
        <v>1.05</v>
      </c>
      <c r="B11" s="4">
        <f>'Section 6.5'!I16</f>
        <v>0.79</v>
      </c>
      <c r="C11" s="4">
        <f>'Section 6.5'!L16</f>
        <v>0.75</v>
      </c>
      <c r="D11" s="4">
        <f>'Section 6.5'!O16</f>
        <v>0.89</v>
      </c>
      <c r="E11" s="4">
        <f>'Section 6.5'!R16</f>
        <v>0.79</v>
      </c>
      <c r="F11" s="4">
        <f>'Section 6.5'!U16</f>
        <v>0.86</v>
      </c>
      <c r="G11" s="4">
        <f>'Section 6.5'!X16</f>
        <v>0.97</v>
      </c>
      <c r="H11" s="4">
        <f>'Section 6.5'!AA16</f>
        <v>1.06</v>
      </c>
      <c r="I11" s="4">
        <f>'Section 6.5'!AD16</f>
        <v>0.98</v>
      </c>
    </row>
    <row r="12">
      <c r="A12" s="4">
        <f>'Section 6.5'!F17</f>
        <v>0.82</v>
      </c>
      <c r="B12" s="4">
        <f>'Section 6.5'!I17</f>
        <v>1.01</v>
      </c>
      <c r="C12" s="4">
        <f>'Section 6.5'!L17</f>
        <v>1.07</v>
      </c>
      <c r="D12" s="4">
        <f>'Section 6.5'!O17</f>
        <v>0.86</v>
      </c>
      <c r="E12" s="4">
        <f>'Section 6.5'!R17</f>
        <v>1.03</v>
      </c>
      <c r="F12" s="4">
        <f>'Section 6.5'!U17</f>
        <v>0.96</v>
      </c>
      <c r="G12" s="4">
        <f>'Section 6.5'!X17</f>
        <v>0.92</v>
      </c>
      <c r="H12" s="4">
        <f>'Section 6.5'!AA17</f>
        <v>0.96</v>
      </c>
      <c r="I12" s="4">
        <f>'Section 6.5'!AD17</f>
        <v>0.97</v>
      </c>
    </row>
    <row r="13">
      <c r="A13" s="4">
        <f>'Section 6.5'!F18</f>
        <v>1.03</v>
      </c>
      <c r="B13" s="4">
        <f>'Section 6.5'!I18</f>
        <v>0.78</v>
      </c>
      <c r="C13" s="4">
        <f>'Section 6.5'!L18</f>
        <v>0.71</v>
      </c>
      <c r="D13" s="4">
        <f>'Section 6.5'!O18</f>
        <v>0.88</v>
      </c>
      <c r="E13" s="4">
        <f>'Section 6.5'!R18</f>
        <v>0.83</v>
      </c>
      <c r="F13" s="4">
        <f>'Section 6.5'!U18</f>
        <v>0.89</v>
      </c>
      <c r="G13" s="4">
        <f>'Section 6.5'!X18</f>
        <v>0.94</v>
      </c>
      <c r="H13" s="4">
        <f>'Section 6.5'!AA18</f>
        <v>0.96</v>
      </c>
      <c r="I13" s="4">
        <f>'Section 6.5'!AD18</f>
        <v>0.95</v>
      </c>
    </row>
    <row r="14">
      <c r="A14" s="4">
        <f>'Section 6.5'!F19</f>
        <v>0.85</v>
      </c>
      <c r="B14" s="4">
        <f>'Section 6.5'!I19</f>
        <v>0.99</v>
      </c>
      <c r="C14" s="4">
        <f>'Section 6.5'!L19</f>
        <v>1.06</v>
      </c>
      <c r="D14" s="4">
        <f>'Section 6.5'!O19</f>
        <v>0.89</v>
      </c>
      <c r="E14" s="4">
        <f>'Section 6.5'!R19</f>
        <v>1.01</v>
      </c>
      <c r="F14" s="4">
        <f>'Section 6.5'!U19</f>
        <v>0.9</v>
      </c>
      <c r="G14" s="4">
        <f>'Section 6.5'!X19</f>
        <v>0.96</v>
      </c>
      <c r="H14" s="4">
        <f>'Section 6.5'!AA19</f>
        <v>0.94</v>
      </c>
      <c r="I14" s="4">
        <f>'Section 6.5'!AD19</f>
        <v>1.1</v>
      </c>
    </row>
    <row r="15">
      <c r="A15" s="4">
        <f>'Section 6.5'!F20</f>
        <v>1.03</v>
      </c>
      <c r="B15" s="4">
        <f>'Section 6.5'!I20</f>
        <v>0.8</v>
      </c>
      <c r="C15" s="4">
        <f>'Section 6.5'!L20</f>
        <v>0.67</v>
      </c>
      <c r="D15" s="4">
        <f>'Section 6.5'!O20</f>
        <v>0.85</v>
      </c>
      <c r="E15" s="4">
        <f>'Section 6.5'!R20</f>
        <v>0.8</v>
      </c>
      <c r="F15" s="4">
        <f>'Section 6.5'!U20</f>
        <v>0.96</v>
      </c>
      <c r="G15" s="4">
        <f>'Section 6.5'!X20</f>
        <v>0.86</v>
      </c>
      <c r="H15" s="4">
        <f>'Section 6.5'!AA20</f>
        <v>0.98</v>
      </c>
      <c r="I15" s="4">
        <f>'Section 6.5'!AD20</f>
        <v>0.96</v>
      </c>
    </row>
    <row r="16">
      <c r="A16" s="4">
        <f>'Section 6.5'!F21</f>
        <v>0.77</v>
      </c>
      <c r="B16" s="4">
        <f>'Section 6.5'!I21</f>
        <v>0.81</v>
      </c>
      <c r="C16" s="4">
        <f>'Section 6.5'!L21</f>
        <v>1.12</v>
      </c>
      <c r="D16" s="4">
        <f>'Section 6.5'!O21</f>
        <v>0.92</v>
      </c>
      <c r="E16" s="4">
        <f>'Section 6.5'!R21</f>
        <v>0.95</v>
      </c>
      <c r="F16" s="4">
        <f>'Section 6.5'!U21</f>
        <v>0.92</v>
      </c>
      <c r="G16" s="4">
        <f>'Section 6.5'!X21</f>
        <v>0.93</v>
      </c>
      <c r="H16" s="4">
        <f>'Section 6.5'!AA21</f>
        <v>0.93</v>
      </c>
      <c r="I16" s="4">
        <f>'Section 6.5'!AD21</f>
        <v>1.07</v>
      </c>
    </row>
    <row r="17">
      <c r="A17" s="4">
        <f>'Section 6.5'!F22</f>
        <v>1.05</v>
      </c>
      <c r="B17" s="4">
        <f>'Section 6.5'!I22</f>
        <v>0.92</v>
      </c>
      <c r="C17" s="4">
        <f>'Section 6.5'!L22</f>
        <v>0.67</v>
      </c>
      <c r="D17" s="4">
        <f>'Section 6.5'!O22</f>
        <v>0.83</v>
      </c>
      <c r="E17" s="4">
        <f>'Section 6.5'!R22</f>
        <v>0.76</v>
      </c>
      <c r="F17" s="4">
        <f>'Section 6.5'!U22</f>
        <v>0.93</v>
      </c>
      <c r="G17" s="4">
        <f>'Section 6.5'!X22</f>
        <v>0.89</v>
      </c>
      <c r="H17" s="4">
        <f>'Section 6.5'!AA22</f>
        <v>0.96</v>
      </c>
      <c r="I17" s="4">
        <f>'Section 6.5'!AD22</f>
        <v>1</v>
      </c>
    </row>
    <row r="18">
      <c r="A18" s="4">
        <f>'Section 6.5'!F23</f>
        <v>0.83</v>
      </c>
      <c r="B18" s="4">
        <f>'Section 6.5'!I23</f>
        <v>0.78</v>
      </c>
      <c r="C18" s="4">
        <f>'Section 6.5'!L23</f>
        <v>1.14</v>
      </c>
      <c r="D18" s="4">
        <f>'Section 6.5'!O23</f>
        <v>0.93</v>
      </c>
      <c r="E18" s="4">
        <f>'Section 6.5'!R23</f>
        <v>1.07</v>
      </c>
      <c r="F18" s="4">
        <f>'Section 6.5'!U23</f>
        <v>0.91</v>
      </c>
      <c r="G18" s="4">
        <f>'Section 6.5'!X23</f>
        <v>1</v>
      </c>
      <c r="H18" s="4">
        <f>'Section 6.5'!AA23</f>
        <v>1.1</v>
      </c>
      <c r="I18" s="4">
        <f>'Section 6.5'!AD23</f>
        <v>0.96</v>
      </c>
    </row>
    <row r="19">
      <c r="A19" s="4">
        <f>'Section 6.5'!F24</f>
        <v>0.17</v>
      </c>
      <c r="B19" s="4">
        <f>'Section 6.5'!I24</f>
        <v>0.98</v>
      </c>
      <c r="C19" s="4">
        <f>'Section 6.5'!L24</f>
        <v>0.65</v>
      </c>
      <c r="D19" s="4">
        <f>'Section 6.5'!O24</f>
        <v>0.88</v>
      </c>
      <c r="E19" s="4">
        <f>'Section 6.5'!R24</f>
        <v>0.78</v>
      </c>
      <c r="F19" s="4">
        <f>'Section 6.5'!U24</f>
        <v>0.92</v>
      </c>
      <c r="G19" s="4">
        <f>'Section 6.5'!X24</f>
        <v>0.98</v>
      </c>
      <c r="H19" s="4">
        <f>'Section 6.5'!AA24</f>
        <v>0.91</v>
      </c>
      <c r="I19" s="4">
        <f>'Section 6.5'!AD24</f>
        <v>1.03</v>
      </c>
    </row>
    <row r="20">
      <c r="A20" s="4">
        <f>'Section 6.5'!F25</f>
        <v>0.83</v>
      </c>
      <c r="B20" s="4">
        <f>'Section 6.5'!I25</f>
        <v>0.87</v>
      </c>
      <c r="C20" s="4">
        <f>'Section 6.5'!L25</f>
        <v>1.1</v>
      </c>
      <c r="D20" s="4">
        <f>'Section 6.5'!O25</f>
        <v>0.84</v>
      </c>
      <c r="E20" s="4">
        <f>'Section 6.5'!R25</f>
        <v>1.03</v>
      </c>
      <c r="F20" s="4">
        <f>'Section 6.5'!U25</f>
        <v>0.97</v>
      </c>
      <c r="G20" s="4">
        <f>'Section 6.5'!X25</f>
        <v>0.91</v>
      </c>
      <c r="H20" s="4">
        <f>'Section 6.5'!AA25</f>
        <v>0.96</v>
      </c>
      <c r="I20" s="4">
        <f>'Section 6.5'!AD25</f>
        <v>0.98</v>
      </c>
    </row>
    <row r="21">
      <c r="A21" s="4">
        <f>'Section 6.5'!F26</f>
        <v>1.04</v>
      </c>
      <c r="B21" s="4">
        <f>'Section 6.5'!I26</f>
        <v>0.91</v>
      </c>
      <c r="C21" s="4">
        <f>'Section 6.5'!L26</f>
        <v>0.67</v>
      </c>
      <c r="D21" s="4">
        <f>'Section 6.5'!O26</f>
        <v>0.89</v>
      </c>
      <c r="E21" s="4">
        <f>'Section 6.5'!R26</f>
        <v>0.82</v>
      </c>
      <c r="F21" s="4">
        <f>'Section 6.5'!U26</f>
        <v>0.95</v>
      </c>
      <c r="G21" s="4">
        <f>'Section 6.5'!X26</f>
        <v>0.93</v>
      </c>
      <c r="H21" s="4">
        <f>'Section 6.5'!AA26</f>
        <v>1</v>
      </c>
      <c r="I21" s="4">
        <f>'Section 6.5'!AD26</f>
        <v>1.03</v>
      </c>
    </row>
    <row r="22">
      <c r="A22" s="4">
        <f>'Section 6.5'!F27</f>
        <v>0.76</v>
      </c>
      <c r="B22" s="4">
        <f>'Section 6.5'!I27</f>
        <v>0.78</v>
      </c>
      <c r="C22" s="4">
        <f>'Section 6.5'!L27</f>
        <v>1</v>
      </c>
      <c r="D22" s="4">
        <f>'Section 6.5'!O27</f>
        <v>0.89</v>
      </c>
      <c r="E22" s="4">
        <f>'Section 6.5'!R27</f>
        <v>0.98</v>
      </c>
      <c r="F22" s="4">
        <f>'Section 6.5'!U27</f>
        <v>0.94</v>
      </c>
      <c r="G22" s="4">
        <f>'Section 6.5'!X27</f>
        <v>0.98</v>
      </c>
      <c r="H22" s="4">
        <f>'Section 6.5'!AA27</f>
        <v>0.96</v>
      </c>
      <c r="I22" s="4">
        <f>'Section 6.5'!AD27</f>
        <v>0.96</v>
      </c>
    </row>
    <row r="26">
      <c r="A26" s="4" t="str">
        <f>'Section 6.5'!F31</f>
        <v/>
      </c>
      <c r="B26" s="4" t="str">
        <f>'Section 6.5'!I31</f>
        <v/>
      </c>
      <c r="C26" s="4" t="str">
        <f>'Section 6.5'!L31</f>
        <v/>
      </c>
      <c r="D26" s="4" t="str">
        <f>'Section 6.5'!O31</f>
        <v/>
      </c>
      <c r="E26" s="4" t="str">
        <f>'Section 6.5'!R31</f>
        <v/>
      </c>
      <c r="F26" s="4" t="str">
        <f>'Section 6.5'!U31</f>
        <v/>
      </c>
      <c r="G26" s="4" t="str">
        <f>'Section 6.5'!X31</f>
        <v/>
      </c>
      <c r="H26" s="4" t="str">
        <f>'Section 6.5'!AA31</f>
        <v/>
      </c>
      <c r="I26" s="4" t="str">
        <f>'Section 6.5'!AD31</f>
        <v/>
      </c>
    </row>
    <row r="27">
      <c r="A27" s="4" t="str">
        <f>'Section 6.5'!F32</f>
        <v/>
      </c>
      <c r="B27" s="4" t="str">
        <f>'Section 6.5'!I32</f>
        <v/>
      </c>
      <c r="C27" s="4" t="str">
        <f>'Section 6.5'!L32</f>
        <v/>
      </c>
      <c r="D27" s="4" t="str">
        <f>'Section 6.5'!O32</f>
        <v/>
      </c>
      <c r="E27" s="4" t="str">
        <f>'Section 6.5'!R32</f>
        <v/>
      </c>
      <c r="F27" s="4" t="str">
        <f>'Section 6.5'!U32</f>
        <v/>
      </c>
      <c r="G27" s="4" t="str">
        <f>'Section 6.5'!X32</f>
        <v/>
      </c>
      <c r="H27" s="4" t="str">
        <f>'Section 6.5'!AA32</f>
        <v/>
      </c>
      <c r="I27" s="4" t="str">
        <f>'Section 6.5'!AD32</f>
        <v/>
      </c>
    </row>
    <row r="28">
      <c r="A28" s="4" t="str">
        <f>'Section 6.5'!F33</f>
        <v/>
      </c>
      <c r="B28" s="4" t="str">
        <f>'Section 6.5'!I33</f>
        <v/>
      </c>
      <c r="C28" s="4" t="str">
        <f>'Section 6.5'!L33</f>
        <v/>
      </c>
      <c r="D28" s="4" t="str">
        <f>'Section 6.5'!O33</f>
        <v/>
      </c>
      <c r="E28" s="4" t="str">
        <f>'Section 6.5'!R33</f>
        <v/>
      </c>
      <c r="F28" s="4" t="str">
        <f>'Section 6.5'!U33</f>
        <v/>
      </c>
      <c r="G28" s="4" t="str">
        <f>'Section 6.5'!X33</f>
        <v/>
      </c>
      <c r="H28" s="4" t="str">
        <f>'Section 6.5'!AA33</f>
        <v/>
      </c>
      <c r="I28" s="4" t="str">
        <f>'Section 6.5'!AD33</f>
        <v/>
      </c>
    </row>
    <row r="29">
      <c r="A29" s="4" t="str">
        <f>'Section 6.5'!F34</f>
        <v/>
      </c>
      <c r="B29" s="4" t="str">
        <f>'Section 6.5'!I34</f>
        <v/>
      </c>
      <c r="C29" s="4" t="str">
        <f>'Section 6.5'!L34</f>
        <v/>
      </c>
      <c r="D29" s="4" t="str">
        <f>'Section 6.5'!O34</f>
        <v/>
      </c>
      <c r="E29" s="4" t="str">
        <f>'Section 6.5'!R34</f>
        <v/>
      </c>
      <c r="F29" s="4" t="str">
        <f>'Section 6.5'!U34</f>
        <v/>
      </c>
      <c r="G29" s="4" t="str">
        <f>'Section 6.5'!X34</f>
        <v/>
      </c>
      <c r="H29" s="4" t="str">
        <f>'Section 6.5'!AA34</f>
        <v/>
      </c>
      <c r="I29" s="4" t="str">
        <f>'Section 6.5'!AD34</f>
        <v/>
      </c>
    </row>
    <row r="30">
      <c r="A30" s="4" t="str">
        <f>'Section 6.5'!F35</f>
        <v/>
      </c>
      <c r="B30" s="4" t="str">
        <f>'Section 6.5'!I35</f>
        <v/>
      </c>
      <c r="C30" s="4" t="str">
        <f>'Section 6.5'!L35</f>
        <v/>
      </c>
      <c r="D30" s="4" t="str">
        <f>'Section 6.5'!O35</f>
        <v/>
      </c>
      <c r="E30" s="4" t="str">
        <f>'Section 6.5'!R35</f>
        <v/>
      </c>
      <c r="F30" s="4" t="str">
        <f>'Section 6.5'!U35</f>
        <v/>
      </c>
      <c r="G30" s="4" t="str">
        <f>'Section 6.5'!X35</f>
        <v/>
      </c>
      <c r="H30" s="4" t="str">
        <f>'Section 6.5'!AA35</f>
        <v/>
      </c>
      <c r="I30" s="4" t="str">
        <f>'Section 6.5'!AD35</f>
        <v/>
      </c>
    </row>
    <row r="31">
      <c r="A31" s="4" t="str">
        <f>'Section 6.5'!F36</f>
        <v/>
      </c>
      <c r="B31" s="4" t="str">
        <f>'Section 6.5'!I36</f>
        <v/>
      </c>
      <c r="C31" s="4" t="str">
        <f>'Section 6.5'!L36</f>
        <v/>
      </c>
      <c r="D31" s="4" t="str">
        <f>'Section 6.5'!O36</f>
        <v/>
      </c>
      <c r="E31" s="4" t="str">
        <f>'Section 6.5'!R36</f>
        <v/>
      </c>
      <c r="F31" s="4" t="str">
        <f>'Section 6.5'!U36</f>
        <v/>
      </c>
      <c r="G31" s="4" t="str">
        <f>'Section 6.5'!X36</f>
        <v/>
      </c>
      <c r="H31" s="4" t="str">
        <f>'Section 6.5'!AA36</f>
        <v/>
      </c>
      <c r="I31" s="4" t="str">
        <f>'Section 6.5'!AD36</f>
        <v/>
      </c>
    </row>
    <row r="32">
      <c r="A32" s="4" t="str">
        <f>'Section 6.5'!F37</f>
        <v/>
      </c>
      <c r="B32" s="4" t="str">
        <f>'Section 6.5'!I37</f>
        <v/>
      </c>
      <c r="C32" s="4" t="str">
        <f>'Section 6.5'!L37</f>
        <v/>
      </c>
      <c r="D32" s="4" t="str">
        <f>'Section 6.5'!O37</f>
        <v/>
      </c>
      <c r="E32" s="4" t="str">
        <f>'Section 6.5'!R37</f>
        <v/>
      </c>
      <c r="F32" s="4" t="str">
        <f>'Section 6.5'!U37</f>
        <v/>
      </c>
      <c r="G32" s="4" t="str">
        <f>'Section 6.5'!X37</f>
        <v/>
      </c>
      <c r="H32" s="4" t="str">
        <f>'Section 6.5'!AA37</f>
        <v/>
      </c>
      <c r="I32" s="4" t="str">
        <f>'Section 6.5'!AD37</f>
        <v/>
      </c>
    </row>
    <row r="33">
      <c r="A33" s="4" t="str">
        <f>'Section 6.5'!F38</f>
        <v/>
      </c>
      <c r="B33" s="4" t="str">
        <f>'Section 6.5'!I38</f>
        <v/>
      </c>
      <c r="C33" s="4" t="str">
        <f>'Section 6.5'!L38</f>
        <v/>
      </c>
      <c r="D33" s="4" t="str">
        <f>'Section 6.5'!O38</f>
        <v/>
      </c>
      <c r="E33" s="4" t="str">
        <f>'Section 6.5'!R38</f>
        <v/>
      </c>
      <c r="F33" s="4" t="str">
        <f>'Section 6.5'!U38</f>
        <v/>
      </c>
      <c r="G33" s="4" t="str">
        <f>'Section 6.5'!X38</f>
        <v/>
      </c>
      <c r="H33" s="4" t="str">
        <f>'Section 6.5'!AA38</f>
        <v/>
      </c>
      <c r="I33" s="4" t="str">
        <f>'Section 6.5'!AD38</f>
        <v/>
      </c>
    </row>
    <row r="34">
      <c r="A34" s="4" t="str">
        <f>'Section 6.5'!F39</f>
        <v/>
      </c>
      <c r="B34" s="4" t="str">
        <f>'Section 6.5'!I39</f>
        <v/>
      </c>
      <c r="C34" s="4" t="str">
        <f>'Section 6.5'!L39</f>
        <v/>
      </c>
      <c r="D34" s="4" t="str">
        <f>'Section 6.5'!O39</f>
        <v/>
      </c>
      <c r="E34" s="4" t="str">
        <f>'Section 6.5'!R39</f>
        <v/>
      </c>
      <c r="F34" s="4" t="str">
        <f>'Section 6.5'!U39</f>
        <v/>
      </c>
      <c r="G34" s="4" t="str">
        <f>'Section 6.5'!X39</f>
        <v/>
      </c>
      <c r="H34" s="4" t="str">
        <f>'Section 6.5'!AA39</f>
        <v/>
      </c>
      <c r="I34" s="4" t="str">
        <f>'Section 6.5'!AD39</f>
        <v/>
      </c>
    </row>
    <row r="35">
      <c r="A35" s="4" t="str">
        <f>'Section 6.5'!F40</f>
        <v/>
      </c>
      <c r="B35" s="4" t="str">
        <f>'Section 6.5'!I40</f>
        <v/>
      </c>
      <c r="C35" s="4" t="str">
        <f>'Section 6.5'!L40</f>
        <v/>
      </c>
      <c r="D35" s="4" t="str">
        <f>'Section 6.5'!O40</f>
        <v/>
      </c>
      <c r="E35" s="4" t="str">
        <f>'Section 6.5'!R40</f>
        <v/>
      </c>
      <c r="F35" s="4" t="str">
        <f>'Section 6.5'!U40</f>
        <v/>
      </c>
      <c r="G35" s="4" t="str">
        <f>'Section 6.5'!X40</f>
        <v/>
      </c>
      <c r="H35" s="4" t="str">
        <f>'Section 6.5'!AA40</f>
        <v/>
      </c>
      <c r="I35" s="4" t="str">
        <f>'Section 6.5'!AD40</f>
        <v/>
      </c>
    </row>
    <row r="36">
      <c r="A36" s="4" t="str">
        <f>'Section 6.5'!F41</f>
        <v/>
      </c>
      <c r="B36" s="4" t="str">
        <f>'Section 6.5'!I41</f>
        <v/>
      </c>
      <c r="C36" s="4" t="str">
        <f>'Section 6.5'!L41</f>
        <v/>
      </c>
      <c r="D36" s="4" t="str">
        <f>'Section 6.5'!O41</f>
        <v/>
      </c>
      <c r="E36" s="4" t="str">
        <f>'Section 6.5'!R41</f>
        <v/>
      </c>
      <c r="F36" s="4" t="str">
        <f>'Section 6.5'!U41</f>
        <v/>
      </c>
      <c r="G36" s="4" t="str">
        <f>'Section 6.5'!X41</f>
        <v/>
      </c>
      <c r="H36" s="4" t="str">
        <f>'Section 6.5'!AA41</f>
        <v/>
      </c>
      <c r="I36" s="4" t="str">
        <f>'Section 6.5'!AD41</f>
        <v/>
      </c>
    </row>
    <row r="37">
      <c r="A37" s="4" t="str">
        <f>'Section 6.5'!F42</f>
        <v/>
      </c>
      <c r="B37" s="4" t="str">
        <f>'Section 6.5'!I42</f>
        <v/>
      </c>
      <c r="C37" s="4" t="str">
        <f>'Section 6.5'!L42</f>
        <v/>
      </c>
      <c r="D37" s="4" t="str">
        <f>'Section 6.5'!O42</f>
        <v/>
      </c>
      <c r="E37" s="4" t="str">
        <f>'Section 6.5'!R42</f>
        <v/>
      </c>
      <c r="F37" s="4" t="str">
        <f>'Section 6.5'!U42</f>
        <v/>
      </c>
      <c r="G37" s="4" t="str">
        <f>'Section 6.5'!X42</f>
        <v/>
      </c>
      <c r="H37" s="4" t="str">
        <f>'Section 6.5'!AA42</f>
        <v/>
      </c>
      <c r="I37" s="4" t="str">
        <f>'Section 6.5'!AD42</f>
        <v/>
      </c>
    </row>
    <row r="38">
      <c r="A38" s="4" t="str">
        <f>'Section 6.5'!F43</f>
        <v/>
      </c>
      <c r="B38" s="4" t="str">
        <f>'Section 6.5'!I43</f>
        <v/>
      </c>
      <c r="C38" s="4" t="str">
        <f>'Section 6.5'!L43</f>
        <v/>
      </c>
      <c r="D38" s="4" t="str">
        <f>'Section 6.5'!O43</f>
        <v/>
      </c>
      <c r="E38" s="4" t="str">
        <f>'Section 6.5'!R43</f>
        <v/>
      </c>
      <c r="F38" s="4" t="str">
        <f>'Section 6.5'!U43</f>
        <v/>
      </c>
      <c r="G38" s="4" t="str">
        <f>'Section 6.5'!X43</f>
        <v/>
      </c>
      <c r="H38" s="4" t="str">
        <f>'Section 6.5'!AA43</f>
        <v/>
      </c>
      <c r="I38" s="4" t="str">
        <f>'Section 6.5'!AD43</f>
        <v/>
      </c>
    </row>
    <row r="39">
      <c r="A39" s="4" t="str">
        <f>'Section 6.5'!F44</f>
        <v/>
      </c>
      <c r="B39" s="4" t="str">
        <f>'Section 6.5'!I44</f>
        <v/>
      </c>
      <c r="C39" s="4" t="str">
        <f>'Section 6.5'!L44</f>
        <v/>
      </c>
      <c r="D39" s="4" t="str">
        <f>'Section 6.5'!O44</f>
        <v/>
      </c>
      <c r="E39" s="4" t="str">
        <f>'Section 6.5'!R44</f>
        <v/>
      </c>
      <c r="F39" s="4" t="str">
        <f>'Section 6.5'!U44</f>
        <v/>
      </c>
      <c r="G39" s="4" t="str">
        <f>'Section 6.5'!X44</f>
        <v/>
      </c>
      <c r="H39" s="4" t="str">
        <f>'Section 6.5'!AA44</f>
        <v/>
      </c>
      <c r="I39" s="4" t="str">
        <f>'Section 6.5'!AD44</f>
        <v/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5" width="19.29"/>
    <col customWidth="1" min="6" max="6" width="17.43"/>
    <col customWidth="1" min="7" max="8" width="17.57"/>
    <col customWidth="1" min="9" max="9" width="17.71"/>
    <col customWidth="1" min="10" max="10" width="16.86"/>
    <col customWidth="1" min="11" max="11" width="16.43"/>
    <col customWidth="1" min="12" max="12" width="15.86"/>
    <col customWidth="1" min="13" max="13" width="17.43"/>
    <col customWidth="1" min="14" max="14" width="17.0"/>
    <col customWidth="1" min="15" max="15" width="16.0"/>
  </cols>
  <sheetData>
    <row r="1">
      <c r="A1" s="1" t="s">
        <v>0</v>
      </c>
      <c r="D1" s="6" t="s">
        <v>62</v>
      </c>
      <c r="G1" s="6"/>
      <c r="H1" s="6"/>
      <c r="J1" s="6"/>
      <c r="L1" s="6"/>
      <c r="N1" s="6"/>
      <c r="P1" s="6"/>
      <c r="R1" s="6"/>
      <c r="T1" s="6"/>
    </row>
    <row r="2">
      <c r="A2" s="2" t="s">
        <v>3</v>
      </c>
      <c r="B2" s="2" t="s">
        <v>4</v>
      </c>
      <c r="C2" s="2" t="s">
        <v>5</v>
      </c>
      <c r="D2" s="10" t="s">
        <v>6</v>
      </c>
      <c r="E2" s="10" t="s">
        <v>7</v>
      </c>
      <c r="F2" s="2" t="s">
        <v>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3" t="s">
        <v>9</v>
      </c>
      <c r="B3" s="3">
        <f>B11</f>
        <v>21.89972017</v>
      </c>
      <c r="C3" s="3" t="s">
        <v>10</v>
      </c>
      <c r="D3" s="3">
        <v>0.0</v>
      </c>
      <c r="E3" s="3">
        <v>0.0</v>
      </c>
      <c r="F3" s="6"/>
      <c r="G3" s="7"/>
      <c r="H3" s="6"/>
      <c r="I3" s="7"/>
      <c r="J3" s="6"/>
      <c r="K3" s="7"/>
      <c r="L3" s="6"/>
      <c r="M3" s="7"/>
      <c r="N3" s="6"/>
      <c r="O3" s="7"/>
      <c r="P3" s="6"/>
      <c r="Q3" s="7"/>
      <c r="R3" s="6"/>
      <c r="S3" s="7"/>
      <c r="T3" s="6"/>
      <c r="U3" s="7"/>
    </row>
    <row r="4">
      <c r="A4" s="3" t="s">
        <v>11</v>
      </c>
      <c r="B4" s="3">
        <v>68.4</v>
      </c>
      <c r="C4" s="3" t="s">
        <v>10</v>
      </c>
      <c r="D4" s="3">
        <f t="shared" ref="D4:D23" si="1">D3+1/2</f>
        <v>0.5</v>
      </c>
      <c r="E4" s="4">
        <f>E3+0.67</f>
        <v>0.67</v>
      </c>
      <c r="F4" s="4">
        <f t="shared" ref="F4:F23" si="2">E4-E3</f>
        <v>0.67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>
      <c r="A5" s="3" t="s">
        <v>12</v>
      </c>
      <c r="B5" s="3">
        <v>68.4</v>
      </c>
      <c r="C5" s="3" t="s">
        <v>10</v>
      </c>
      <c r="D5" s="3">
        <f t="shared" si="1"/>
        <v>1</v>
      </c>
      <c r="E5" s="4">
        <f>E4+0.69</f>
        <v>1.36</v>
      </c>
      <c r="F5" s="4">
        <f t="shared" si="2"/>
        <v>0.69</v>
      </c>
      <c r="G5" s="9"/>
      <c r="H5" s="8"/>
      <c r="I5" s="9"/>
      <c r="J5" s="8"/>
      <c r="K5" s="9"/>
      <c r="L5" s="8"/>
      <c r="M5" s="9"/>
      <c r="N5" s="8"/>
      <c r="O5" s="9"/>
      <c r="P5" s="8"/>
      <c r="Q5" s="9"/>
      <c r="R5" s="8"/>
      <c r="S5" s="9"/>
      <c r="T5" s="8"/>
      <c r="U5" s="9"/>
    </row>
    <row r="6">
      <c r="A6" s="3" t="s">
        <v>13</v>
      </c>
      <c r="B6" s="3">
        <v>0.0</v>
      </c>
      <c r="C6" s="3" t="s">
        <v>10</v>
      </c>
      <c r="D6" s="3">
        <f t="shared" si="1"/>
        <v>1.5</v>
      </c>
      <c r="E6" s="4">
        <f>E5+0.66</f>
        <v>2.02</v>
      </c>
      <c r="F6" s="4">
        <f t="shared" si="2"/>
        <v>0.66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3" t="s">
        <v>14</v>
      </c>
      <c r="B7" s="5">
        <v>44198.0</v>
      </c>
      <c r="C7" s="3" t="s">
        <v>15</v>
      </c>
      <c r="D7" s="3">
        <f t="shared" si="1"/>
        <v>2</v>
      </c>
      <c r="E7" s="4">
        <f>E6+0.62</f>
        <v>2.64</v>
      </c>
      <c r="F7" s="4">
        <f t="shared" si="2"/>
        <v>0.62</v>
      </c>
    </row>
    <row r="8">
      <c r="A8" s="3" t="s">
        <v>16</v>
      </c>
      <c r="B8" s="5">
        <v>44198.0</v>
      </c>
      <c r="C8" s="3" t="s">
        <v>15</v>
      </c>
      <c r="D8" s="3">
        <f t="shared" si="1"/>
        <v>2.5</v>
      </c>
      <c r="E8" s="4">
        <f t="shared" ref="E8:E9" si="3">E7+0.66</f>
        <v>3.3</v>
      </c>
      <c r="F8" s="4">
        <f t="shared" si="2"/>
        <v>0.66</v>
      </c>
    </row>
    <row r="9">
      <c r="D9" s="3">
        <f t="shared" si="1"/>
        <v>3</v>
      </c>
      <c r="E9" s="4">
        <f t="shared" si="3"/>
        <v>3.96</v>
      </c>
      <c r="F9" s="4">
        <f t="shared" si="2"/>
        <v>0.66</v>
      </c>
    </row>
    <row r="10">
      <c r="A10" s="3" t="s">
        <v>63</v>
      </c>
      <c r="B10" s="3">
        <v>68.8</v>
      </c>
      <c r="C10" s="3" t="s">
        <v>10</v>
      </c>
      <c r="D10" s="3">
        <f t="shared" si="1"/>
        <v>3.5</v>
      </c>
      <c r="E10" s="4">
        <f>E9+0.6</f>
        <v>4.56</v>
      </c>
      <c r="F10" s="4">
        <f t="shared" si="2"/>
        <v>0.6</v>
      </c>
    </row>
    <row r="11">
      <c r="A11" s="3" t="s">
        <v>64</v>
      </c>
      <c r="B11" s="4">
        <f>B10/PI()</f>
        <v>21.89972017</v>
      </c>
      <c r="C11" s="3" t="s">
        <v>10</v>
      </c>
      <c r="D11" s="3">
        <f t="shared" si="1"/>
        <v>4</v>
      </c>
      <c r="E11" s="4">
        <f>E10+0.64</f>
        <v>5.2</v>
      </c>
      <c r="F11" s="4">
        <f t="shared" si="2"/>
        <v>0.64</v>
      </c>
    </row>
    <row r="12">
      <c r="D12" s="3">
        <f t="shared" si="1"/>
        <v>4.5</v>
      </c>
      <c r="E12" s="4">
        <f>E11+0.7</f>
        <v>5.9</v>
      </c>
      <c r="F12" s="4">
        <f t="shared" si="2"/>
        <v>0.7</v>
      </c>
    </row>
    <row r="13">
      <c r="D13" s="3">
        <f t="shared" si="1"/>
        <v>5</v>
      </c>
      <c r="E13" s="4">
        <f>E12+0.61</f>
        <v>6.51</v>
      </c>
      <c r="F13" s="4">
        <f t="shared" si="2"/>
        <v>0.61</v>
      </c>
    </row>
    <row r="14">
      <c r="D14" s="3">
        <f t="shared" si="1"/>
        <v>5.5</v>
      </c>
      <c r="E14" s="4">
        <f>E13+0.64</f>
        <v>7.15</v>
      </c>
      <c r="F14" s="4">
        <f t="shared" si="2"/>
        <v>0.64</v>
      </c>
    </row>
    <row r="15">
      <c r="D15" s="3">
        <f t="shared" si="1"/>
        <v>6</v>
      </c>
      <c r="E15" s="4">
        <f>E14+0.59</f>
        <v>7.74</v>
      </c>
      <c r="F15" s="4">
        <f t="shared" si="2"/>
        <v>0.59</v>
      </c>
    </row>
    <row r="16">
      <c r="D16" s="3">
        <f t="shared" si="1"/>
        <v>6.5</v>
      </c>
      <c r="E16" s="4">
        <f>E15+0.63</f>
        <v>8.37</v>
      </c>
      <c r="F16" s="4">
        <f t="shared" si="2"/>
        <v>0.63</v>
      </c>
    </row>
    <row r="17">
      <c r="D17" s="3">
        <f t="shared" si="1"/>
        <v>7</v>
      </c>
      <c r="E17" s="4">
        <f>E16+0.6</f>
        <v>8.97</v>
      </c>
      <c r="F17" s="4">
        <f t="shared" si="2"/>
        <v>0.6</v>
      </c>
    </row>
    <row r="18">
      <c r="D18" s="3">
        <f t="shared" si="1"/>
        <v>7.5</v>
      </c>
      <c r="E18" s="4">
        <f>E17+0.66</f>
        <v>9.63</v>
      </c>
      <c r="F18" s="4">
        <f t="shared" si="2"/>
        <v>0.66</v>
      </c>
    </row>
    <row r="19">
      <c r="D19" s="3">
        <f t="shared" si="1"/>
        <v>8</v>
      </c>
      <c r="E19" s="4">
        <f>E18+0.58</f>
        <v>10.21</v>
      </c>
      <c r="F19" s="4">
        <f t="shared" si="2"/>
        <v>0.58</v>
      </c>
    </row>
    <row r="20">
      <c r="D20" s="3">
        <f t="shared" si="1"/>
        <v>8.5</v>
      </c>
      <c r="E20" s="4">
        <f>E19+0.6</f>
        <v>10.81</v>
      </c>
      <c r="F20" s="4">
        <f t="shared" si="2"/>
        <v>0.6</v>
      </c>
    </row>
    <row r="21">
      <c r="D21" s="3">
        <f t="shared" si="1"/>
        <v>9</v>
      </c>
      <c r="E21" s="4">
        <f>E20+0.63</f>
        <v>11.44</v>
      </c>
      <c r="F21" s="4">
        <f t="shared" si="2"/>
        <v>0.63</v>
      </c>
    </row>
    <row r="22">
      <c r="D22" s="3">
        <f t="shared" si="1"/>
        <v>9.5</v>
      </c>
      <c r="E22" s="4">
        <f>E21+0.71</f>
        <v>12.15</v>
      </c>
      <c r="F22" s="4">
        <f t="shared" si="2"/>
        <v>0.71</v>
      </c>
    </row>
    <row r="23">
      <c r="D23" s="3">
        <f t="shared" si="1"/>
        <v>10</v>
      </c>
      <c r="E23" s="4">
        <f>E22+0.66</f>
        <v>12.81</v>
      </c>
      <c r="F23" s="4">
        <f t="shared" si="2"/>
        <v>0.66</v>
      </c>
    </row>
  </sheetData>
  <mergeCells count="9">
    <mergeCell ref="R1:S1"/>
    <mergeCell ref="T1:U1"/>
    <mergeCell ref="A1:C1"/>
    <mergeCell ref="D1:F1"/>
    <mergeCell ref="H1:I1"/>
    <mergeCell ref="J1:K1"/>
    <mergeCell ref="L1:M1"/>
    <mergeCell ref="N1:O1"/>
    <mergeCell ref="P1:Q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</row>
    <row r="2">
      <c r="A2" s="3" t="s">
        <v>65</v>
      </c>
    </row>
    <row r="3">
      <c r="A3" s="4">
        <f>'Section 6.6'!F4</f>
        <v>0.67</v>
      </c>
    </row>
    <row r="4">
      <c r="A4" s="4">
        <f>'Section 6.6'!F5</f>
        <v>0.69</v>
      </c>
    </row>
    <row r="5">
      <c r="A5" s="4">
        <f>'Section 6.6'!F6</f>
        <v>0.66</v>
      </c>
    </row>
    <row r="6">
      <c r="A6" s="4">
        <f>'Section 6.6'!F7</f>
        <v>0.62</v>
      </c>
    </row>
    <row r="7">
      <c r="A7" s="4">
        <f>'Section 6.6'!F8</f>
        <v>0.66</v>
      </c>
    </row>
    <row r="8">
      <c r="A8" s="4">
        <f>'Section 6.6'!F9</f>
        <v>0.66</v>
      </c>
    </row>
    <row r="9">
      <c r="A9" s="4">
        <f>'Section 6.6'!F10</f>
        <v>0.6</v>
      </c>
    </row>
    <row r="10">
      <c r="A10" s="4">
        <f>'Section 6.6'!F11</f>
        <v>0.64</v>
      </c>
    </row>
    <row r="11">
      <c r="A11" s="4">
        <f>'Section 6.6'!F12</f>
        <v>0.7</v>
      </c>
    </row>
    <row r="12">
      <c r="A12" s="4">
        <f>'Section 6.6'!F13</f>
        <v>0.61</v>
      </c>
    </row>
    <row r="13">
      <c r="A13" s="4">
        <f>'Section 6.6'!F14</f>
        <v>0.64</v>
      </c>
    </row>
    <row r="14">
      <c r="A14" s="4">
        <f>'Section 6.6'!F15</f>
        <v>0.59</v>
      </c>
    </row>
    <row r="15">
      <c r="A15" s="4">
        <f>'Section 6.6'!F16</f>
        <v>0.63</v>
      </c>
    </row>
    <row r="16">
      <c r="A16" s="4">
        <f>'Section 6.6'!F17</f>
        <v>0.6</v>
      </c>
    </row>
    <row r="17">
      <c r="A17" s="4">
        <f>'Section 6.6'!F18</f>
        <v>0.66</v>
      </c>
    </row>
    <row r="18">
      <c r="A18" s="4">
        <f>'Section 6.6'!F19</f>
        <v>0.58</v>
      </c>
    </row>
    <row r="19">
      <c r="A19" s="4">
        <f>'Section 6.6'!F20</f>
        <v>0.6</v>
      </c>
    </row>
    <row r="20">
      <c r="A20" s="4">
        <f>'Section 6.6'!F21</f>
        <v>0.63</v>
      </c>
    </row>
    <row r="21">
      <c r="A21" s="4">
        <f>'Section 6.6'!F22</f>
        <v>0.71</v>
      </c>
    </row>
    <row r="22">
      <c r="A22" s="4">
        <f>'Section 6.6'!F23</f>
        <v>0.66</v>
      </c>
    </row>
    <row r="23">
      <c r="A23" s="4" t="str">
        <f>'Section 6.6'!F24</f>
        <v/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5" width="19.29"/>
    <col customWidth="1" min="6" max="6" width="17.43"/>
    <col customWidth="1" min="7" max="8" width="17.57"/>
    <col customWidth="1" min="9" max="9" width="17.71"/>
    <col customWidth="1" min="10" max="10" width="16.86"/>
    <col customWidth="1" min="11" max="11" width="16.43"/>
    <col customWidth="1" min="12" max="12" width="15.86"/>
    <col customWidth="1" min="13" max="13" width="17.43"/>
    <col customWidth="1" min="14" max="14" width="17.0"/>
    <col customWidth="1" min="15" max="15" width="16.0"/>
  </cols>
  <sheetData>
    <row r="1">
      <c r="A1" s="1" t="s">
        <v>0</v>
      </c>
      <c r="D1" s="6" t="s">
        <v>62</v>
      </c>
      <c r="G1" s="6"/>
      <c r="H1" s="6"/>
      <c r="J1" s="6"/>
      <c r="L1" s="6"/>
      <c r="N1" s="6"/>
      <c r="P1" s="6"/>
      <c r="R1" s="6"/>
      <c r="T1" s="6"/>
    </row>
    <row r="2">
      <c r="A2" s="2" t="s">
        <v>3</v>
      </c>
      <c r="B2" s="2" t="s">
        <v>4</v>
      </c>
      <c r="C2" s="2" t="s">
        <v>5</v>
      </c>
      <c r="D2" s="10" t="s">
        <v>6</v>
      </c>
      <c r="E2" s="10" t="s">
        <v>7</v>
      </c>
      <c r="F2" s="2" t="s">
        <v>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3" t="s">
        <v>9</v>
      </c>
      <c r="B3" s="3">
        <f>2*17</f>
        <v>34</v>
      </c>
      <c r="C3" s="3" t="s">
        <v>10</v>
      </c>
      <c r="D3" s="3">
        <v>0.0</v>
      </c>
      <c r="E3" s="3">
        <v>0.0</v>
      </c>
      <c r="F3" s="6"/>
      <c r="G3" s="7"/>
      <c r="H3" s="6"/>
      <c r="I3" s="7"/>
      <c r="J3" s="6"/>
      <c r="K3" s="7"/>
      <c r="L3" s="6"/>
      <c r="M3" s="7"/>
      <c r="N3" s="6"/>
      <c r="O3" s="7"/>
      <c r="P3" s="6"/>
      <c r="Q3" s="7"/>
      <c r="R3" s="6"/>
      <c r="S3" s="7"/>
      <c r="T3" s="6"/>
      <c r="U3" s="7"/>
    </row>
    <row r="4">
      <c r="A4" s="3" t="s">
        <v>11</v>
      </c>
      <c r="B4" s="3">
        <v>68.4</v>
      </c>
      <c r="C4" s="3" t="s">
        <v>10</v>
      </c>
      <c r="D4" s="3">
        <f t="shared" ref="D4:D23" si="1">D3+1/2</f>
        <v>0.5</v>
      </c>
      <c r="E4" s="4">
        <f>E3+0.55</f>
        <v>0.55</v>
      </c>
      <c r="F4" s="4">
        <f t="shared" ref="F4:F23" si="2">E4-E3</f>
        <v>0.55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>
      <c r="A5" s="3" t="s">
        <v>12</v>
      </c>
      <c r="B5" s="3">
        <v>68.4</v>
      </c>
      <c r="C5" s="3" t="s">
        <v>10</v>
      </c>
      <c r="D5" s="3">
        <f t="shared" si="1"/>
        <v>1</v>
      </c>
      <c r="E5" s="4">
        <f>E4+0.51</f>
        <v>1.06</v>
      </c>
      <c r="F5" s="4">
        <f t="shared" si="2"/>
        <v>0.51</v>
      </c>
      <c r="G5" s="9"/>
      <c r="H5" s="8"/>
      <c r="I5" s="9"/>
      <c r="J5" s="8"/>
      <c r="K5" s="9"/>
      <c r="L5" s="8"/>
      <c r="M5" s="9"/>
      <c r="N5" s="8"/>
      <c r="O5" s="9"/>
      <c r="P5" s="8"/>
      <c r="Q5" s="9"/>
      <c r="R5" s="8"/>
      <c r="S5" s="9"/>
      <c r="T5" s="8"/>
      <c r="U5" s="9"/>
    </row>
    <row r="6">
      <c r="A6" s="3" t="s">
        <v>13</v>
      </c>
      <c r="B6" s="3">
        <v>0.0</v>
      </c>
      <c r="C6" s="3" t="s">
        <v>10</v>
      </c>
      <c r="D6" s="3">
        <f t="shared" si="1"/>
        <v>1.5</v>
      </c>
      <c r="E6" s="4">
        <f>E5+0.55</f>
        <v>1.61</v>
      </c>
      <c r="F6" s="4">
        <f t="shared" si="2"/>
        <v>0.55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3" t="s">
        <v>14</v>
      </c>
      <c r="B7" s="5">
        <v>44198.0</v>
      </c>
      <c r="C7" s="3" t="s">
        <v>15</v>
      </c>
      <c r="D7" s="3">
        <f t="shared" si="1"/>
        <v>2</v>
      </c>
      <c r="E7" s="4">
        <f>E6+0.49</f>
        <v>2.1</v>
      </c>
      <c r="F7" s="4">
        <f t="shared" si="2"/>
        <v>0.49</v>
      </c>
    </row>
    <row r="8">
      <c r="A8" s="3" t="s">
        <v>16</v>
      </c>
      <c r="B8" s="5">
        <v>44198.0</v>
      </c>
      <c r="C8" s="3" t="s">
        <v>15</v>
      </c>
      <c r="D8" s="3">
        <f t="shared" si="1"/>
        <v>2.5</v>
      </c>
      <c r="E8" s="4">
        <f>E7+0.61</f>
        <v>2.71</v>
      </c>
      <c r="F8" s="4">
        <f t="shared" si="2"/>
        <v>0.61</v>
      </c>
    </row>
    <row r="9">
      <c r="D9" s="3">
        <f t="shared" si="1"/>
        <v>3</v>
      </c>
      <c r="E9" s="4">
        <f>E8+0.48</f>
        <v>3.19</v>
      </c>
      <c r="F9" s="4">
        <f t="shared" si="2"/>
        <v>0.48</v>
      </c>
    </row>
    <row r="10">
      <c r="A10" s="3" t="s">
        <v>63</v>
      </c>
      <c r="B10" s="3">
        <v>68.8</v>
      </c>
      <c r="C10" s="3" t="s">
        <v>10</v>
      </c>
      <c r="D10" s="3">
        <f t="shared" si="1"/>
        <v>3.5</v>
      </c>
      <c r="E10" s="4">
        <f>E9+0.63</f>
        <v>3.82</v>
      </c>
      <c r="F10" s="4">
        <f t="shared" si="2"/>
        <v>0.63</v>
      </c>
    </row>
    <row r="11">
      <c r="A11" s="3" t="s">
        <v>64</v>
      </c>
      <c r="B11" s="4">
        <f>B10/PI()</f>
        <v>21.89972017</v>
      </c>
      <c r="C11" s="3" t="s">
        <v>10</v>
      </c>
      <c r="D11" s="3">
        <f t="shared" si="1"/>
        <v>4</v>
      </c>
      <c r="E11" s="4">
        <f>E10+0.47</f>
        <v>4.29</v>
      </c>
      <c r="F11" s="4">
        <f t="shared" si="2"/>
        <v>0.47</v>
      </c>
    </row>
    <row r="12">
      <c r="D12" s="3">
        <f t="shared" si="1"/>
        <v>4.5</v>
      </c>
      <c r="E12" s="4">
        <f>E11+0.53</f>
        <v>4.82</v>
      </c>
      <c r="F12" s="4">
        <f t="shared" si="2"/>
        <v>0.53</v>
      </c>
    </row>
    <row r="13">
      <c r="D13" s="3">
        <f t="shared" si="1"/>
        <v>5</v>
      </c>
      <c r="E13" s="4">
        <f>E12+0.58</f>
        <v>5.4</v>
      </c>
      <c r="F13" s="4">
        <f t="shared" si="2"/>
        <v>0.58</v>
      </c>
    </row>
    <row r="14">
      <c r="D14" s="3">
        <f t="shared" si="1"/>
        <v>5.5</v>
      </c>
      <c r="E14" s="4">
        <f>E13+0.57</f>
        <v>5.97</v>
      </c>
      <c r="F14" s="4">
        <f t="shared" si="2"/>
        <v>0.57</v>
      </c>
    </row>
    <row r="15">
      <c r="D15" s="3">
        <f t="shared" si="1"/>
        <v>6</v>
      </c>
      <c r="E15" s="4">
        <f>E14+0.55</f>
        <v>6.52</v>
      </c>
      <c r="F15" s="4">
        <f t="shared" si="2"/>
        <v>0.55</v>
      </c>
    </row>
    <row r="16">
      <c r="D16" s="3">
        <f t="shared" si="1"/>
        <v>6.5</v>
      </c>
      <c r="E16" s="4">
        <f>E15+0.53</f>
        <v>7.05</v>
      </c>
      <c r="F16" s="4">
        <f t="shared" si="2"/>
        <v>0.53</v>
      </c>
    </row>
    <row r="17">
      <c r="D17" s="3">
        <f t="shared" si="1"/>
        <v>7</v>
      </c>
      <c r="E17" s="4">
        <f>E16+0.51</f>
        <v>7.56</v>
      </c>
      <c r="F17" s="4">
        <f t="shared" si="2"/>
        <v>0.51</v>
      </c>
    </row>
    <row r="18">
      <c r="D18" s="3">
        <f t="shared" si="1"/>
        <v>7.5</v>
      </c>
      <c r="E18" s="4">
        <f>E17+0.58</f>
        <v>8.14</v>
      </c>
      <c r="F18" s="4">
        <f t="shared" si="2"/>
        <v>0.58</v>
      </c>
    </row>
    <row r="19">
      <c r="D19" s="3">
        <f t="shared" si="1"/>
        <v>8</v>
      </c>
      <c r="E19" s="4">
        <f t="shared" ref="E19:E20" si="3">E18+0.56</f>
        <v>8.7</v>
      </c>
      <c r="F19" s="4">
        <f t="shared" si="2"/>
        <v>0.56</v>
      </c>
    </row>
    <row r="20">
      <c r="D20" s="3">
        <f t="shared" si="1"/>
        <v>8.5</v>
      </c>
      <c r="E20" s="4">
        <f t="shared" si="3"/>
        <v>9.26</v>
      </c>
      <c r="F20" s="4">
        <f t="shared" si="2"/>
        <v>0.56</v>
      </c>
    </row>
    <row r="21">
      <c r="D21" s="3">
        <f t="shared" si="1"/>
        <v>9</v>
      </c>
      <c r="E21" s="4">
        <f>E20+0.54</f>
        <v>9.8</v>
      </c>
      <c r="F21" s="4">
        <f t="shared" si="2"/>
        <v>0.54</v>
      </c>
    </row>
    <row r="22">
      <c r="D22" s="3">
        <f t="shared" si="1"/>
        <v>9.5</v>
      </c>
      <c r="E22" s="4">
        <f>E21+0.53</f>
        <v>10.33</v>
      </c>
      <c r="F22" s="4">
        <f t="shared" si="2"/>
        <v>0.53</v>
      </c>
    </row>
    <row r="23">
      <c r="D23" s="3">
        <f t="shared" si="1"/>
        <v>10</v>
      </c>
      <c r="E23" s="4">
        <f>E22+0.55</f>
        <v>10.88</v>
      </c>
      <c r="F23" s="4">
        <f t="shared" si="2"/>
        <v>0.55</v>
      </c>
    </row>
    <row r="26">
      <c r="D26" s="3">
        <f t="shared" ref="D26:D27" si="4">D25+1/2</f>
        <v>0.5</v>
      </c>
      <c r="E26" s="4">
        <f>E25+0.97</f>
        <v>0.97</v>
      </c>
    </row>
    <row r="27">
      <c r="D27" s="3">
        <f t="shared" si="4"/>
        <v>1</v>
      </c>
      <c r="E27" s="4">
        <f>E26+0.69</f>
        <v>1.66</v>
      </c>
    </row>
  </sheetData>
  <mergeCells count="9">
    <mergeCell ref="R1:S1"/>
    <mergeCell ref="T1:U1"/>
    <mergeCell ref="A1:C1"/>
    <mergeCell ref="D1:F1"/>
    <mergeCell ref="H1:I1"/>
    <mergeCell ref="J1:K1"/>
    <mergeCell ref="L1:M1"/>
    <mergeCell ref="N1:O1"/>
    <mergeCell ref="P1:Q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</row>
    <row r="2">
      <c r="A2" s="3" t="s">
        <v>66</v>
      </c>
    </row>
    <row r="3">
      <c r="A3" s="4">
        <f>'Section 6.7'!F4</f>
        <v>0.55</v>
      </c>
    </row>
    <row r="4">
      <c r="A4" s="4">
        <f>'Section 6.7'!F5</f>
        <v>0.51</v>
      </c>
    </row>
    <row r="5">
      <c r="A5" s="4">
        <f>'Section 6.7'!F6</f>
        <v>0.55</v>
      </c>
    </row>
    <row r="6">
      <c r="A6" s="4">
        <f>'Section 6.7'!F7</f>
        <v>0.49</v>
      </c>
    </row>
    <row r="7">
      <c r="A7" s="4">
        <f>'Section 6.7'!F8</f>
        <v>0.61</v>
      </c>
    </row>
    <row r="8">
      <c r="A8" s="4">
        <f>'Section 6.7'!F9</f>
        <v>0.48</v>
      </c>
    </row>
    <row r="9">
      <c r="A9" s="4">
        <f>'Section 6.7'!F10</f>
        <v>0.63</v>
      </c>
    </row>
    <row r="10">
      <c r="A10" s="4">
        <f>'Section 6.7'!F11</f>
        <v>0.47</v>
      </c>
    </row>
    <row r="11">
      <c r="A11" s="4">
        <f>'Section 6.7'!F12</f>
        <v>0.53</v>
      </c>
    </row>
    <row r="12">
      <c r="A12" s="4">
        <f>'Section 6.7'!F13</f>
        <v>0.58</v>
      </c>
    </row>
    <row r="13">
      <c r="A13" s="4">
        <f>'Section 6.7'!F14</f>
        <v>0.57</v>
      </c>
    </row>
    <row r="14">
      <c r="A14" s="4">
        <f>'Section 6.7'!F15</f>
        <v>0.55</v>
      </c>
    </row>
    <row r="15">
      <c r="A15" s="4">
        <f>'Section 6.7'!F16</f>
        <v>0.53</v>
      </c>
    </row>
    <row r="16">
      <c r="A16" s="4">
        <f>'Section 6.7'!F17</f>
        <v>0.51</v>
      </c>
    </row>
    <row r="17">
      <c r="A17" s="4">
        <f>'Section 6.7'!F18</f>
        <v>0.58</v>
      </c>
    </row>
    <row r="18">
      <c r="A18" s="4">
        <f>'Section 6.7'!F19</f>
        <v>0.56</v>
      </c>
    </row>
    <row r="19">
      <c r="A19" s="4">
        <f>'Section 6.7'!F20</f>
        <v>0.56</v>
      </c>
    </row>
    <row r="20">
      <c r="A20" s="4">
        <f>'Section 6.7'!F21</f>
        <v>0.54</v>
      </c>
    </row>
    <row r="21">
      <c r="A21" s="4">
        <f>'Section 6.7'!F22</f>
        <v>0.53</v>
      </c>
    </row>
    <row r="22">
      <c r="A22" s="4">
        <f>'Section 6.7'!F23</f>
        <v>0.55</v>
      </c>
    </row>
    <row r="23">
      <c r="A23" s="4" t="str">
        <f>'Section 6.7'!F24</f>
        <v/>
      </c>
    </row>
    <row r="24">
      <c r="A24" s="4" t="str">
        <f>'Section 6.7'!F25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  <c r="B1" s="3" t="s">
        <v>8</v>
      </c>
    </row>
    <row r="2">
      <c r="A2" s="3" t="s">
        <v>17</v>
      </c>
      <c r="B2" s="3" t="s">
        <v>18</v>
      </c>
    </row>
    <row r="3">
      <c r="A3" s="4">
        <f>'Section 6.1'!F4</f>
        <v>0.89</v>
      </c>
      <c r="B3" s="4">
        <f>'Section 6.1'!I4</f>
        <v>0.86</v>
      </c>
    </row>
    <row r="4">
      <c r="A4" s="4">
        <f>'Section 6.1'!F5</f>
        <v>0.83</v>
      </c>
      <c r="B4" s="4">
        <f>'Section 6.1'!I5</f>
        <v>0.9</v>
      </c>
    </row>
    <row r="5">
      <c r="A5" s="4">
        <f>'Section 6.1'!F6</f>
        <v>0.88</v>
      </c>
      <c r="B5" s="4">
        <f>'Section 6.1'!I6</f>
        <v>0.77</v>
      </c>
    </row>
    <row r="6">
      <c r="A6" s="4">
        <f>'Section 6.1'!F7</f>
        <v>0.76</v>
      </c>
      <c r="B6" s="4">
        <f>'Section 6.1'!I7</f>
        <v>0.82</v>
      </c>
    </row>
    <row r="7">
      <c r="A7" s="4">
        <f>'Section 6.1'!F8</f>
        <v>0.87</v>
      </c>
      <c r="B7" s="4">
        <f>'Section 6.1'!I8</f>
        <v>0.84</v>
      </c>
    </row>
    <row r="8">
      <c r="A8" s="4">
        <f>'Section 6.1'!F9</f>
        <v>0.85</v>
      </c>
      <c r="B8" s="4">
        <f>'Section 6.1'!I9</f>
        <v>0.85</v>
      </c>
    </row>
    <row r="9">
      <c r="A9" s="4">
        <f>'Section 6.1'!F10</f>
        <v>0.77</v>
      </c>
      <c r="B9" s="4">
        <f>'Section 6.1'!I10</f>
        <v>0.79</v>
      </c>
    </row>
    <row r="10">
      <c r="A10" s="4">
        <f>'Section 6.1'!F11</f>
        <v>0.79</v>
      </c>
      <c r="B10" s="4">
        <f>'Section 6.1'!I11</f>
        <v>0.83</v>
      </c>
    </row>
    <row r="11">
      <c r="A11" s="4">
        <f>'Section 6.1'!F12</f>
        <v>0.72</v>
      </c>
      <c r="B11" s="4">
        <f>'Section 6.1'!I12</f>
        <v>0.84</v>
      </c>
    </row>
    <row r="12">
      <c r="A12" s="4">
        <f>'Section 6.1'!F13</f>
        <v>0.91</v>
      </c>
      <c r="B12" s="4">
        <f>'Section 6.1'!I13</f>
        <v>0.82</v>
      </c>
    </row>
    <row r="13">
      <c r="A13" s="4">
        <f>'Section 6.1'!F14</f>
        <v>0.93</v>
      </c>
      <c r="B13" s="4">
        <f>'Section 6.1'!I14</f>
        <v>0.83</v>
      </c>
    </row>
    <row r="14">
      <c r="A14" s="4">
        <f>'Section 6.1'!F15</f>
        <v>0.86</v>
      </c>
      <c r="B14" s="4">
        <f>'Section 6.1'!I15</f>
        <v>0.76</v>
      </c>
    </row>
    <row r="15">
      <c r="A15" s="4">
        <f>'Section 6.1'!F16</f>
        <v>0.82</v>
      </c>
      <c r="B15" s="4">
        <f>'Section 6.1'!I16</f>
        <v>0.81</v>
      </c>
    </row>
    <row r="16">
      <c r="A16" s="4">
        <f>'Section 6.1'!F17</f>
        <v>0.87</v>
      </c>
      <c r="B16" s="4">
        <f>'Section 6.1'!I17</f>
        <v>0.89</v>
      </c>
    </row>
    <row r="17">
      <c r="A17" s="4">
        <f>'Section 6.1'!F18</f>
        <v>0.83</v>
      </c>
      <c r="B17" s="4">
        <f>'Section 6.1'!I18</f>
        <v>0.88</v>
      </c>
    </row>
    <row r="18">
      <c r="A18" s="4">
        <f>'Section 6.1'!F19</f>
        <v>0.75</v>
      </c>
      <c r="B18" s="4">
        <f>'Section 6.1'!I19</f>
        <v>0.77</v>
      </c>
    </row>
    <row r="19">
      <c r="A19" s="4">
        <f>'Section 6.1'!F20</f>
        <v>0.86</v>
      </c>
      <c r="B19" s="4">
        <f>'Section 6.1'!I20</f>
        <v>0.85</v>
      </c>
    </row>
    <row r="20">
      <c r="A20" s="4">
        <f>'Section 6.1'!F21</f>
        <v>0.8</v>
      </c>
      <c r="B20" s="4">
        <f>'Section 6.1'!I21</f>
        <v>0.83</v>
      </c>
    </row>
    <row r="21">
      <c r="A21" s="4">
        <f>'Section 6.1'!F22</f>
        <v>0.77</v>
      </c>
      <c r="B21" s="4">
        <f>'Section 6.1'!I22</f>
        <v>0.83</v>
      </c>
    </row>
    <row r="22">
      <c r="A22" s="4">
        <f>'Section 6.1'!F23</f>
        <v>0.91</v>
      </c>
      <c r="B22" s="4">
        <f>'Section 6.1'!I23</f>
        <v>0.81</v>
      </c>
    </row>
    <row r="23">
      <c r="A23" s="4" t="str">
        <f>'Section 6.1'!F25</f>
        <v/>
      </c>
      <c r="B23" s="4" t="str">
        <f>'Section 6.1'!I25</f>
        <v/>
      </c>
    </row>
    <row r="24">
      <c r="A24" s="4" t="str">
        <f>'Section 6.1'!F26</f>
        <v/>
      </c>
      <c r="B24" s="4" t="str">
        <f>'Section 6.1'!I26</f>
        <v/>
      </c>
    </row>
    <row r="25">
      <c r="A25" s="4" t="str">
        <f>'Section 6.1'!F27</f>
        <v/>
      </c>
      <c r="B25" s="4" t="str">
        <f>'Section 6.1'!I27</f>
        <v/>
      </c>
    </row>
    <row r="26">
      <c r="A26" s="4" t="str">
        <f>'Section 6.1'!F28</f>
        <v/>
      </c>
      <c r="B26" s="4" t="str">
        <f>'Section 6.1'!I28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6" width="19.29"/>
    <col customWidth="1" min="7" max="7" width="17.43"/>
    <col customWidth="1" min="8" max="10" width="17.57"/>
    <col customWidth="1" min="11" max="12" width="16.0"/>
    <col customWidth="1" min="13" max="13" width="16.86"/>
    <col customWidth="1" min="14" max="15" width="16.43"/>
    <col customWidth="1" min="16" max="16" width="15.86"/>
    <col customWidth="1" min="17" max="18" width="17.43"/>
    <col customWidth="1" min="19" max="19" width="17.0"/>
    <col customWidth="1" min="20" max="21" width="16.0"/>
  </cols>
  <sheetData>
    <row r="1">
      <c r="A1" s="1" t="s">
        <v>0</v>
      </c>
      <c r="D1" s="1" t="s">
        <v>19</v>
      </c>
      <c r="G1" s="1" t="s">
        <v>20</v>
      </c>
      <c r="J1" s="1" t="s">
        <v>21</v>
      </c>
      <c r="M1" s="1" t="s">
        <v>22</v>
      </c>
      <c r="P1" s="1" t="s">
        <v>23</v>
      </c>
      <c r="S1" s="1" t="s">
        <v>24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6</v>
      </c>
      <c r="H2" s="2" t="s">
        <v>7</v>
      </c>
      <c r="I2" s="2" t="s">
        <v>8</v>
      </c>
      <c r="J2" s="2" t="s">
        <v>6</v>
      </c>
      <c r="K2" s="2" t="s">
        <v>7</v>
      </c>
      <c r="L2" s="2" t="s">
        <v>8</v>
      </c>
      <c r="M2" s="2" t="s">
        <v>6</v>
      </c>
      <c r="N2" s="2" t="s">
        <v>7</v>
      </c>
      <c r="O2" s="2" t="s">
        <v>8</v>
      </c>
      <c r="P2" s="2" t="s">
        <v>6</v>
      </c>
      <c r="Q2" s="2" t="s">
        <v>7</v>
      </c>
      <c r="R2" s="2" t="s">
        <v>8</v>
      </c>
      <c r="S2" s="2" t="s">
        <v>6</v>
      </c>
      <c r="T2" s="2" t="s">
        <v>7</v>
      </c>
      <c r="U2" s="2" t="s">
        <v>8</v>
      </c>
    </row>
    <row r="3">
      <c r="A3" s="3" t="s">
        <v>9</v>
      </c>
      <c r="B3" s="3" t="s">
        <v>3</v>
      </c>
      <c r="C3" s="3" t="s">
        <v>10</v>
      </c>
      <c r="D3" s="3">
        <v>0.0</v>
      </c>
      <c r="E3" s="3">
        <v>0.0</v>
      </c>
      <c r="F3" s="3"/>
      <c r="G3" s="3">
        <v>0.0</v>
      </c>
      <c r="H3" s="3">
        <v>0.0</v>
      </c>
      <c r="I3" s="3"/>
      <c r="J3" s="3">
        <v>0.0</v>
      </c>
      <c r="K3" s="3">
        <v>0.0</v>
      </c>
      <c r="L3" s="3"/>
      <c r="M3" s="3">
        <v>0.0</v>
      </c>
      <c r="N3" s="3">
        <v>0.0</v>
      </c>
      <c r="O3" s="3"/>
      <c r="P3" s="3">
        <v>0.0</v>
      </c>
      <c r="Q3" s="3">
        <v>0.0</v>
      </c>
      <c r="R3" s="3"/>
      <c r="S3" s="3">
        <v>0.0</v>
      </c>
      <c r="T3" s="3">
        <v>0.0</v>
      </c>
      <c r="U3" s="3"/>
    </row>
    <row r="4">
      <c r="A4" s="3" t="s">
        <v>11</v>
      </c>
      <c r="B4" s="3">
        <v>70.5</v>
      </c>
      <c r="C4" s="3" t="s">
        <v>10</v>
      </c>
      <c r="D4" s="3">
        <f t="shared" ref="D4:D23" si="1">D3+1/2</f>
        <v>0.5</v>
      </c>
      <c r="E4" s="4">
        <f>E3+0.59</f>
        <v>0.59</v>
      </c>
      <c r="F4" s="4">
        <f t="shared" ref="F4:F23" si="2">E4-E3</f>
        <v>0.59</v>
      </c>
      <c r="G4" s="3">
        <f t="shared" ref="G4:G23" si="3">G3+1/2</f>
        <v>0.5</v>
      </c>
      <c r="H4" s="4">
        <f t="shared" ref="H4:H5" si="4">H3+0.68</f>
        <v>0.68</v>
      </c>
      <c r="I4" s="4">
        <f t="shared" ref="I4:I23" si="5">H4-H3</f>
        <v>0.68</v>
      </c>
      <c r="J4" s="3">
        <f t="shared" ref="J4:J23" si="6">J3+1/2</f>
        <v>0.5</v>
      </c>
      <c r="K4" s="4">
        <f>K3+0.74</f>
        <v>0.74</v>
      </c>
      <c r="L4" s="4">
        <f t="shared" ref="L4:L23" si="7">K4-K3</f>
        <v>0.74</v>
      </c>
      <c r="M4" s="3">
        <f t="shared" ref="M4:M23" si="8">M3+1/2</f>
        <v>0.5</v>
      </c>
      <c r="N4" s="4">
        <f>N3+0.81</f>
        <v>0.81</v>
      </c>
      <c r="O4" s="4">
        <f t="shared" ref="O4:O23" si="9">N4-N3</f>
        <v>0.81</v>
      </c>
      <c r="P4" s="3">
        <f t="shared" ref="P4:P23" si="10">P3+1/2</f>
        <v>0.5</v>
      </c>
      <c r="Q4" s="4">
        <f>Q3+1.09</f>
        <v>1.09</v>
      </c>
      <c r="R4" s="4">
        <f t="shared" ref="R4:R23" si="11">Q4-Q3</f>
        <v>1.09</v>
      </c>
      <c r="S4" s="3">
        <f t="shared" ref="S4:S23" si="12">S3+1/2</f>
        <v>0.5</v>
      </c>
      <c r="T4" s="4">
        <f>T3+1.34</f>
        <v>1.34</v>
      </c>
      <c r="U4" s="4">
        <f t="shared" ref="U4:U23" si="13">T4-T3</f>
        <v>1.34</v>
      </c>
    </row>
    <row r="5">
      <c r="A5" s="3" t="s">
        <v>12</v>
      </c>
      <c r="B5" s="3">
        <v>70.5</v>
      </c>
      <c r="C5" s="3" t="s">
        <v>10</v>
      </c>
      <c r="D5" s="3">
        <f t="shared" si="1"/>
        <v>1</v>
      </c>
      <c r="E5" s="4">
        <f>E4+0.63</f>
        <v>1.22</v>
      </c>
      <c r="F5" s="4">
        <f t="shared" si="2"/>
        <v>0.63</v>
      </c>
      <c r="G5" s="3">
        <f t="shared" si="3"/>
        <v>1</v>
      </c>
      <c r="H5" s="4">
        <f t="shared" si="4"/>
        <v>1.36</v>
      </c>
      <c r="I5" s="4">
        <f t="shared" si="5"/>
        <v>0.68</v>
      </c>
      <c r="J5" s="3">
        <f t="shared" si="6"/>
        <v>1</v>
      </c>
      <c r="K5" s="4">
        <f>K4+0.79</f>
        <v>1.53</v>
      </c>
      <c r="L5" s="4">
        <f t="shared" si="7"/>
        <v>0.79</v>
      </c>
      <c r="M5" s="3">
        <f t="shared" si="8"/>
        <v>1</v>
      </c>
      <c r="N5" s="4">
        <f>N4+0.9</f>
        <v>1.71</v>
      </c>
      <c r="O5" s="4">
        <f t="shared" si="9"/>
        <v>0.9</v>
      </c>
      <c r="P5" s="3">
        <f t="shared" si="10"/>
        <v>1</v>
      </c>
      <c r="Q5" s="4">
        <f>Q4+1.17</f>
        <v>2.26</v>
      </c>
      <c r="R5" s="4">
        <f t="shared" si="11"/>
        <v>1.17</v>
      </c>
      <c r="S5" s="3">
        <f t="shared" si="12"/>
        <v>1</v>
      </c>
      <c r="T5" s="4">
        <f>T4+1.3</f>
        <v>2.64</v>
      </c>
      <c r="U5" s="4">
        <f t="shared" si="13"/>
        <v>1.3</v>
      </c>
    </row>
    <row r="6">
      <c r="A6" s="3" t="s">
        <v>13</v>
      </c>
      <c r="B6" s="3">
        <v>0.0</v>
      </c>
      <c r="C6" s="3" t="s">
        <v>10</v>
      </c>
      <c r="D6" s="3">
        <f t="shared" si="1"/>
        <v>1.5</v>
      </c>
      <c r="E6" s="4">
        <f>E5+0.55</f>
        <v>1.77</v>
      </c>
      <c r="F6" s="4">
        <f t="shared" si="2"/>
        <v>0.55</v>
      </c>
      <c r="G6" s="3">
        <f t="shared" si="3"/>
        <v>1.5</v>
      </c>
      <c r="H6" s="4">
        <f>H5+0.69</f>
        <v>2.05</v>
      </c>
      <c r="I6" s="4">
        <f t="shared" si="5"/>
        <v>0.69</v>
      </c>
      <c r="J6" s="3">
        <f t="shared" si="6"/>
        <v>1.5</v>
      </c>
      <c r="K6" s="4">
        <f>K5+0.76</f>
        <v>2.29</v>
      </c>
      <c r="L6" s="4">
        <f t="shared" si="7"/>
        <v>0.76</v>
      </c>
      <c r="M6" s="3">
        <f t="shared" si="8"/>
        <v>1.5</v>
      </c>
      <c r="N6" s="4">
        <f>N5+0.84</f>
        <v>2.55</v>
      </c>
      <c r="O6" s="4">
        <f t="shared" si="9"/>
        <v>0.84</v>
      </c>
      <c r="P6" s="3">
        <f t="shared" si="10"/>
        <v>1.5</v>
      </c>
      <c r="Q6" s="4">
        <f>Q5+1.08</f>
        <v>3.34</v>
      </c>
      <c r="R6" s="4">
        <f t="shared" si="11"/>
        <v>1.08</v>
      </c>
      <c r="S6" s="3">
        <f t="shared" si="12"/>
        <v>1.5</v>
      </c>
      <c r="T6" s="4">
        <f>T5+1.35</f>
        <v>3.99</v>
      </c>
      <c r="U6" s="4">
        <f t="shared" si="13"/>
        <v>1.35</v>
      </c>
    </row>
    <row r="7">
      <c r="A7" s="3" t="s">
        <v>14</v>
      </c>
      <c r="B7" s="3">
        <v>0.5</v>
      </c>
      <c r="C7" s="3" t="s">
        <v>15</v>
      </c>
      <c r="D7" s="3">
        <f t="shared" si="1"/>
        <v>2</v>
      </c>
      <c r="E7" s="4">
        <f>E6+0.6</f>
        <v>2.37</v>
      </c>
      <c r="F7" s="4">
        <f t="shared" si="2"/>
        <v>0.6</v>
      </c>
      <c r="G7" s="3">
        <f t="shared" si="3"/>
        <v>2</v>
      </c>
      <c r="H7" s="4">
        <f t="shared" ref="H7:H8" si="14">H6+0.7</f>
        <v>2.75</v>
      </c>
      <c r="I7" s="4">
        <f t="shared" si="5"/>
        <v>0.7</v>
      </c>
      <c r="J7" s="3">
        <f t="shared" si="6"/>
        <v>2</v>
      </c>
      <c r="K7" s="4">
        <f>K6+0.68</f>
        <v>2.97</v>
      </c>
      <c r="L7" s="4">
        <f t="shared" si="7"/>
        <v>0.68</v>
      </c>
      <c r="M7" s="3">
        <f t="shared" si="8"/>
        <v>2</v>
      </c>
      <c r="N7" s="4">
        <f>N6+0.92</f>
        <v>3.47</v>
      </c>
      <c r="O7" s="4">
        <f t="shared" si="9"/>
        <v>0.92</v>
      </c>
      <c r="P7" s="3">
        <f t="shared" si="10"/>
        <v>2</v>
      </c>
      <c r="Q7" s="4">
        <f>Q6+1.03</f>
        <v>4.37</v>
      </c>
      <c r="R7" s="4">
        <f t="shared" si="11"/>
        <v>1.03</v>
      </c>
      <c r="S7" s="3">
        <f t="shared" si="12"/>
        <v>2</v>
      </c>
      <c r="T7" s="4">
        <f>T6+1.43</f>
        <v>5.42</v>
      </c>
      <c r="U7" s="4">
        <f t="shared" si="13"/>
        <v>1.43</v>
      </c>
    </row>
    <row r="8">
      <c r="A8" s="3" t="s">
        <v>16</v>
      </c>
      <c r="B8" s="3">
        <v>0.5</v>
      </c>
      <c r="C8" s="3" t="s">
        <v>15</v>
      </c>
      <c r="D8" s="3">
        <f t="shared" si="1"/>
        <v>2.5</v>
      </c>
      <c r="E8" s="4">
        <f t="shared" ref="E8:E9" si="15">E7+0.63</f>
        <v>3</v>
      </c>
      <c r="F8" s="4">
        <f t="shared" si="2"/>
        <v>0.63</v>
      </c>
      <c r="G8" s="3">
        <f t="shared" si="3"/>
        <v>2.5</v>
      </c>
      <c r="H8" s="4">
        <f t="shared" si="14"/>
        <v>3.45</v>
      </c>
      <c r="I8" s="4">
        <f t="shared" si="5"/>
        <v>0.7</v>
      </c>
      <c r="J8" s="3">
        <f t="shared" si="6"/>
        <v>2.5</v>
      </c>
      <c r="K8" s="4">
        <f>K7+0.84</f>
        <v>3.81</v>
      </c>
      <c r="L8" s="4">
        <f t="shared" si="7"/>
        <v>0.84</v>
      </c>
      <c r="M8" s="3">
        <f t="shared" si="8"/>
        <v>2.5</v>
      </c>
      <c r="N8" s="4">
        <f>N7+0.9</f>
        <v>4.37</v>
      </c>
      <c r="O8" s="4">
        <f t="shared" si="9"/>
        <v>0.9</v>
      </c>
      <c r="P8" s="3">
        <f t="shared" si="10"/>
        <v>2.5</v>
      </c>
      <c r="Q8" s="4">
        <f>Q7+1.04</f>
        <v>5.41</v>
      </c>
      <c r="R8" s="4">
        <f t="shared" si="11"/>
        <v>1.04</v>
      </c>
      <c r="S8" s="3">
        <f t="shared" si="12"/>
        <v>2.5</v>
      </c>
      <c r="T8" s="4">
        <f>T7+1.27</f>
        <v>6.69</v>
      </c>
      <c r="U8" s="4">
        <f t="shared" si="13"/>
        <v>1.27</v>
      </c>
    </row>
    <row r="9">
      <c r="D9" s="3">
        <f t="shared" si="1"/>
        <v>3</v>
      </c>
      <c r="E9" s="4">
        <f t="shared" si="15"/>
        <v>3.63</v>
      </c>
      <c r="F9" s="4">
        <f t="shared" si="2"/>
        <v>0.63</v>
      </c>
      <c r="G9" s="3">
        <f t="shared" si="3"/>
        <v>3</v>
      </c>
      <c r="H9" s="4">
        <f>H8+0.63</f>
        <v>4.08</v>
      </c>
      <c r="I9" s="4">
        <f t="shared" si="5"/>
        <v>0.63</v>
      </c>
      <c r="J9" s="3">
        <f t="shared" si="6"/>
        <v>3</v>
      </c>
      <c r="K9" s="4">
        <f>K8+0.75</f>
        <v>4.56</v>
      </c>
      <c r="L9" s="4">
        <f t="shared" si="7"/>
        <v>0.75</v>
      </c>
      <c r="M9" s="3">
        <f t="shared" si="8"/>
        <v>3</v>
      </c>
      <c r="N9" s="4">
        <f>N8+0.91</f>
        <v>5.28</v>
      </c>
      <c r="O9" s="4">
        <f t="shared" si="9"/>
        <v>0.91</v>
      </c>
      <c r="P9" s="3">
        <f t="shared" si="10"/>
        <v>3</v>
      </c>
      <c r="Q9" s="4">
        <f>Q8+1.06</f>
        <v>6.47</v>
      </c>
      <c r="R9" s="4">
        <f t="shared" si="11"/>
        <v>1.06</v>
      </c>
      <c r="S9" s="3">
        <f t="shared" si="12"/>
        <v>3</v>
      </c>
      <c r="T9" s="4">
        <f>T8+1.3</f>
        <v>7.99</v>
      </c>
      <c r="U9" s="4">
        <f t="shared" si="13"/>
        <v>1.3</v>
      </c>
    </row>
    <row r="10">
      <c r="D10" s="3">
        <f t="shared" si="1"/>
        <v>3.5</v>
      </c>
      <c r="E10" s="4">
        <f>E9+0.61</f>
        <v>4.24</v>
      </c>
      <c r="F10" s="4">
        <f t="shared" si="2"/>
        <v>0.61</v>
      </c>
      <c r="G10" s="3">
        <f t="shared" si="3"/>
        <v>3.5</v>
      </c>
      <c r="H10" s="4">
        <f>H9+0.64</f>
        <v>4.72</v>
      </c>
      <c r="I10" s="4">
        <f t="shared" si="5"/>
        <v>0.64</v>
      </c>
      <c r="J10" s="3">
        <f t="shared" si="6"/>
        <v>3.5</v>
      </c>
      <c r="K10" s="4">
        <f>K9+0.81</f>
        <v>5.37</v>
      </c>
      <c r="L10" s="4">
        <f t="shared" si="7"/>
        <v>0.81</v>
      </c>
      <c r="M10" s="3">
        <f t="shared" si="8"/>
        <v>3.5</v>
      </c>
      <c r="N10" s="4">
        <f>N9+0.86</f>
        <v>6.14</v>
      </c>
      <c r="O10" s="4">
        <f t="shared" si="9"/>
        <v>0.86</v>
      </c>
      <c r="P10" s="3">
        <f t="shared" si="10"/>
        <v>3.5</v>
      </c>
      <c r="Q10" s="4">
        <f>Q9+1.09</f>
        <v>7.56</v>
      </c>
      <c r="R10" s="4">
        <f t="shared" si="11"/>
        <v>1.09</v>
      </c>
      <c r="S10" s="3">
        <f t="shared" si="12"/>
        <v>3.5</v>
      </c>
      <c r="T10" s="4">
        <f>T9+1.38</f>
        <v>9.37</v>
      </c>
      <c r="U10" s="4">
        <f t="shared" si="13"/>
        <v>1.38</v>
      </c>
    </row>
    <row r="11">
      <c r="D11" s="3">
        <f t="shared" si="1"/>
        <v>4</v>
      </c>
      <c r="E11" s="4">
        <f>E10+0.58</f>
        <v>4.82</v>
      </c>
      <c r="F11" s="4">
        <f t="shared" si="2"/>
        <v>0.58</v>
      </c>
      <c r="G11" s="3">
        <f t="shared" si="3"/>
        <v>4</v>
      </c>
      <c r="H11" s="4">
        <f>H10+0.68</f>
        <v>5.4</v>
      </c>
      <c r="I11" s="4">
        <f t="shared" si="5"/>
        <v>0.68</v>
      </c>
      <c r="J11" s="3">
        <f t="shared" si="6"/>
        <v>4</v>
      </c>
      <c r="K11" s="4">
        <f>K10+0.76</f>
        <v>6.13</v>
      </c>
      <c r="L11" s="4">
        <f t="shared" si="7"/>
        <v>0.76</v>
      </c>
      <c r="M11" s="3">
        <f t="shared" si="8"/>
        <v>4</v>
      </c>
      <c r="N11" s="4">
        <f>N10+0.95</f>
        <v>7.09</v>
      </c>
      <c r="O11" s="4">
        <f t="shared" si="9"/>
        <v>0.95</v>
      </c>
      <c r="P11" s="3">
        <f t="shared" si="10"/>
        <v>4</v>
      </c>
      <c r="Q11" s="4">
        <f>Q10+1.08</f>
        <v>8.64</v>
      </c>
      <c r="R11" s="4">
        <f t="shared" si="11"/>
        <v>1.08</v>
      </c>
      <c r="S11" s="3">
        <f t="shared" si="12"/>
        <v>4</v>
      </c>
      <c r="T11" s="4">
        <f>T10+1.4</f>
        <v>10.77</v>
      </c>
      <c r="U11" s="4">
        <f t="shared" si="13"/>
        <v>1.4</v>
      </c>
    </row>
    <row r="12">
      <c r="D12" s="3">
        <f t="shared" si="1"/>
        <v>4.5</v>
      </c>
      <c r="E12" s="4">
        <f>E11+0.56</f>
        <v>5.38</v>
      </c>
      <c r="F12" s="4">
        <f t="shared" si="2"/>
        <v>0.56</v>
      </c>
      <c r="G12" s="3">
        <f t="shared" si="3"/>
        <v>4.5</v>
      </c>
      <c r="H12" s="4">
        <f>H11+0.7</f>
        <v>6.1</v>
      </c>
      <c r="I12" s="4">
        <f t="shared" si="5"/>
        <v>0.7</v>
      </c>
      <c r="J12" s="3">
        <f t="shared" si="6"/>
        <v>4.5</v>
      </c>
      <c r="K12" s="4">
        <f>K11+0.79</f>
        <v>6.92</v>
      </c>
      <c r="L12" s="4">
        <f t="shared" si="7"/>
        <v>0.79</v>
      </c>
      <c r="M12" s="3">
        <f t="shared" si="8"/>
        <v>4.5</v>
      </c>
      <c r="N12" s="4">
        <f>N11+0.84</f>
        <v>7.93</v>
      </c>
      <c r="O12" s="4">
        <f t="shared" si="9"/>
        <v>0.84</v>
      </c>
      <c r="P12" s="3">
        <f t="shared" si="10"/>
        <v>4.5</v>
      </c>
      <c r="Q12" s="4">
        <f>Q11+1.11</f>
        <v>9.75</v>
      </c>
      <c r="R12" s="4">
        <f t="shared" si="11"/>
        <v>1.11</v>
      </c>
      <c r="S12" s="3">
        <f t="shared" si="12"/>
        <v>4.5</v>
      </c>
      <c r="T12" s="4">
        <f>T11+1.27</f>
        <v>12.04</v>
      </c>
      <c r="U12" s="4">
        <f t="shared" si="13"/>
        <v>1.27</v>
      </c>
    </row>
    <row r="13">
      <c r="D13" s="3">
        <f t="shared" si="1"/>
        <v>5</v>
      </c>
      <c r="E13" s="4">
        <f>E12+0.61</f>
        <v>5.99</v>
      </c>
      <c r="F13" s="4">
        <f t="shared" si="2"/>
        <v>0.61</v>
      </c>
      <c r="G13" s="3">
        <f t="shared" si="3"/>
        <v>5</v>
      </c>
      <c r="H13" s="4">
        <f>H12+0.63</f>
        <v>6.73</v>
      </c>
      <c r="I13" s="4">
        <f t="shared" si="5"/>
        <v>0.63</v>
      </c>
      <c r="J13" s="3">
        <f t="shared" si="6"/>
        <v>5</v>
      </c>
      <c r="K13" s="4">
        <f>K12+0.75</f>
        <v>7.67</v>
      </c>
      <c r="L13" s="4">
        <f t="shared" si="7"/>
        <v>0.75</v>
      </c>
      <c r="M13" s="3">
        <f t="shared" si="8"/>
        <v>5</v>
      </c>
      <c r="N13" s="4">
        <f>N12+0.85</f>
        <v>8.78</v>
      </c>
      <c r="O13" s="4">
        <f t="shared" si="9"/>
        <v>0.85</v>
      </c>
      <c r="P13" s="3">
        <f t="shared" si="10"/>
        <v>5</v>
      </c>
      <c r="Q13" s="4">
        <f>Q12+1.05</f>
        <v>10.8</v>
      </c>
      <c r="R13" s="4">
        <f t="shared" si="11"/>
        <v>1.05</v>
      </c>
      <c r="S13" s="3">
        <f t="shared" si="12"/>
        <v>5</v>
      </c>
      <c r="T13" s="4">
        <f>T12+1.42</f>
        <v>13.46</v>
      </c>
      <c r="U13" s="4">
        <f t="shared" si="13"/>
        <v>1.42</v>
      </c>
    </row>
    <row r="14">
      <c r="D14" s="3">
        <f t="shared" si="1"/>
        <v>5.5</v>
      </c>
      <c r="E14" s="4">
        <f>E13+0.6</f>
        <v>6.59</v>
      </c>
      <c r="F14" s="4">
        <f t="shared" si="2"/>
        <v>0.6</v>
      </c>
      <c r="G14" s="3">
        <f t="shared" si="3"/>
        <v>5.5</v>
      </c>
      <c r="H14" s="4">
        <f>H13+0.64</f>
        <v>7.37</v>
      </c>
      <c r="I14" s="4">
        <f t="shared" si="5"/>
        <v>0.64</v>
      </c>
      <c r="J14" s="3">
        <f t="shared" si="6"/>
        <v>5.5</v>
      </c>
      <c r="K14" s="4">
        <f>K13+0.7</f>
        <v>8.37</v>
      </c>
      <c r="L14" s="4">
        <f t="shared" si="7"/>
        <v>0.7</v>
      </c>
      <c r="M14" s="3">
        <f t="shared" si="8"/>
        <v>5.5</v>
      </c>
      <c r="N14" s="4">
        <f>N13+0.96</f>
        <v>9.74</v>
      </c>
      <c r="O14" s="4">
        <f t="shared" si="9"/>
        <v>0.96</v>
      </c>
      <c r="P14" s="3">
        <f t="shared" si="10"/>
        <v>5.5</v>
      </c>
      <c r="Q14" s="4">
        <f>Q13+1.08</f>
        <v>11.88</v>
      </c>
      <c r="R14" s="4">
        <f t="shared" si="11"/>
        <v>1.08</v>
      </c>
      <c r="S14" s="3">
        <f t="shared" si="12"/>
        <v>5.5</v>
      </c>
      <c r="T14" s="4">
        <f>T13+1.27</f>
        <v>14.73</v>
      </c>
      <c r="U14" s="4">
        <f t="shared" si="13"/>
        <v>1.27</v>
      </c>
    </row>
    <row r="15">
      <c r="D15" s="3">
        <f t="shared" si="1"/>
        <v>6</v>
      </c>
      <c r="E15" s="4">
        <f>E14+0.68</f>
        <v>7.27</v>
      </c>
      <c r="F15" s="4">
        <f t="shared" si="2"/>
        <v>0.68</v>
      </c>
      <c r="G15" s="3">
        <f t="shared" si="3"/>
        <v>6</v>
      </c>
      <c r="H15" s="4">
        <f>H14+0.68</f>
        <v>8.05</v>
      </c>
      <c r="I15" s="4">
        <f t="shared" si="5"/>
        <v>0.68</v>
      </c>
      <c r="J15" s="3">
        <f t="shared" si="6"/>
        <v>6</v>
      </c>
      <c r="K15" s="4">
        <f>K14+0.76</f>
        <v>9.13</v>
      </c>
      <c r="L15" s="4">
        <f t="shared" si="7"/>
        <v>0.76</v>
      </c>
      <c r="M15" s="3">
        <f t="shared" si="8"/>
        <v>6</v>
      </c>
      <c r="N15" s="4">
        <f>N14+1.01</f>
        <v>10.75</v>
      </c>
      <c r="O15" s="4">
        <f t="shared" si="9"/>
        <v>1.01</v>
      </c>
      <c r="P15" s="3">
        <f t="shared" si="10"/>
        <v>6</v>
      </c>
      <c r="Q15" s="4">
        <f>Q14+1.06</f>
        <v>12.94</v>
      </c>
      <c r="R15" s="4">
        <f t="shared" si="11"/>
        <v>1.06</v>
      </c>
      <c r="S15" s="3">
        <f t="shared" si="12"/>
        <v>6</v>
      </c>
      <c r="T15" s="4">
        <f>T14+1.48</f>
        <v>16.21</v>
      </c>
      <c r="U15" s="4">
        <f t="shared" si="13"/>
        <v>1.48</v>
      </c>
    </row>
    <row r="16">
      <c r="D16" s="3">
        <f t="shared" si="1"/>
        <v>6.5</v>
      </c>
      <c r="E16" s="4">
        <f>E15+0.51</f>
        <v>7.78</v>
      </c>
      <c r="F16" s="4">
        <f t="shared" si="2"/>
        <v>0.51</v>
      </c>
      <c r="G16" s="3">
        <f t="shared" si="3"/>
        <v>6.5</v>
      </c>
      <c r="H16" s="4">
        <f>H15+0.71</f>
        <v>8.76</v>
      </c>
      <c r="I16" s="4">
        <f t="shared" si="5"/>
        <v>0.71</v>
      </c>
      <c r="J16" s="3">
        <f t="shared" si="6"/>
        <v>6.5</v>
      </c>
      <c r="K16" s="4">
        <f>K15+0.73</f>
        <v>9.86</v>
      </c>
      <c r="L16" s="4">
        <f t="shared" si="7"/>
        <v>0.73</v>
      </c>
      <c r="M16" s="3">
        <f t="shared" si="8"/>
        <v>6.5</v>
      </c>
      <c r="N16" s="4">
        <f>N15+0.88</f>
        <v>11.63</v>
      </c>
      <c r="O16" s="4">
        <f t="shared" si="9"/>
        <v>0.88</v>
      </c>
      <c r="P16" s="3">
        <f t="shared" si="10"/>
        <v>6.5</v>
      </c>
      <c r="Q16" s="4">
        <f>Q15+1.08</f>
        <v>14.02</v>
      </c>
      <c r="R16" s="4">
        <f t="shared" si="11"/>
        <v>1.08</v>
      </c>
      <c r="S16" s="3">
        <f t="shared" si="12"/>
        <v>6.5</v>
      </c>
      <c r="T16" s="4">
        <f>T15+1.26</f>
        <v>17.47</v>
      </c>
      <c r="U16" s="4">
        <f t="shared" si="13"/>
        <v>1.26</v>
      </c>
    </row>
    <row r="17">
      <c r="D17" s="3">
        <f t="shared" si="1"/>
        <v>7</v>
      </c>
      <c r="E17" s="4">
        <f>E16+0.66</f>
        <v>8.44</v>
      </c>
      <c r="F17" s="4">
        <f t="shared" si="2"/>
        <v>0.66</v>
      </c>
      <c r="G17" s="3">
        <f t="shared" si="3"/>
        <v>7</v>
      </c>
      <c r="H17" s="4">
        <f>H16+0.75</f>
        <v>9.51</v>
      </c>
      <c r="I17" s="4">
        <f t="shared" si="5"/>
        <v>0.75</v>
      </c>
      <c r="J17" s="3">
        <f t="shared" si="6"/>
        <v>7</v>
      </c>
      <c r="K17" s="4">
        <f>K16+0.8</f>
        <v>10.66</v>
      </c>
      <c r="L17" s="4">
        <f t="shared" si="7"/>
        <v>0.8</v>
      </c>
      <c r="M17" s="3">
        <f t="shared" si="8"/>
        <v>7</v>
      </c>
      <c r="N17" s="4">
        <f>N16+0.87</f>
        <v>12.5</v>
      </c>
      <c r="O17" s="4">
        <f t="shared" si="9"/>
        <v>0.87</v>
      </c>
      <c r="P17" s="3">
        <f t="shared" si="10"/>
        <v>7</v>
      </c>
      <c r="Q17" s="4">
        <f>Q16+1.09</f>
        <v>15.11</v>
      </c>
      <c r="R17" s="4">
        <f t="shared" si="11"/>
        <v>1.09</v>
      </c>
      <c r="S17" s="3">
        <f t="shared" si="12"/>
        <v>7</v>
      </c>
      <c r="T17" s="4">
        <f>T16+1.46</f>
        <v>18.93</v>
      </c>
      <c r="U17" s="4">
        <f t="shared" si="13"/>
        <v>1.46</v>
      </c>
    </row>
    <row r="18">
      <c r="D18" s="3">
        <f t="shared" si="1"/>
        <v>7.5</v>
      </c>
      <c r="E18" s="4">
        <f>E17+0.58</f>
        <v>9.02</v>
      </c>
      <c r="F18" s="4">
        <f t="shared" si="2"/>
        <v>0.58</v>
      </c>
      <c r="G18" s="3">
        <f t="shared" si="3"/>
        <v>7.5</v>
      </c>
      <c r="H18" s="4">
        <f>H17+0.66</f>
        <v>10.17</v>
      </c>
      <c r="I18" s="4">
        <f t="shared" si="5"/>
        <v>0.66</v>
      </c>
      <c r="J18" s="3">
        <f t="shared" si="6"/>
        <v>7.5</v>
      </c>
      <c r="K18" s="4">
        <f>K17+0.77</f>
        <v>11.43</v>
      </c>
      <c r="L18" s="4">
        <f t="shared" si="7"/>
        <v>0.77</v>
      </c>
      <c r="M18" s="3">
        <f t="shared" si="8"/>
        <v>7.5</v>
      </c>
      <c r="N18" s="4">
        <f>N17+0.86</f>
        <v>13.36</v>
      </c>
      <c r="O18" s="4">
        <f t="shared" si="9"/>
        <v>0.86</v>
      </c>
      <c r="P18" s="3">
        <f t="shared" si="10"/>
        <v>7.5</v>
      </c>
      <c r="Q18" s="4">
        <f>Q17+1.07</f>
        <v>16.18</v>
      </c>
      <c r="R18" s="4">
        <f t="shared" si="11"/>
        <v>1.07</v>
      </c>
      <c r="S18" s="3">
        <f t="shared" si="12"/>
        <v>7.5</v>
      </c>
      <c r="T18" s="4">
        <f>T17+1.23</f>
        <v>20.16</v>
      </c>
      <c r="U18" s="4">
        <f t="shared" si="13"/>
        <v>1.23</v>
      </c>
    </row>
    <row r="19">
      <c r="D19" s="3">
        <f t="shared" si="1"/>
        <v>8</v>
      </c>
      <c r="E19" s="4">
        <f>E18+0.54</f>
        <v>9.56</v>
      </c>
      <c r="F19" s="4">
        <f t="shared" si="2"/>
        <v>0.54</v>
      </c>
      <c r="G19" s="3">
        <f t="shared" si="3"/>
        <v>8</v>
      </c>
      <c r="H19" s="4">
        <f>H18+0.63</f>
        <v>10.8</v>
      </c>
      <c r="I19" s="4">
        <f t="shared" si="5"/>
        <v>0.63</v>
      </c>
      <c r="J19" s="3">
        <f t="shared" si="6"/>
        <v>8</v>
      </c>
      <c r="K19" s="4">
        <f>K18+0.83</f>
        <v>12.26</v>
      </c>
      <c r="L19" s="4">
        <f t="shared" si="7"/>
        <v>0.83</v>
      </c>
      <c r="M19" s="3">
        <f t="shared" si="8"/>
        <v>8</v>
      </c>
      <c r="N19" s="4">
        <f>N18+0.92</f>
        <v>14.28</v>
      </c>
      <c r="O19" s="4">
        <f t="shared" si="9"/>
        <v>0.92</v>
      </c>
      <c r="P19" s="3">
        <f t="shared" si="10"/>
        <v>8</v>
      </c>
      <c r="Q19" s="4">
        <f>Q18+1.1</f>
        <v>17.28</v>
      </c>
      <c r="R19" s="4">
        <f t="shared" si="11"/>
        <v>1.1</v>
      </c>
      <c r="S19" s="3">
        <f t="shared" si="12"/>
        <v>8</v>
      </c>
      <c r="T19" s="4">
        <f>T18+1.44</f>
        <v>21.6</v>
      </c>
      <c r="U19" s="4">
        <f t="shared" si="13"/>
        <v>1.44</v>
      </c>
    </row>
    <row r="20">
      <c r="D20" s="3">
        <f t="shared" si="1"/>
        <v>8.5</v>
      </c>
      <c r="E20" s="4">
        <f>E19+0.63</f>
        <v>10.19</v>
      </c>
      <c r="F20" s="4">
        <f t="shared" si="2"/>
        <v>0.63</v>
      </c>
      <c r="G20" s="3">
        <f t="shared" si="3"/>
        <v>8.5</v>
      </c>
      <c r="H20" s="4">
        <f>H19+0.69</f>
        <v>11.49</v>
      </c>
      <c r="I20" s="4">
        <f t="shared" si="5"/>
        <v>0.69</v>
      </c>
      <c r="J20" s="3">
        <f t="shared" si="6"/>
        <v>8.5</v>
      </c>
      <c r="K20" s="4">
        <f>K19+0.75</f>
        <v>13.01</v>
      </c>
      <c r="L20" s="4">
        <f t="shared" si="7"/>
        <v>0.75</v>
      </c>
      <c r="M20" s="3">
        <f t="shared" si="8"/>
        <v>8.5</v>
      </c>
      <c r="N20" s="4">
        <f>N19+0.91</f>
        <v>15.19</v>
      </c>
      <c r="O20" s="4">
        <f t="shared" si="9"/>
        <v>0.91</v>
      </c>
      <c r="P20" s="3">
        <f t="shared" si="10"/>
        <v>8.5</v>
      </c>
      <c r="Q20" s="4">
        <f>Q19+1.02</f>
        <v>18.3</v>
      </c>
      <c r="R20" s="4">
        <f t="shared" si="11"/>
        <v>1.02</v>
      </c>
      <c r="S20" s="3">
        <f t="shared" si="12"/>
        <v>8.5</v>
      </c>
      <c r="T20" s="4">
        <f>T19+1.42</f>
        <v>23.02</v>
      </c>
      <c r="U20" s="4">
        <f t="shared" si="13"/>
        <v>1.42</v>
      </c>
    </row>
    <row r="21">
      <c r="D21" s="3">
        <f t="shared" si="1"/>
        <v>9</v>
      </c>
      <c r="E21" s="4">
        <f>E20+0.53</f>
        <v>10.72</v>
      </c>
      <c r="F21" s="4">
        <f t="shared" si="2"/>
        <v>0.53</v>
      </c>
      <c r="G21" s="3">
        <f t="shared" si="3"/>
        <v>9</v>
      </c>
      <c r="H21" s="4">
        <f>H20+0.67</f>
        <v>12.16</v>
      </c>
      <c r="I21" s="4">
        <f t="shared" si="5"/>
        <v>0.67</v>
      </c>
      <c r="J21" s="3">
        <f t="shared" si="6"/>
        <v>9</v>
      </c>
      <c r="K21" s="4">
        <f>K20+0.79</f>
        <v>13.8</v>
      </c>
      <c r="L21" s="4">
        <f t="shared" si="7"/>
        <v>0.79</v>
      </c>
      <c r="M21" s="3">
        <f t="shared" si="8"/>
        <v>9</v>
      </c>
      <c r="N21" s="4">
        <f>N20+0.9</f>
        <v>16.09</v>
      </c>
      <c r="O21" s="4">
        <f t="shared" si="9"/>
        <v>0.9</v>
      </c>
      <c r="P21" s="3">
        <f t="shared" si="10"/>
        <v>9</v>
      </c>
      <c r="Q21" s="4">
        <f>Q20+1.07</f>
        <v>19.37</v>
      </c>
      <c r="R21" s="4">
        <f t="shared" si="11"/>
        <v>1.07</v>
      </c>
      <c r="S21" s="3">
        <f t="shared" si="12"/>
        <v>9</v>
      </c>
      <c r="T21" s="4">
        <f>T20+1.26</f>
        <v>24.28</v>
      </c>
      <c r="U21" s="4">
        <f t="shared" si="13"/>
        <v>1.26</v>
      </c>
    </row>
    <row r="22">
      <c r="D22" s="3">
        <f t="shared" si="1"/>
        <v>9.5</v>
      </c>
      <c r="E22" s="4">
        <f>E21+0.58</f>
        <v>11.3</v>
      </c>
      <c r="F22" s="4">
        <f t="shared" si="2"/>
        <v>0.58</v>
      </c>
      <c r="G22" s="3">
        <f t="shared" si="3"/>
        <v>9.5</v>
      </c>
      <c r="H22" s="4">
        <f>H21+0.68</f>
        <v>12.84</v>
      </c>
      <c r="I22" s="4">
        <f t="shared" si="5"/>
        <v>0.68</v>
      </c>
      <c r="J22" s="3">
        <f t="shared" si="6"/>
        <v>9.5</v>
      </c>
      <c r="K22" s="4">
        <f>K21+0.7</f>
        <v>14.5</v>
      </c>
      <c r="L22" s="4">
        <f t="shared" si="7"/>
        <v>0.7</v>
      </c>
      <c r="M22" s="3">
        <f t="shared" si="8"/>
        <v>9.5</v>
      </c>
      <c r="N22" s="4">
        <f>N21+0.85</f>
        <v>16.94</v>
      </c>
      <c r="O22" s="4">
        <f t="shared" si="9"/>
        <v>0.85</v>
      </c>
      <c r="P22" s="3">
        <f t="shared" si="10"/>
        <v>9.5</v>
      </c>
      <c r="Q22" s="4">
        <f>Q21+1.06</f>
        <v>20.43</v>
      </c>
      <c r="R22" s="4">
        <f t="shared" si="11"/>
        <v>1.06</v>
      </c>
      <c r="S22" s="3">
        <f t="shared" si="12"/>
        <v>9.5</v>
      </c>
      <c r="T22" s="4">
        <f>T21+1.31</f>
        <v>25.59</v>
      </c>
      <c r="U22" s="4">
        <f t="shared" si="13"/>
        <v>1.31</v>
      </c>
    </row>
    <row r="23">
      <c r="D23" s="3">
        <f t="shared" si="1"/>
        <v>10</v>
      </c>
      <c r="E23" s="4">
        <f>E22+0.61</f>
        <v>11.91</v>
      </c>
      <c r="F23" s="4">
        <f t="shared" si="2"/>
        <v>0.61</v>
      </c>
      <c r="G23" s="3">
        <f t="shared" si="3"/>
        <v>10</v>
      </c>
      <c r="H23" s="4">
        <f>H22+0.64</f>
        <v>13.48</v>
      </c>
      <c r="I23" s="4">
        <f t="shared" si="5"/>
        <v>0.64</v>
      </c>
      <c r="J23" s="3">
        <f t="shared" si="6"/>
        <v>10</v>
      </c>
      <c r="K23" s="4">
        <f>K22+0.81</f>
        <v>15.31</v>
      </c>
      <c r="L23" s="4">
        <f t="shared" si="7"/>
        <v>0.81</v>
      </c>
      <c r="M23" s="3">
        <f t="shared" si="8"/>
        <v>10</v>
      </c>
      <c r="N23" s="4">
        <f>N22+0.84</f>
        <v>17.78</v>
      </c>
      <c r="O23" s="4">
        <f t="shared" si="9"/>
        <v>0.84</v>
      </c>
      <c r="P23" s="3">
        <f t="shared" si="10"/>
        <v>10</v>
      </c>
      <c r="Q23" s="4">
        <f>Q22+1.05</f>
        <v>21.48</v>
      </c>
      <c r="R23" s="4">
        <f t="shared" si="11"/>
        <v>1.05</v>
      </c>
      <c r="S23" s="3">
        <f t="shared" si="12"/>
        <v>10</v>
      </c>
      <c r="T23" s="4">
        <f>T22+1.43</f>
        <v>27.02</v>
      </c>
      <c r="U23" s="4">
        <f t="shared" si="13"/>
        <v>1.43</v>
      </c>
    </row>
  </sheetData>
  <mergeCells count="7"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  <c r="B1" s="3" t="s">
        <v>8</v>
      </c>
      <c r="C1" s="3" t="s">
        <v>8</v>
      </c>
      <c r="D1" s="3" t="s">
        <v>8</v>
      </c>
      <c r="E1" s="3" t="s">
        <v>8</v>
      </c>
      <c r="F1" s="3" t="s">
        <v>8</v>
      </c>
    </row>
    <row r="2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</row>
    <row r="3">
      <c r="A3" s="4">
        <f>'Section 6.2'!F4</f>
        <v>0.59</v>
      </c>
      <c r="B3" s="4">
        <f>'Section 6.2'!I4</f>
        <v>0.68</v>
      </c>
      <c r="C3" s="4">
        <f>'Section 6.2'!L4</f>
        <v>0.74</v>
      </c>
      <c r="D3" s="4">
        <f>'Section 6.2'!O4</f>
        <v>0.81</v>
      </c>
      <c r="E3" s="4">
        <f>'Section 6.2'!R4</f>
        <v>1.09</v>
      </c>
      <c r="F3" s="4">
        <f>'Section 6.2'!U4</f>
        <v>1.34</v>
      </c>
    </row>
    <row r="4">
      <c r="A4" s="4">
        <f>'Section 6.2'!F5</f>
        <v>0.63</v>
      </c>
      <c r="B4" s="4">
        <f>'Section 6.2'!I5</f>
        <v>0.68</v>
      </c>
      <c r="C4" s="4">
        <f>'Section 6.2'!L5</f>
        <v>0.79</v>
      </c>
      <c r="D4" s="4">
        <f>'Section 6.2'!O5</f>
        <v>0.9</v>
      </c>
      <c r="E4" s="4">
        <f>'Section 6.2'!R5</f>
        <v>1.17</v>
      </c>
      <c r="F4" s="4">
        <f>'Section 6.2'!U5</f>
        <v>1.3</v>
      </c>
    </row>
    <row r="5">
      <c r="A5" s="4">
        <f>'Section 6.2'!F6</f>
        <v>0.55</v>
      </c>
      <c r="B5" s="4">
        <f>'Section 6.2'!I6</f>
        <v>0.69</v>
      </c>
      <c r="C5" s="4">
        <f>'Section 6.2'!L6</f>
        <v>0.76</v>
      </c>
      <c r="D5" s="4">
        <f>'Section 6.2'!O6</f>
        <v>0.84</v>
      </c>
      <c r="E5" s="4">
        <f>'Section 6.2'!R6</f>
        <v>1.08</v>
      </c>
      <c r="F5" s="4">
        <f>'Section 6.2'!U6</f>
        <v>1.35</v>
      </c>
    </row>
    <row r="6">
      <c r="A6" s="4">
        <f>'Section 6.2'!F7</f>
        <v>0.6</v>
      </c>
      <c r="B6" s="4">
        <f>'Section 6.2'!I7</f>
        <v>0.7</v>
      </c>
      <c r="C6" s="4">
        <f>'Section 6.2'!L7</f>
        <v>0.68</v>
      </c>
      <c r="D6" s="4">
        <f>'Section 6.2'!O7</f>
        <v>0.92</v>
      </c>
      <c r="E6" s="4">
        <f>'Section 6.2'!R7</f>
        <v>1.03</v>
      </c>
      <c r="F6" s="4">
        <f>'Section 6.2'!U7</f>
        <v>1.43</v>
      </c>
    </row>
    <row r="7">
      <c r="A7" s="4">
        <f>'Section 6.2'!F8</f>
        <v>0.63</v>
      </c>
      <c r="B7" s="4">
        <f>'Section 6.2'!I8</f>
        <v>0.7</v>
      </c>
      <c r="C7" s="4">
        <f>'Section 6.2'!L8</f>
        <v>0.84</v>
      </c>
      <c r="D7" s="4">
        <f>'Section 6.2'!O8</f>
        <v>0.9</v>
      </c>
      <c r="E7" s="4">
        <f>'Section 6.2'!R8</f>
        <v>1.04</v>
      </c>
      <c r="F7" s="4">
        <f>'Section 6.2'!U8</f>
        <v>1.27</v>
      </c>
    </row>
    <row r="8">
      <c r="A8" s="4">
        <f>'Section 6.2'!F9</f>
        <v>0.63</v>
      </c>
      <c r="B8" s="4">
        <f>'Section 6.2'!I9</f>
        <v>0.63</v>
      </c>
      <c r="C8" s="4">
        <f>'Section 6.2'!L9</f>
        <v>0.75</v>
      </c>
      <c r="D8" s="4">
        <f>'Section 6.2'!O9</f>
        <v>0.91</v>
      </c>
      <c r="E8" s="4">
        <f>'Section 6.2'!R9</f>
        <v>1.06</v>
      </c>
      <c r="F8" s="4">
        <f>'Section 6.2'!U9</f>
        <v>1.3</v>
      </c>
    </row>
    <row r="9">
      <c r="A9" s="4">
        <f>'Section 6.2'!F10</f>
        <v>0.61</v>
      </c>
      <c r="B9" s="4">
        <f>'Section 6.2'!I10</f>
        <v>0.64</v>
      </c>
      <c r="C9" s="4">
        <f>'Section 6.2'!L10</f>
        <v>0.81</v>
      </c>
      <c r="D9" s="4">
        <f>'Section 6.2'!O10</f>
        <v>0.86</v>
      </c>
      <c r="E9" s="4">
        <f>'Section 6.2'!R10</f>
        <v>1.09</v>
      </c>
      <c r="F9" s="4">
        <f>'Section 6.2'!U10</f>
        <v>1.38</v>
      </c>
    </row>
    <row r="10">
      <c r="A10" s="4">
        <f>'Section 6.2'!F11</f>
        <v>0.58</v>
      </c>
      <c r="B10" s="4">
        <f>'Section 6.2'!I11</f>
        <v>0.68</v>
      </c>
      <c r="C10" s="4">
        <f>'Section 6.2'!L11</f>
        <v>0.76</v>
      </c>
      <c r="D10" s="4">
        <f>'Section 6.2'!O11</f>
        <v>0.95</v>
      </c>
      <c r="E10" s="4">
        <f>'Section 6.2'!R11</f>
        <v>1.08</v>
      </c>
      <c r="F10" s="4">
        <f>'Section 6.2'!U11</f>
        <v>1.4</v>
      </c>
    </row>
    <row r="11">
      <c r="A11" s="4">
        <f>'Section 6.2'!F12</f>
        <v>0.56</v>
      </c>
      <c r="B11" s="4">
        <f>'Section 6.2'!I12</f>
        <v>0.7</v>
      </c>
      <c r="C11" s="4">
        <f>'Section 6.2'!L12</f>
        <v>0.79</v>
      </c>
      <c r="D11" s="4">
        <f>'Section 6.2'!O12</f>
        <v>0.84</v>
      </c>
      <c r="E11" s="4">
        <f>'Section 6.2'!R12</f>
        <v>1.11</v>
      </c>
      <c r="F11" s="4">
        <f>'Section 6.2'!U12</f>
        <v>1.27</v>
      </c>
    </row>
    <row r="12">
      <c r="A12" s="4">
        <f>'Section 6.2'!F13</f>
        <v>0.61</v>
      </c>
      <c r="B12" s="4">
        <f>'Section 6.2'!I13</f>
        <v>0.63</v>
      </c>
      <c r="C12" s="4">
        <f>'Section 6.2'!L13</f>
        <v>0.75</v>
      </c>
      <c r="D12" s="4">
        <f>'Section 6.2'!O13</f>
        <v>0.85</v>
      </c>
      <c r="E12" s="4">
        <f>'Section 6.2'!R13</f>
        <v>1.05</v>
      </c>
      <c r="F12" s="4">
        <f>'Section 6.2'!U13</f>
        <v>1.42</v>
      </c>
    </row>
    <row r="13">
      <c r="A13" s="4">
        <f>'Section 6.2'!F14</f>
        <v>0.6</v>
      </c>
      <c r="B13" s="4">
        <f>'Section 6.2'!I14</f>
        <v>0.64</v>
      </c>
      <c r="C13" s="4">
        <f>'Section 6.2'!L14</f>
        <v>0.7</v>
      </c>
      <c r="D13" s="4">
        <f>'Section 6.2'!O14</f>
        <v>0.96</v>
      </c>
      <c r="E13" s="4">
        <f>'Section 6.2'!R14</f>
        <v>1.08</v>
      </c>
      <c r="F13" s="4">
        <f>'Section 6.2'!U14</f>
        <v>1.27</v>
      </c>
    </row>
    <row r="14">
      <c r="A14" s="4">
        <f>'Section 6.2'!F15</f>
        <v>0.68</v>
      </c>
      <c r="B14" s="4">
        <f>'Section 6.2'!I15</f>
        <v>0.68</v>
      </c>
      <c r="C14" s="4">
        <f>'Section 6.2'!L15</f>
        <v>0.76</v>
      </c>
      <c r="D14" s="4">
        <f>'Section 6.2'!O15</f>
        <v>1.01</v>
      </c>
      <c r="E14" s="4">
        <f>'Section 6.2'!R15</f>
        <v>1.06</v>
      </c>
      <c r="F14" s="4">
        <f>'Section 6.2'!U15</f>
        <v>1.48</v>
      </c>
    </row>
    <row r="15">
      <c r="A15" s="4">
        <f>'Section 6.2'!F16</f>
        <v>0.51</v>
      </c>
      <c r="B15" s="4">
        <f>'Section 6.2'!I16</f>
        <v>0.71</v>
      </c>
      <c r="C15" s="4">
        <f>'Section 6.2'!L16</f>
        <v>0.73</v>
      </c>
      <c r="D15" s="4">
        <f>'Section 6.2'!O16</f>
        <v>0.88</v>
      </c>
      <c r="E15" s="4">
        <f>'Section 6.2'!R16</f>
        <v>1.08</v>
      </c>
      <c r="F15" s="4">
        <f>'Section 6.2'!U16</f>
        <v>1.26</v>
      </c>
    </row>
    <row r="16">
      <c r="A16" s="4">
        <f>'Section 6.2'!F17</f>
        <v>0.66</v>
      </c>
      <c r="B16" s="4">
        <f>'Section 6.2'!I17</f>
        <v>0.75</v>
      </c>
      <c r="C16" s="4">
        <f>'Section 6.2'!L17</f>
        <v>0.8</v>
      </c>
      <c r="D16" s="4">
        <f>'Section 6.2'!O17</f>
        <v>0.87</v>
      </c>
      <c r="E16" s="4">
        <f>'Section 6.2'!R17</f>
        <v>1.09</v>
      </c>
      <c r="F16" s="4">
        <f>'Section 6.2'!U17</f>
        <v>1.46</v>
      </c>
    </row>
    <row r="17">
      <c r="A17" s="4">
        <f>'Section 6.2'!F18</f>
        <v>0.58</v>
      </c>
      <c r="B17" s="4">
        <f>'Section 6.2'!I18</f>
        <v>0.66</v>
      </c>
      <c r="C17" s="4">
        <f>'Section 6.2'!L18</f>
        <v>0.77</v>
      </c>
      <c r="D17" s="4">
        <f>'Section 6.2'!O18</f>
        <v>0.86</v>
      </c>
      <c r="E17" s="4">
        <f>'Section 6.2'!R18</f>
        <v>1.07</v>
      </c>
      <c r="F17" s="4">
        <f>'Section 6.2'!U18</f>
        <v>1.23</v>
      </c>
    </row>
    <row r="18">
      <c r="A18" s="4">
        <f>'Section 6.2'!F19</f>
        <v>0.54</v>
      </c>
      <c r="B18" s="4">
        <f>'Section 6.2'!I19</f>
        <v>0.63</v>
      </c>
      <c r="C18" s="4">
        <f>'Section 6.2'!L19</f>
        <v>0.83</v>
      </c>
      <c r="D18" s="4">
        <f>'Section 6.2'!O19</f>
        <v>0.92</v>
      </c>
      <c r="E18" s="4">
        <f>'Section 6.2'!R19</f>
        <v>1.1</v>
      </c>
      <c r="F18" s="4">
        <f>'Section 6.2'!U19</f>
        <v>1.44</v>
      </c>
    </row>
    <row r="19">
      <c r="A19" s="4">
        <f>'Section 6.2'!F20</f>
        <v>0.63</v>
      </c>
      <c r="B19" s="4">
        <f>'Section 6.2'!I20</f>
        <v>0.69</v>
      </c>
      <c r="C19" s="4">
        <f>'Section 6.2'!L20</f>
        <v>0.75</v>
      </c>
      <c r="D19" s="4">
        <f>'Section 6.2'!O20</f>
        <v>0.91</v>
      </c>
      <c r="E19" s="4">
        <f>'Section 6.2'!R20</f>
        <v>1.02</v>
      </c>
      <c r="F19" s="4">
        <f>'Section 6.2'!U20</f>
        <v>1.42</v>
      </c>
    </row>
    <row r="20">
      <c r="A20" s="4">
        <f>'Section 6.2'!F21</f>
        <v>0.53</v>
      </c>
      <c r="B20" s="4">
        <f>'Section 6.2'!I21</f>
        <v>0.67</v>
      </c>
      <c r="C20" s="4">
        <f>'Section 6.2'!L21</f>
        <v>0.79</v>
      </c>
      <c r="D20" s="4">
        <f>'Section 6.2'!O21</f>
        <v>0.9</v>
      </c>
      <c r="E20" s="4">
        <f>'Section 6.2'!R21</f>
        <v>1.07</v>
      </c>
      <c r="F20" s="4">
        <f>'Section 6.2'!U21</f>
        <v>1.26</v>
      </c>
    </row>
    <row r="21">
      <c r="A21" s="4">
        <f>'Section 6.2'!F22</f>
        <v>0.58</v>
      </c>
      <c r="B21" s="4">
        <f>'Section 6.2'!I22</f>
        <v>0.68</v>
      </c>
      <c r="C21" s="4">
        <f>'Section 6.2'!L22</f>
        <v>0.7</v>
      </c>
      <c r="D21" s="4">
        <f>'Section 6.2'!O22</f>
        <v>0.85</v>
      </c>
      <c r="E21" s="4">
        <f>'Section 6.2'!R22</f>
        <v>1.06</v>
      </c>
      <c r="F21" s="4">
        <f>'Section 6.2'!U22</f>
        <v>1.31</v>
      </c>
    </row>
    <row r="22">
      <c r="A22" s="4">
        <f>'Section 6.2'!F23</f>
        <v>0.61</v>
      </c>
      <c r="B22" s="4">
        <f>'Section 6.2'!I23</f>
        <v>0.64</v>
      </c>
      <c r="C22" s="4">
        <f>'Section 6.2'!L23</f>
        <v>0.81</v>
      </c>
      <c r="D22" s="4">
        <f>'Section 6.2'!O23</f>
        <v>0.84</v>
      </c>
      <c r="E22" s="4">
        <f>'Section 6.2'!R23</f>
        <v>1.05</v>
      </c>
      <c r="F22" s="4">
        <f>'Section 6.2'!U23</f>
        <v>1.43</v>
      </c>
    </row>
    <row r="23">
      <c r="A23" s="4" t="str">
        <f>'Section 6.2'!F24</f>
        <v/>
      </c>
      <c r="B23" s="4" t="str">
        <f>'Section 6.2'!I24</f>
        <v/>
      </c>
      <c r="C23" s="4" t="str">
        <f>'Section 6.2'!L24</f>
        <v/>
      </c>
      <c r="D23" s="4" t="str">
        <f>'Section 6.2'!O24</f>
        <v/>
      </c>
      <c r="E23" s="4" t="str">
        <f>'Section 6.2'!R24</f>
        <v/>
      </c>
      <c r="F23" s="4" t="str">
        <f>'Section 6.2'!U24</f>
        <v/>
      </c>
    </row>
    <row r="24">
      <c r="A24" s="4" t="str">
        <f>'Section 6.2'!F25</f>
        <v/>
      </c>
      <c r="B24" s="4" t="str">
        <f>'Section 6.2'!I25</f>
        <v/>
      </c>
      <c r="C24" s="4" t="str">
        <f>'Section 6.2'!L25</f>
        <v/>
      </c>
      <c r="D24" s="4" t="str">
        <f>'Section 6.2'!O25</f>
        <v/>
      </c>
      <c r="E24" s="4" t="str">
        <f>'Section 6.2'!R25</f>
        <v/>
      </c>
      <c r="F24" s="4" t="str">
        <f>'Section 6.2'!U25</f>
        <v/>
      </c>
    </row>
    <row r="25">
      <c r="A25" s="4" t="str">
        <f>'Section 6.2'!F26</f>
        <v/>
      </c>
      <c r="B25" s="4" t="str">
        <f>'Section 6.2'!I26</f>
        <v/>
      </c>
      <c r="C25" s="4" t="str">
        <f>'Section 6.2'!L26</f>
        <v/>
      </c>
      <c r="D25" s="4" t="str">
        <f>'Section 6.2'!O26</f>
        <v/>
      </c>
      <c r="E25" s="4" t="str">
        <f>'Section 6.2'!R26</f>
        <v/>
      </c>
      <c r="F25" s="4" t="str">
        <f>'Section 6.2'!U26</f>
        <v/>
      </c>
    </row>
    <row r="26">
      <c r="A26" s="4" t="str">
        <f>'Section 6.2'!F27</f>
        <v/>
      </c>
      <c r="B26" s="4" t="str">
        <f>'Section 6.2'!I27</f>
        <v/>
      </c>
      <c r="C26" s="4" t="str">
        <f>'Section 6.2'!L27</f>
        <v/>
      </c>
      <c r="D26" s="4" t="str">
        <f>'Section 6.2'!O27</f>
        <v/>
      </c>
      <c r="E26" s="4" t="str">
        <f>'Section 6.2'!R27</f>
        <v/>
      </c>
      <c r="F26" s="4" t="str">
        <f>'Section 6.2'!U27</f>
        <v/>
      </c>
    </row>
    <row r="27">
      <c r="A27" s="4" t="str">
        <f>'Section 6.2'!F28</f>
        <v/>
      </c>
      <c r="B27" s="4" t="str">
        <f>'Section 6.2'!I28</f>
        <v/>
      </c>
      <c r="C27" s="4" t="str">
        <f>'Section 6.2'!L28</f>
        <v/>
      </c>
      <c r="D27" s="4" t="str">
        <f>'Section 6.2'!O28</f>
        <v/>
      </c>
      <c r="E27" s="4" t="str">
        <f>'Section 6.2'!R28</f>
        <v/>
      </c>
      <c r="F27" s="4" t="str">
        <f>'Section 6.2'!U28</f>
        <v/>
      </c>
    </row>
    <row r="28">
      <c r="A28" s="4" t="str">
        <f>'Section 6.2'!F29</f>
        <v/>
      </c>
      <c r="B28" s="4" t="str">
        <f>'Section 6.2'!I29</f>
        <v/>
      </c>
      <c r="C28" s="4" t="str">
        <f>'Section 6.2'!L29</f>
        <v/>
      </c>
      <c r="D28" s="4" t="str">
        <f>'Section 6.2'!O29</f>
        <v/>
      </c>
      <c r="E28" s="4" t="str">
        <f>'Section 6.2'!R29</f>
        <v/>
      </c>
      <c r="F28" s="4" t="str">
        <f>'Section 6.2'!U29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6" width="19.29"/>
    <col customWidth="1" min="7" max="7" width="17.43"/>
    <col customWidth="1" min="8" max="10" width="17.57"/>
    <col customWidth="1" min="11" max="12" width="16.0"/>
    <col customWidth="1" min="13" max="13" width="16.86"/>
    <col customWidth="1" min="14" max="15" width="16.43"/>
    <col customWidth="1" min="16" max="16" width="15.86"/>
    <col customWidth="1" min="17" max="18" width="17.43"/>
    <col customWidth="1" min="19" max="19" width="17.0"/>
    <col customWidth="1" min="20" max="20" width="16.0"/>
  </cols>
  <sheetData>
    <row r="1">
      <c r="A1" s="1" t="s">
        <v>0</v>
      </c>
      <c r="D1" s="1" t="s">
        <v>31</v>
      </c>
      <c r="G1" s="1" t="s">
        <v>32</v>
      </c>
      <c r="J1" s="1" t="s">
        <v>33</v>
      </c>
      <c r="M1" s="1" t="s">
        <v>34</v>
      </c>
      <c r="P1" s="1" t="s">
        <v>35</v>
      </c>
      <c r="S1" s="1" t="s">
        <v>36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6</v>
      </c>
      <c r="H2" s="2" t="s">
        <v>7</v>
      </c>
      <c r="I2" s="2" t="s">
        <v>8</v>
      </c>
      <c r="J2" s="2" t="s">
        <v>6</v>
      </c>
      <c r="K2" s="2" t="s">
        <v>7</v>
      </c>
      <c r="L2" s="2" t="s">
        <v>8</v>
      </c>
      <c r="M2" s="2" t="s">
        <v>6</v>
      </c>
      <c r="N2" s="2" t="s">
        <v>7</v>
      </c>
      <c r="O2" s="2" t="s">
        <v>8</v>
      </c>
      <c r="P2" s="2" t="s">
        <v>6</v>
      </c>
      <c r="Q2" s="2" t="s">
        <v>7</v>
      </c>
      <c r="R2" s="2" t="s">
        <v>8</v>
      </c>
      <c r="S2" s="2" t="s">
        <v>6</v>
      </c>
      <c r="T2" s="2" t="s">
        <v>7</v>
      </c>
      <c r="U2" s="2" t="s">
        <v>8</v>
      </c>
    </row>
    <row r="3">
      <c r="A3" s="3" t="s">
        <v>9</v>
      </c>
      <c r="B3" s="3">
        <v>50.0</v>
      </c>
      <c r="C3" s="3" t="s">
        <v>10</v>
      </c>
      <c r="D3" s="3">
        <v>0.0</v>
      </c>
      <c r="E3" s="3">
        <v>0.0</v>
      </c>
      <c r="F3" s="3"/>
      <c r="G3" s="3">
        <v>0.0</v>
      </c>
      <c r="H3" s="3">
        <v>0.0</v>
      </c>
      <c r="I3" s="3"/>
      <c r="J3" s="3">
        <v>0.0</v>
      </c>
      <c r="K3" s="3">
        <v>0.0</v>
      </c>
      <c r="L3" s="3"/>
      <c r="M3" s="3">
        <v>0.0</v>
      </c>
      <c r="N3" s="3">
        <v>0.0</v>
      </c>
      <c r="O3" s="3"/>
      <c r="P3" s="3">
        <v>0.0</v>
      </c>
      <c r="Q3" s="3">
        <v>0.0</v>
      </c>
      <c r="R3" s="3"/>
      <c r="S3" s="3">
        <v>0.0</v>
      </c>
      <c r="T3" s="3">
        <v>0.0</v>
      </c>
    </row>
    <row r="4">
      <c r="A4" s="3" t="s">
        <v>11</v>
      </c>
      <c r="B4" s="3">
        <v>70.5</v>
      </c>
      <c r="C4" s="3" t="s">
        <v>10</v>
      </c>
      <c r="D4" s="3">
        <f t="shared" ref="D4:D23" si="1">D3+1/2</f>
        <v>0.5</v>
      </c>
      <c r="E4" s="4">
        <f>E3+0.99</f>
        <v>0.99</v>
      </c>
      <c r="F4" s="4">
        <f t="shared" ref="F4:F23" si="2">E4-E3</f>
        <v>0.99</v>
      </c>
      <c r="G4" s="3">
        <f t="shared" ref="G4:G23" si="3">G3+1/2</f>
        <v>0.5</v>
      </c>
      <c r="H4" s="4">
        <f>H3+1.08</f>
        <v>1.08</v>
      </c>
      <c r="I4" s="4">
        <f t="shared" ref="I4:I23" si="4">H4-H3</f>
        <v>1.08</v>
      </c>
      <c r="J4" s="3">
        <f t="shared" ref="J4:J23" si="5">J3+1/2</f>
        <v>0.5</v>
      </c>
      <c r="K4" s="4">
        <f>K3+1.16</f>
        <v>1.16</v>
      </c>
      <c r="L4" s="4">
        <f t="shared" ref="L4:L23" si="6">K4-K3</f>
        <v>1.16</v>
      </c>
      <c r="M4" s="3">
        <f t="shared" ref="M4:M23" si="7">M3+1/2</f>
        <v>0.5</v>
      </c>
      <c r="N4" s="4">
        <f>N3+1.45</f>
        <v>1.45</v>
      </c>
      <c r="O4" s="4">
        <f t="shared" ref="O4:O23" si="8">N4-N3</f>
        <v>1.45</v>
      </c>
      <c r="P4" s="3">
        <f t="shared" ref="P4:P23" si="9">P3+1/2</f>
        <v>0.5</v>
      </c>
      <c r="Q4" s="4">
        <f>Q3+1.92</f>
        <v>1.92</v>
      </c>
      <c r="R4" s="4">
        <f t="shared" ref="R4:R23" si="10">Q4-Q3</f>
        <v>1.92</v>
      </c>
      <c r="S4" s="3">
        <f t="shared" ref="S4:S23" si="11">S3+1/2</f>
        <v>0.5</v>
      </c>
      <c r="T4" s="4">
        <f>T3+2.1</f>
        <v>2.1</v>
      </c>
      <c r="U4" s="4">
        <f t="shared" ref="U4:U23" si="12">T4-T3</f>
        <v>2.1</v>
      </c>
    </row>
    <row r="5">
      <c r="A5" s="3" t="s">
        <v>12</v>
      </c>
      <c r="B5" s="3">
        <v>70.5</v>
      </c>
      <c r="C5" s="3" t="s">
        <v>10</v>
      </c>
      <c r="D5" s="3">
        <f t="shared" si="1"/>
        <v>1</v>
      </c>
      <c r="E5" s="4">
        <f>E4+1.11</f>
        <v>2.1</v>
      </c>
      <c r="F5" s="4">
        <f t="shared" si="2"/>
        <v>1.11</v>
      </c>
      <c r="G5" s="3">
        <f t="shared" si="3"/>
        <v>1</v>
      </c>
      <c r="H5" s="4">
        <f>H4+1.19</f>
        <v>2.27</v>
      </c>
      <c r="I5" s="4">
        <f t="shared" si="4"/>
        <v>1.19</v>
      </c>
      <c r="J5" s="3">
        <f t="shared" si="5"/>
        <v>1</v>
      </c>
      <c r="K5" s="4">
        <f>K4+1.22</f>
        <v>2.38</v>
      </c>
      <c r="L5" s="4">
        <f t="shared" si="6"/>
        <v>1.22</v>
      </c>
      <c r="M5" s="3">
        <f t="shared" si="7"/>
        <v>1</v>
      </c>
      <c r="N5" s="4">
        <f>N4+1.26</f>
        <v>2.71</v>
      </c>
      <c r="O5" s="4">
        <f t="shared" si="8"/>
        <v>1.26</v>
      </c>
      <c r="P5" s="3">
        <f t="shared" si="9"/>
        <v>1</v>
      </c>
      <c r="Q5" s="4">
        <f>Q4+1.74</f>
        <v>3.66</v>
      </c>
      <c r="R5" s="4">
        <f t="shared" si="10"/>
        <v>1.74</v>
      </c>
      <c r="S5" s="3">
        <f t="shared" si="11"/>
        <v>1</v>
      </c>
      <c r="T5" s="4">
        <f>T4+2.46</f>
        <v>4.56</v>
      </c>
      <c r="U5" s="4">
        <f t="shared" si="12"/>
        <v>2.46</v>
      </c>
    </row>
    <row r="6">
      <c r="A6" s="3" t="s">
        <v>13</v>
      </c>
      <c r="B6" s="3" t="s">
        <v>3</v>
      </c>
      <c r="C6" s="3" t="s">
        <v>10</v>
      </c>
      <c r="D6" s="3">
        <f t="shared" si="1"/>
        <v>1.5</v>
      </c>
      <c r="E6" s="4">
        <f>E5+0.99</f>
        <v>3.09</v>
      </c>
      <c r="F6" s="4">
        <f t="shared" si="2"/>
        <v>0.99</v>
      </c>
      <c r="G6" s="3">
        <f t="shared" si="3"/>
        <v>1.5</v>
      </c>
      <c r="H6" s="4">
        <f>H5+1.07</f>
        <v>3.34</v>
      </c>
      <c r="I6" s="4">
        <f t="shared" si="4"/>
        <v>1.07</v>
      </c>
      <c r="J6" s="3">
        <f t="shared" si="5"/>
        <v>1.5</v>
      </c>
      <c r="K6" s="4">
        <f>K5+1.07</f>
        <v>3.45</v>
      </c>
      <c r="L6" s="4">
        <f t="shared" si="6"/>
        <v>1.07</v>
      </c>
      <c r="M6" s="3">
        <f t="shared" si="7"/>
        <v>1.5</v>
      </c>
      <c r="N6" s="4">
        <f>N5+1.37</f>
        <v>4.08</v>
      </c>
      <c r="O6" s="4">
        <f t="shared" si="8"/>
        <v>1.37</v>
      </c>
      <c r="P6" s="3">
        <f t="shared" si="9"/>
        <v>1.5</v>
      </c>
      <c r="Q6" s="4">
        <f>Q5+1.88</f>
        <v>5.54</v>
      </c>
      <c r="R6" s="4">
        <f t="shared" si="10"/>
        <v>1.88</v>
      </c>
      <c r="S6" s="3">
        <f t="shared" si="11"/>
        <v>1.5</v>
      </c>
      <c r="T6" s="4">
        <f>T5+2.13</f>
        <v>6.69</v>
      </c>
      <c r="U6" s="4">
        <f t="shared" si="12"/>
        <v>2.13</v>
      </c>
    </row>
    <row r="7">
      <c r="A7" s="3" t="s">
        <v>14</v>
      </c>
      <c r="B7" s="3" t="s">
        <v>3</v>
      </c>
      <c r="C7" s="3" t="s">
        <v>15</v>
      </c>
      <c r="D7" s="3">
        <f t="shared" si="1"/>
        <v>2</v>
      </c>
      <c r="E7" s="4">
        <f>E6+1.16</f>
        <v>4.25</v>
      </c>
      <c r="F7" s="4">
        <f t="shared" si="2"/>
        <v>1.16</v>
      </c>
      <c r="G7" s="3">
        <f t="shared" si="3"/>
        <v>2</v>
      </c>
      <c r="H7" s="4">
        <f>H6+1.15</f>
        <v>4.49</v>
      </c>
      <c r="I7" s="4">
        <f t="shared" si="4"/>
        <v>1.15</v>
      </c>
      <c r="J7" s="3">
        <f t="shared" si="5"/>
        <v>2</v>
      </c>
      <c r="K7" s="4">
        <f>K6+1.2</f>
        <v>4.65</v>
      </c>
      <c r="L7" s="4">
        <f t="shared" si="6"/>
        <v>1.2</v>
      </c>
      <c r="M7" s="3">
        <f t="shared" si="7"/>
        <v>2</v>
      </c>
      <c r="N7" s="4">
        <f>N6+1.32</f>
        <v>5.4</v>
      </c>
      <c r="O7" s="4">
        <f t="shared" si="8"/>
        <v>1.32</v>
      </c>
      <c r="P7" s="3">
        <f t="shared" si="9"/>
        <v>2</v>
      </c>
      <c r="Q7" s="4">
        <f>Q6+1.63</f>
        <v>7.17</v>
      </c>
      <c r="R7" s="4">
        <f t="shared" si="10"/>
        <v>1.63</v>
      </c>
      <c r="S7" s="3">
        <f t="shared" si="11"/>
        <v>2</v>
      </c>
      <c r="T7" s="4">
        <f>T6+2.41</f>
        <v>9.1</v>
      </c>
      <c r="U7" s="4">
        <f t="shared" si="12"/>
        <v>2.41</v>
      </c>
    </row>
    <row r="8">
      <c r="A8" s="3" t="s">
        <v>16</v>
      </c>
      <c r="B8" s="3" t="s">
        <v>3</v>
      </c>
      <c r="C8" s="3" t="s">
        <v>15</v>
      </c>
      <c r="D8" s="3">
        <f t="shared" si="1"/>
        <v>2.5</v>
      </c>
      <c r="E8" s="4">
        <f>E7+1.02</f>
        <v>5.27</v>
      </c>
      <c r="F8" s="4">
        <f t="shared" si="2"/>
        <v>1.02</v>
      </c>
      <c r="G8" s="3">
        <f t="shared" si="3"/>
        <v>2.5</v>
      </c>
      <c r="H8" s="4">
        <f t="shared" ref="H8:H9" si="13">H7+1.06</f>
        <v>5.55</v>
      </c>
      <c r="I8" s="4">
        <f t="shared" si="4"/>
        <v>1.06</v>
      </c>
      <c r="J8" s="3">
        <f t="shared" si="5"/>
        <v>2.5</v>
      </c>
      <c r="K8" s="4">
        <f>K7+1.13</f>
        <v>5.78</v>
      </c>
      <c r="L8" s="4">
        <f t="shared" si="6"/>
        <v>1.13</v>
      </c>
      <c r="M8" s="3">
        <f t="shared" si="7"/>
        <v>2.5</v>
      </c>
      <c r="N8" s="4">
        <f>N7+1.31</f>
        <v>6.71</v>
      </c>
      <c r="O8" s="4">
        <f t="shared" si="8"/>
        <v>1.31</v>
      </c>
      <c r="P8" s="3">
        <f t="shared" si="9"/>
        <v>2.5</v>
      </c>
      <c r="Q8" s="4">
        <f>Q7+2.06</f>
        <v>9.23</v>
      </c>
      <c r="R8" s="4">
        <f t="shared" si="10"/>
        <v>2.06</v>
      </c>
      <c r="S8" s="3">
        <f t="shared" si="11"/>
        <v>2.5</v>
      </c>
      <c r="T8" s="4">
        <f>T7+2.13</f>
        <v>11.23</v>
      </c>
      <c r="U8" s="4">
        <f t="shared" si="12"/>
        <v>2.13</v>
      </c>
    </row>
    <row r="9">
      <c r="D9" s="3">
        <f t="shared" si="1"/>
        <v>3</v>
      </c>
      <c r="E9" s="4">
        <f>E8+1.21</f>
        <v>6.48</v>
      </c>
      <c r="F9" s="4">
        <f t="shared" si="2"/>
        <v>1.21</v>
      </c>
      <c r="G9" s="3">
        <f t="shared" si="3"/>
        <v>3</v>
      </c>
      <c r="H9" s="4">
        <f t="shared" si="13"/>
        <v>6.61</v>
      </c>
      <c r="I9" s="4">
        <f t="shared" si="4"/>
        <v>1.06</v>
      </c>
      <c r="J9" s="3">
        <f t="shared" si="5"/>
        <v>3</v>
      </c>
      <c r="K9" s="4">
        <f>K8+1.18</f>
        <v>6.96</v>
      </c>
      <c r="L9" s="4">
        <f t="shared" si="6"/>
        <v>1.18</v>
      </c>
      <c r="M9" s="3">
        <f t="shared" si="7"/>
        <v>3</v>
      </c>
      <c r="N9" s="4">
        <f>N8+1.35</f>
        <v>8.06</v>
      </c>
      <c r="O9" s="4">
        <f t="shared" si="8"/>
        <v>1.35</v>
      </c>
      <c r="P9" s="3">
        <f t="shared" si="9"/>
        <v>3</v>
      </c>
      <c r="Q9" s="4">
        <f>Q8+1.64</f>
        <v>10.87</v>
      </c>
      <c r="R9" s="4">
        <f t="shared" si="10"/>
        <v>1.64</v>
      </c>
      <c r="S9" s="3">
        <f t="shared" si="11"/>
        <v>3</v>
      </c>
      <c r="T9" s="4">
        <f>T8+2.44</f>
        <v>13.67</v>
      </c>
      <c r="U9" s="4">
        <f t="shared" si="12"/>
        <v>2.44</v>
      </c>
    </row>
    <row r="10">
      <c r="D10" s="3">
        <f t="shared" si="1"/>
        <v>3.5</v>
      </c>
      <c r="E10" s="4">
        <f>E9+1.11</f>
        <v>7.59</v>
      </c>
      <c r="F10" s="4">
        <f t="shared" si="2"/>
        <v>1.11</v>
      </c>
      <c r="G10" s="3">
        <f t="shared" si="3"/>
        <v>3.5</v>
      </c>
      <c r="H10" s="4">
        <f>H9+1.14</f>
        <v>7.75</v>
      </c>
      <c r="I10" s="4">
        <f t="shared" si="4"/>
        <v>1.14</v>
      </c>
      <c r="J10" s="3">
        <f t="shared" si="5"/>
        <v>3.5</v>
      </c>
      <c r="K10" s="4">
        <f>K9+1.1</f>
        <v>8.06</v>
      </c>
      <c r="L10" s="4">
        <f t="shared" si="6"/>
        <v>1.1</v>
      </c>
      <c r="M10" s="3">
        <f t="shared" si="7"/>
        <v>3.5</v>
      </c>
      <c r="N10" s="4">
        <f>N9+1.34</f>
        <v>9.4</v>
      </c>
      <c r="O10" s="4">
        <f t="shared" si="8"/>
        <v>1.34</v>
      </c>
      <c r="P10" s="3">
        <f t="shared" si="9"/>
        <v>3.5</v>
      </c>
      <c r="Q10" s="4">
        <f>Q9+1.93</f>
        <v>12.8</v>
      </c>
      <c r="R10" s="4">
        <f t="shared" si="10"/>
        <v>1.93</v>
      </c>
      <c r="S10" s="3">
        <f t="shared" si="11"/>
        <v>3.5</v>
      </c>
      <c r="T10" s="4">
        <f>T9+2.12</f>
        <v>15.79</v>
      </c>
      <c r="U10" s="4">
        <f t="shared" si="12"/>
        <v>2.12</v>
      </c>
    </row>
    <row r="11">
      <c r="D11" s="3">
        <f t="shared" si="1"/>
        <v>4</v>
      </c>
      <c r="E11" s="4">
        <f>E10+1.01</f>
        <v>8.6</v>
      </c>
      <c r="F11" s="4">
        <f t="shared" si="2"/>
        <v>1.01</v>
      </c>
      <c r="G11" s="3">
        <f t="shared" si="3"/>
        <v>4</v>
      </c>
      <c r="H11" s="4">
        <f>H10+1.08</f>
        <v>8.83</v>
      </c>
      <c r="I11" s="4">
        <f t="shared" si="4"/>
        <v>1.08</v>
      </c>
      <c r="J11" s="3">
        <f t="shared" si="5"/>
        <v>4</v>
      </c>
      <c r="K11" s="4">
        <f>K10+1.33</f>
        <v>9.39</v>
      </c>
      <c r="L11" s="4">
        <f t="shared" si="6"/>
        <v>1.33</v>
      </c>
      <c r="M11" s="3">
        <f t="shared" si="7"/>
        <v>4</v>
      </c>
      <c r="N11" s="4">
        <f>N10+1.28</f>
        <v>10.68</v>
      </c>
      <c r="O11" s="4">
        <f t="shared" si="8"/>
        <v>1.28</v>
      </c>
      <c r="P11" s="3">
        <f t="shared" si="9"/>
        <v>4</v>
      </c>
      <c r="Q11" s="4">
        <f>Q10+1.53</f>
        <v>14.33</v>
      </c>
      <c r="R11" s="4">
        <f t="shared" si="10"/>
        <v>1.53</v>
      </c>
      <c r="S11" s="3">
        <f t="shared" si="11"/>
        <v>4</v>
      </c>
      <c r="T11" s="4">
        <f>T10+2.56</f>
        <v>18.35</v>
      </c>
      <c r="U11" s="4">
        <f t="shared" si="12"/>
        <v>2.56</v>
      </c>
    </row>
    <row r="12">
      <c r="D12" s="3">
        <f t="shared" si="1"/>
        <v>4.5</v>
      </c>
      <c r="E12" s="4">
        <f>E11+1.05</f>
        <v>9.65</v>
      </c>
      <c r="F12" s="4">
        <f t="shared" si="2"/>
        <v>1.05</v>
      </c>
      <c r="G12" s="3">
        <f t="shared" si="3"/>
        <v>4.5</v>
      </c>
      <c r="H12" s="4">
        <f>H11+1.13</f>
        <v>9.96</v>
      </c>
      <c r="I12" s="4">
        <f t="shared" si="4"/>
        <v>1.13</v>
      </c>
      <c r="J12" s="3">
        <f t="shared" si="5"/>
        <v>4.5</v>
      </c>
      <c r="K12" s="4">
        <f>K11+1.1</f>
        <v>10.49</v>
      </c>
      <c r="L12" s="4">
        <f t="shared" si="6"/>
        <v>1.1</v>
      </c>
      <c r="M12" s="3">
        <f t="shared" si="7"/>
        <v>4.5</v>
      </c>
      <c r="N12" s="4">
        <f>N11+1.39</f>
        <v>12.07</v>
      </c>
      <c r="O12" s="4">
        <f t="shared" si="8"/>
        <v>1.39</v>
      </c>
      <c r="P12" s="3">
        <f t="shared" si="9"/>
        <v>4.5</v>
      </c>
      <c r="Q12" s="4">
        <f>Q11+1.99</f>
        <v>16.32</v>
      </c>
      <c r="R12" s="4">
        <f t="shared" si="10"/>
        <v>1.99</v>
      </c>
      <c r="S12" s="3">
        <f t="shared" si="11"/>
        <v>4.5</v>
      </c>
      <c r="T12" s="4">
        <f>T11+2.16</f>
        <v>20.51</v>
      </c>
      <c r="U12" s="4">
        <f t="shared" si="12"/>
        <v>2.16</v>
      </c>
    </row>
    <row r="13">
      <c r="D13" s="3">
        <f t="shared" si="1"/>
        <v>5</v>
      </c>
      <c r="E13" s="4">
        <f>E12+1.04</f>
        <v>10.69</v>
      </c>
      <c r="F13" s="4">
        <f t="shared" si="2"/>
        <v>1.04</v>
      </c>
      <c r="G13" s="3">
        <f t="shared" si="3"/>
        <v>5</v>
      </c>
      <c r="H13" s="4">
        <f>H12+1.07</f>
        <v>11.03</v>
      </c>
      <c r="I13" s="4">
        <f t="shared" si="4"/>
        <v>1.07</v>
      </c>
      <c r="J13" s="3">
        <f t="shared" si="5"/>
        <v>5</v>
      </c>
      <c r="K13" s="4">
        <f>K12+1.21</f>
        <v>11.7</v>
      </c>
      <c r="L13" s="4">
        <f t="shared" si="6"/>
        <v>1.21</v>
      </c>
      <c r="M13" s="3">
        <f t="shared" si="7"/>
        <v>5</v>
      </c>
      <c r="N13" s="4">
        <f>N12+1.33</f>
        <v>13.4</v>
      </c>
      <c r="O13" s="4">
        <f t="shared" si="8"/>
        <v>1.33</v>
      </c>
      <c r="P13" s="3">
        <f t="shared" si="9"/>
        <v>5</v>
      </c>
      <c r="Q13" s="4">
        <f>Q12+1.66</f>
        <v>17.98</v>
      </c>
      <c r="R13" s="4">
        <f t="shared" si="10"/>
        <v>1.66</v>
      </c>
      <c r="S13" s="3">
        <f t="shared" si="11"/>
        <v>5</v>
      </c>
      <c r="T13" s="4">
        <f>T12+2.4</f>
        <v>22.91</v>
      </c>
      <c r="U13" s="4">
        <f t="shared" si="12"/>
        <v>2.4</v>
      </c>
    </row>
    <row r="14">
      <c r="D14" s="3">
        <f t="shared" si="1"/>
        <v>5.5</v>
      </c>
      <c r="E14" s="4">
        <f>E13+0.98</f>
        <v>11.67</v>
      </c>
      <c r="F14" s="4">
        <f t="shared" si="2"/>
        <v>0.98</v>
      </c>
      <c r="G14" s="3">
        <f t="shared" si="3"/>
        <v>5.5</v>
      </c>
      <c r="H14" s="4">
        <f>H13+1.12</f>
        <v>12.15</v>
      </c>
      <c r="I14" s="4">
        <f t="shared" si="4"/>
        <v>1.12</v>
      </c>
      <c r="J14" s="3">
        <f t="shared" si="5"/>
        <v>5.5</v>
      </c>
      <c r="K14" s="4">
        <f>K13+1.19</f>
        <v>12.89</v>
      </c>
      <c r="L14" s="4">
        <f t="shared" si="6"/>
        <v>1.19</v>
      </c>
      <c r="M14" s="3">
        <f t="shared" si="7"/>
        <v>5.5</v>
      </c>
      <c r="N14" s="4">
        <f>N13+1.34</f>
        <v>14.74</v>
      </c>
      <c r="O14" s="4">
        <f t="shared" si="8"/>
        <v>1.34</v>
      </c>
      <c r="P14" s="3">
        <f t="shared" si="9"/>
        <v>5.5</v>
      </c>
      <c r="Q14" s="4">
        <f>Q13+1.95</f>
        <v>19.93</v>
      </c>
      <c r="R14" s="4">
        <f t="shared" si="10"/>
        <v>1.95</v>
      </c>
      <c r="S14" s="3">
        <f t="shared" si="11"/>
        <v>5.5</v>
      </c>
      <c r="T14" s="4">
        <f>T13+2</f>
        <v>24.91</v>
      </c>
      <c r="U14" s="4">
        <f t="shared" si="12"/>
        <v>2</v>
      </c>
    </row>
    <row r="15">
      <c r="D15" s="3">
        <f t="shared" si="1"/>
        <v>6</v>
      </c>
      <c r="E15" s="4">
        <f>E14+1.21</f>
        <v>12.88</v>
      </c>
      <c r="F15" s="4">
        <f t="shared" si="2"/>
        <v>1.21</v>
      </c>
      <c r="G15" s="3">
        <f t="shared" si="3"/>
        <v>6</v>
      </c>
      <c r="H15" s="4">
        <f>H14+1.1</f>
        <v>13.25</v>
      </c>
      <c r="I15" s="4">
        <f t="shared" si="4"/>
        <v>1.1</v>
      </c>
      <c r="J15" s="3">
        <f t="shared" si="5"/>
        <v>6</v>
      </c>
      <c r="K15" s="4">
        <f>K14+1.23</f>
        <v>14.12</v>
      </c>
      <c r="L15" s="4">
        <f t="shared" si="6"/>
        <v>1.23</v>
      </c>
      <c r="M15" s="3">
        <f t="shared" si="7"/>
        <v>6</v>
      </c>
      <c r="N15" s="4">
        <f>N14+1.53</f>
        <v>16.27</v>
      </c>
      <c r="O15" s="4">
        <f t="shared" si="8"/>
        <v>1.53</v>
      </c>
      <c r="P15" s="3">
        <f t="shared" si="9"/>
        <v>6</v>
      </c>
      <c r="Q15" s="4">
        <f>Q14+2.03</f>
        <v>21.96</v>
      </c>
      <c r="R15" s="4">
        <f t="shared" si="10"/>
        <v>2.03</v>
      </c>
      <c r="S15" s="3">
        <f t="shared" si="11"/>
        <v>6</v>
      </c>
      <c r="T15" s="4">
        <f>T14+2.56</f>
        <v>27.47</v>
      </c>
      <c r="U15" s="4">
        <f t="shared" si="12"/>
        <v>2.56</v>
      </c>
    </row>
    <row r="16">
      <c r="D16" s="3">
        <f t="shared" si="1"/>
        <v>6.5</v>
      </c>
      <c r="E16" s="4">
        <f>E15+1.08</f>
        <v>13.96</v>
      </c>
      <c r="F16" s="4">
        <f t="shared" si="2"/>
        <v>1.08</v>
      </c>
      <c r="G16" s="3">
        <f t="shared" si="3"/>
        <v>6.5</v>
      </c>
      <c r="H16" s="4">
        <f>H15+1.06</f>
        <v>14.31</v>
      </c>
      <c r="I16" s="4">
        <f t="shared" si="4"/>
        <v>1.06</v>
      </c>
      <c r="J16" s="3">
        <f t="shared" si="5"/>
        <v>6.5</v>
      </c>
      <c r="K16" s="4">
        <f>K15+1.08</f>
        <v>15.2</v>
      </c>
      <c r="L16" s="4">
        <f t="shared" si="6"/>
        <v>1.08</v>
      </c>
      <c r="M16" s="3">
        <f t="shared" si="7"/>
        <v>6.5</v>
      </c>
      <c r="N16" s="4">
        <f>N15+1.28</f>
        <v>17.55</v>
      </c>
      <c r="O16" s="4">
        <f t="shared" si="8"/>
        <v>1.28</v>
      </c>
      <c r="P16" s="3">
        <f t="shared" si="9"/>
        <v>6.5</v>
      </c>
      <c r="Q16" s="4">
        <f>Q15+1.74</f>
        <v>23.7</v>
      </c>
      <c r="R16" s="4">
        <f t="shared" si="10"/>
        <v>1.74</v>
      </c>
      <c r="S16" s="3">
        <f t="shared" si="11"/>
        <v>6.5</v>
      </c>
      <c r="T16" s="4">
        <f>T15+2.06</f>
        <v>29.53</v>
      </c>
      <c r="U16" s="4">
        <f t="shared" si="12"/>
        <v>2.06</v>
      </c>
    </row>
    <row r="17">
      <c r="D17" s="3">
        <f t="shared" si="1"/>
        <v>7</v>
      </c>
      <c r="E17" s="4">
        <f>E16+1.13</f>
        <v>15.09</v>
      </c>
      <c r="F17" s="4">
        <f t="shared" si="2"/>
        <v>1.13</v>
      </c>
      <c r="G17" s="3">
        <f t="shared" si="3"/>
        <v>7</v>
      </c>
      <c r="H17" s="4">
        <f>H16+1.01</f>
        <v>15.32</v>
      </c>
      <c r="I17" s="4">
        <f t="shared" si="4"/>
        <v>1.01</v>
      </c>
      <c r="J17" s="3">
        <f t="shared" si="5"/>
        <v>7</v>
      </c>
      <c r="K17" s="4">
        <f>K16+1.19</f>
        <v>16.39</v>
      </c>
      <c r="L17" s="4">
        <f t="shared" si="6"/>
        <v>1.19</v>
      </c>
      <c r="M17" s="3">
        <f t="shared" si="7"/>
        <v>7</v>
      </c>
      <c r="N17" s="4">
        <f>N16+1.33</f>
        <v>18.88</v>
      </c>
      <c r="O17" s="4">
        <f t="shared" si="8"/>
        <v>1.33</v>
      </c>
      <c r="P17" s="3">
        <f t="shared" si="9"/>
        <v>7</v>
      </c>
      <c r="Q17" s="4">
        <f>Q16+1.82</f>
        <v>25.52</v>
      </c>
      <c r="R17" s="4">
        <f t="shared" si="10"/>
        <v>1.82</v>
      </c>
      <c r="S17" s="3">
        <f t="shared" si="11"/>
        <v>7</v>
      </c>
      <c r="T17" s="4">
        <f>T16+2.55</f>
        <v>32.08</v>
      </c>
      <c r="U17" s="4">
        <f t="shared" si="12"/>
        <v>2.55</v>
      </c>
    </row>
    <row r="18">
      <c r="D18" s="3">
        <f t="shared" si="1"/>
        <v>7.5</v>
      </c>
      <c r="E18" s="4">
        <f>E17+0.94</f>
        <v>16.03</v>
      </c>
      <c r="F18" s="4">
        <f t="shared" si="2"/>
        <v>0.94</v>
      </c>
      <c r="G18" s="3">
        <f t="shared" si="3"/>
        <v>7.5</v>
      </c>
      <c r="H18" s="4">
        <f>H17+1.05</f>
        <v>16.37</v>
      </c>
      <c r="I18" s="4">
        <f t="shared" si="4"/>
        <v>1.05</v>
      </c>
      <c r="J18" s="3">
        <f t="shared" si="5"/>
        <v>7.5</v>
      </c>
      <c r="K18" s="4">
        <f>K17+1.14</f>
        <v>17.53</v>
      </c>
      <c r="L18" s="4">
        <f t="shared" si="6"/>
        <v>1.14</v>
      </c>
      <c r="M18" s="3">
        <f t="shared" si="7"/>
        <v>7.5</v>
      </c>
      <c r="N18" s="4">
        <f>N17+1.4</f>
        <v>20.28</v>
      </c>
      <c r="O18" s="4">
        <f t="shared" si="8"/>
        <v>1.4</v>
      </c>
      <c r="P18" s="3">
        <f t="shared" si="9"/>
        <v>7.5</v>
      </c>
      <c r="Q18" s="4">
        <f>Q17+1.77</f>
        <v>27.29</v>
      </c>
      <c r="R18" s="4">
        <f t="shared" si="10"/>
        <v>1.77</v>
      </c>
      <c r="S18" s="3">
        <f t="shared" si="11"/>
        <v>7.5</v>
      </c>
      <c r="T18" s="4">
        <f>T17+2.01</f>
        <v>34.09</v>
      </c>
      <c r="U18" s="4">
        <f t="shared" si="12"/>
        <v>2.01</v>
      </c>
    </row>
    <row r="19">
      <c r="D19" s="3">
        <f t="shared" si="1"/>
        <v>8</v>
      </c>
      <c r="E19" s="4">
        <f t="shared" ref="E19:E20" si="14">E18+1.06</f>
        <v>17.09</v>
      </c>
      <c r="F19" s="4">
        <f t="shared" si="2"/>
        <v>1.06</v>
      </c>
      <c r="G19" s="3">
        <f t="shared" si="3"/>
        <v>8</v>
      </c>
      <c r="H19" s="4">
        <f>H18+1.1</f>
        <v>17.47</v>
      </c>
      <c r="I19" s="4">
        <f t="shared" si="4"/>
        <v>1.1</v>
      </c>
      <c r="J19" s="3">
        <f t="shared" si="5"/>
        <v>8</v>
      </c>
      <c r="K19" s="4">
        <f>K18+1.25</f>
        <v>18.78</v>
      </c>
      <c r="L19" s="4">
        <f t="shared" si="6"/>
        <v>1.25</v>
      </c>
      <c r="M19" s="3">
        <f t="shared" si="7"/>
        <v>8</v>
      </c>
      <c r="N19" s="4">
        <f>N18+1.46</f>
        <v>21.74</v>
      </c>
      <c r="O19" s="4">
        <f t="shared" si="8"/>
        <v>1.46</v>
      </c>
      <c r="P19" s="3">
        <f t="shared" si="9"/>
        <v>8</v>
      </c>
      <c r="Q19" s="4">
        <f>Q18+1.95</f>
        <v>29.24</v>
      </c>
      <c r="R19" s="4">
        <f t="shared" si="10"/>
        <v>1.95</v>
      </c>
      <c r="S19" s="3">
        <f t="shared" si="11"/>
        <v>8</v>
      </c>
      <c r="T19" s="4">
        <f>T18+2</f>
        <v>36.09</v>
      </c>
      <c r="U19" s="4">
        <f t="shared" si="12"/>
        <v>2</v>
      </c>
    </row>
    <row r="20">
      <c r="D20" s="3">
        <f t="shared" si="1"/>
        <v>8.5</v>
      </c>
      <c r="E20" s="4">
        <f t="shared" si="14"/>
        <v>18.15</v>
      </c>
      <c r="F20" s="4">
        <f t="shared" si="2"/>
        <v>1.06</v>
      </c>
      <c r="G20" s="3">
        <f t="shared" si="3"/>
        <v>8.5</v>
      </c>
      <c r="H20" s="4">
        <f>H19+1.17</f>
        <v>18.64</v>
      </c>
      <c r="I20" s="4">
        <f t="shared" si="4"/>
        <v>1.17</v>
      </c>
      <c r="J20" s="3">
        <f t="shared" si="5"/>
        <v>8.5</v>
      </c>
      <c r="K20" s="4">
        <f>K19+1.21</f>
        <v>19.99</v>
      </c>
      <c r="L20" s="4">
        <f t="shared" si="6"/>
        <v>1.21</v>
      </c>
      <c r="M20" s="3">
        <f t="shared" si="7"/>
        <v>8.5</v>
      </c>
      <c r="N20" s="4">
        <f>N19+1.22</f>
        <v>22.96</v>
      </c>
      <c r="O20" s="4">
        <f t="shared" si="8"/>
        <v>1.22</v>
      </c>
      <c r="P20" s="3">
        <f t="shared" si="9"/>
        <v>8.5</v>
      </c>
      <c r="Q20" s="4">
        <f>Q19+1.61</f>
        <v>30.85</v>
      </c>
      <c r="R20" s="4">
        <f t="shared" si="10"/>
        <v>1.61</v>
      </c>
      <c r="S20" s="3">
        <f t="shared" si="11"/>
        <v>8.5</v>
      </c>
      <c r="T20" s="4">
        <f>T19+2.41</f>
        <v>38.5</v>
      </c>
      <c r="U20" s="4">
        <f t="shared" si="12"/>
        <v>2.41</v>
      </c>
    </row>
    <row r="21">
      <c r="D21" s="3">
        <f t="shared" si="1"/>
        <v>9</v>
      </c>
      <c r="E21" s="4">
        <f>E20+1.12</f>
        <v>19.27</v>
      </c>
      <c r="F21" s="4">
        <f t="shared" si="2"/>
        <v>1.12</v>
      </c>
      <c r="G21" s="3">
        <f t="shared" si="3"/>
        <v>9</v>
      </c>
      <c r="H21" s="4">
        <f>H20+1.15</f>
        <v>19.79</v>
      </c>
      <c r="I21" s="4">
        <f t="shared" si="4"/>
        <v>1.15</v>
      </c>
      <c r="J21" s="3">
        <f t="shared" si="5"/>
        <v>9</v>
      </c>
      <c r="K21" s="4">
        <f>K20+1.13</f>
        <v>21.12</v>
      </c>
      <c r="L21" s="4">
        <f t="shared" si="6"/>
        <v>1.13</v>
      </c>
      <c r="M21" s="3">
        <f t="shared" si="7"/>
        <v>9</v>
      </c>
      <c r="N21" s="4">
        <f>N20+1.41</f>
        <v>24.37</v>
      </c>
      <c r="O21" s="4">
        <f t="shared" si="8"/>
        <v>1.41</v>
      </c>
      <c r="P21" s="3">
        <f t="shared" si="9"/>
        <v>9</v>
      </c>
      <c r="Q21" s="4">
        <f>Q20+1.95</f>
        <v>32.8</v>
      </c>
      <c r="R21" s="4">
        <f t="shared" si="10"/>
        <v>1.95</v>
      </c>
      <c r="S21" s="3">
        <f t="shared" si="11"/>
        <v>9</v>
      </c>
      <c r="T21" s="4">
        <f>T20+2.57</f>
        <v>41.07</v>
      </c>
      <c r="U21" s="4">
        <f t="shared" si="12"/>
        <v>2.57</v>
      </c>
    </row>
    <row r="22">
      <c r="D22" s="3">
        <f t="shared" si="1"/>
        <v>9.5</v>
      </c>
      <c r="E22" s="4">
        <f>E21+0.99</f>
        <v>20.26</v>
      </c>
      <c r="F22" s="4">
        <f t="shared" si="2"/>
        <v>0.99</v>
      </c>
      <c r="G22" s="3">
        <f t="shared" si="3"/>
        <v>9.5</v>
      </c>
      <c r="H22" s="4">
        <f>H21+1.11</f>
        <v>20.9</v>
      </c>
      <c r="I22" s="4">
        <f t="shared" si="4"/>
        <v>1.11</v>
      </c>
      <c r="J22" s="3">
        <f t="shared" si="5"/>
        <v>9.5</v>
      </c>
      <c r="K22" s="4">
        <f>K21+1.15</f>
        <v>22.27</v>
      </c>
      <c r="L22" s="4">
        <f t="shared" si="6"/>
        <v>1.15</v>
      </c>
      <c r="M22" s="3">
        <f t="shared" si="7"/>
        <v>9.5</v>
      </c>
      <c r="N22" s="4">
        <f>N21+1.35</f>
        <v>25.72</v>
      </c>
      <c r="O22" s="4">
        <f t="shared" si="8"/>
        <v>1.35</v>
      </c>
      <c r="P22" s="3">
        <f t="shared" si="9"/>
        <v>9.5</v>
      </c>
      <c r="Q22" s="4">
        <f>Q21+1.96</f>
        <v>34.76</v>
      </c>
      <c r="R22" s="4">
        <f t="shared" si="10"/>
        <v>1.96</v>
      </c>
      <c r="S22" s="3">
        <f t="shared" si="11"/>
        <v>9.5</v>
      </c>
      <c r="T22" s="4">
        <f>T21+2.55</f>
        <v>43.62</v>
      </c>
      <c r="U22" s="4">
        <f t="shared" si="12"/>
        <v>2.55</v>
      </c>
    </row>
    <row r="23">
      <c r="D23" s="3">
        <f t="shared" si="1"/>
        <v>10</v>
      </c>
      <c r="E23" s="4">
        <f>E22+1.16</f>
        <v>21.42</v>
      </c>
      <c r="F23" s="4">
        <f t="shared" si="2"/>
        <v>1.16</v>
      </c>
      <c r="G23" s="3">
        <f t="shared" si="3"/>
        <v>10</v>
      </c>
      <c r="H23" s="4">
        <f>H22+1.09</f>
        <v>21.99</v>
      </c>
      <c r="I23" s="4">
        <f t="shared" si="4"/>
        <v>1.09</v>
      </c>
      <c r="J23" s="3">
        <f t="shared" si="5"/>
        <v>10</v>
      </c>
      <c r="K23" s="4">
        <f>K22+1.14</f>
        <v>23.41</v>
      </c>
      <c r="L23" s="4">
        <f t="shared" si="6"/>
        <v>1.14</v>
      </c>
      <c r="M23" s="3">
        <f t="shared" si="7"/>
        <v>10</v>
      </c>
      <c r="N23" s="4">
        <f>N22+1.36</f>
        <v>27.08</v>
      </c>
      <c r="O23" s="4">
        <f t="shared" si="8"/>
        <v>1.36</v>
      </c>
      <c r="P23" s="3">
        <f t="shared" si="9"/>
        <v>10</v>
      </c>
      <c r="Q23" s="4">
        <f>Q22+1.68</f>
        <v>36.44</v>
      </c>
      <c r="R23" s="4">
        <f t="shared" si="10"/>
        <v>1.68</v>
      </c>
      <c r="S23" s="3">
        <f t="shared" si="11"/>
        <v>10</v>
      </c>
      <c r="T23" s="4">
        <f>T22+2.16</f>
        <v>45.78</v>
      </c>
      <c r="U23" s="4">
        <f t="shared" si="12"/>
        <v>2.16</v>
      </c>
    </row>
  </sheetData>
  <mergeCells count="7">
    <mergeCell ref="A1:C1"/>
    <mergeCell ref="D1:F1"/>
    <mergeCell ref="G1:I1"/>
    <mergeCell ref="J1:L1"/>
    <mergeCell ref="M1:O1"/>
    <mergeCell ref="P1:R1"/>
    <mergeCell ref="S1:U1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  <c r="B1" s="3" t="s">
        <v>8</v>
      </c>
      <c r="C1" s="3" t="s">
        <v>8</v>
      </c>
      <c r="D1" s="3" t="s">
        <v>8</v>
      </c>
      <c r="E1" s="3" t="s">
        <v>8</v>
      </c>
      <c r="F1" s="3" t="s">
        <v>8</v>
      </c>
    </row>
    <row r="2">
      <c r="A2" s="3" t="s">
        <v>37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</row>
    <row r="3">
      <c r="A3" s="4">
        <f>'Section 6.3'!F4</f>
        <v>0.99</v>
      </c>
      <c r="B3" s="4">
        <f>'Section 6.3'!I4</f>
        <v>1.08</v>
      </c>
      <c r="C3" s="4">
        <f>'Section 6.3'!L4</f>
        <v>1.16</v>
      </c>
      <c r="D3" s="4">
        <f>'Section 6.3'!O4</f>
        <v>1.45</v>
      </c>
      <c r="E3" s="4">
        <f>'Section 6.3'!R4</f>
        <v>1.92</v>
      </c>
      <c r="F3" s="4">
        <f>'Section 6.3'!U4</f>
        <v>2.1</v>
      </c>
    </row>
    <row r="4">
      <c r="A4" s="4">
        <f>'Section 6.3'!F5</f>
        <v>1.11</v>
      </c>
      <c r="B4" s="4">
        <f>'Section 6.3'!I5</f>
        <v>1.19</v>
      </c>
      <c r="C4" s="4">
        <f>'Section 6.3'!L5</f>
        <v>1.22</v>
      </c>
      <c r="D4" s="4">
        <f>'Section 6.3'!O5</f>
        <v>1.26</v>
      </c>
      <c r="E4" s="4">
        <f>'Section 6.3'!R5</f>
        <v>1.74</v>
      </c>
      <c r="F4" s="4">
        <f>'Section 6.3'!U5</f>
        <v>2.46</v>
      </c>
    </row>
    <row r="5">
      <c r="A5" s="4">
        <f>'Section 6.3'!F6</f>
        <v>0.99</v>
      </c>
      <c r="B5" s="4">
        <f>'Section 6.3'!I6</f>
        <v>1.07</v>
      </c>
      <c r="C5" s="4">
        <f>'Section 6.3'!L6</f>
        <v>1.07</v>
      </c>
      <c r="D5" s="4">
        <f>'Section 6.3'!O6</f>
        <v>1.37</v>
      </c>
      <c r="E5" s="4">
        <f>'Section 6.3'!R6</f>
        <v>1.88</v>
      </c>
      <c r="F5" s="4">
        <f>'Section 6.3'!U6</f>
        <v>2.13</v>
      </c>
    </row>
    <row r="6">
      <c r="A6" s="4">
        <f>'Section 6.3'!F7</f>
        <v>1.16</v>
      </c>
      <c r="B6" s="4">
        <f>'Section 6.3'!I7</f>
        <v>1.15</v>
      </c>
      <c r="C6" s="4">
        <f>'Section 6.3'!L7</f>
        <v>1.2</v>
      </c>
      <c r="D6" s="4">
        <f>'Section 6.3'!O7</f>
        <v>1.32</v>
      </c>
      <c r="E6" s="4">
        <f>'Section 6.3'!R7</f>
        <v>1.63</v>
      </c>
      <c r="F6" s="4">
        <f>'Section 6.3'!U7</f>
        <v>2.41</v>
      </c>
    </row>
    <row r="7">
      <c r="A7" s="4">
        <f>'Section 6.3'!F8</f>
        <v>1.02</v>
      </c>
      <c r="B7" s="4">
        <f>'Section 6.3'!I8</f>
        <v>1.06</v>
      </c>
      <c r="C7" s="4">
        <f>'Section 6.3'!L8</f>
        <v>1.13</v>
      </c>
      <c r="D7" s="4">
        <f>'Section 6.3'!O8</f>
        <v>1.31</v>
      </c>
      <c r="E7" s="4">
        <f>'Section 6.3'!R8</f>
        <v>2.06</v>
      </c>
      <c r="F7" s="4">
        <f>'Section 6.3'!U8</f>
        <v>2.13</v>
      </c>
    </row>
    <row r="8">
      <c r="A8" s="4">
        <f>'Section 6.3'!F9</f>
        <v>1.21</v>
      </c>
      <c r="B8" s="4">
        <f>'Section 6.3'!I9</f>
        <v>1.06</v>
      </c>
      <c r="C8" s="4">
        <f>'Section 6.3'!L9</f>
        <v>1.18</v>
      </c>
      <c r="D8" s="4">
        <f>'Section 6.3'!O9</f>
        <v>1.35</v>
      </c>
      <c r="E8" s="4">
        <f>'Section 6.3'!R9</f>
        <v>1.64</v>
      </c>
      <c r="F8" s="4">
        <f>'Section 6.3'!U9</f>
        <v>2.44</v>
      </c>
    </row>
    <row r="9">
      <c r="A9" s="4">
        <f>'Section 6.3'!F10</f>
        <v>1.11</v>
      </c>
      <c r="B9" s="4">
        <f>'Section 6.3'!I10</f>
        <v>1.14</v>
      </c>
      <c r="C9" s="4">
        <f>'Section 6.3'!L10</f>
        <v>1.1</v>
      </c>
      <c r="D9" s="4">
        <f>'Section 6.3'!O10</f>
        <v>1.34</v>
      </c>
      <c r="E9" s="4">
        <f>'Section 6.3'!R10</f>
        <v>1.93</v>
      </c>
      <c r="F9" s="4">
        <f>'Section 6.3'!U10</f>
        <v>2.12</v>
      </c>
    </row>
    <row r="10">
      <c r="A10" s="4">
        <f>'Section 6.3'!F11</f>
        <v>1.01</v>
      </c>
      <c r="B10" s="4">
        <f>'Section 6.3'!I11</f>
        <v>1.08</v>
      </c>
      <c r="C10" s="4">
        <f>'Section 6.3'!L11</f>
        <v>1.33</v>
      </c>
      <c r="D10" s="4">
        <f>'Section 6.3'!O11</f>
        <v>1.28</v>
      </c>
      <c r="E10" s="4">
        <f>'Section 6.3'!R11</f>
        <v>1.53</v>
      </c>
      <c r="F10" s="4">
        <f>'Section 6.3'!U11</f>
        <v>2.56</v>
      </c>
    </row>
    <row r="11">
      <c r="A11" s="4">
        <f>'Section 6.3'!F12</f>
        <v>1.05</v>
      </c>
      <c r="B11" s="4">
        <f>'Section 6.3'!I12</f>
        <v>1.13</v>
      </c>
      <c r="C11" s="4">
        <f>'Section 6.3'!L12</f>
        <v>1.1</v>
      </c>
      <c r="D11" s="4">
        <f>'Section 6.3'!O12</f>
        <v>1.39</v>
      </c>
      <c r="E11" s="4">
        <f>'Section 6.3'!R12</f>
        <v>1.99</v>
      </c>
      <c r="F11" s="4">
        <f>'Section 6.3'!U12</f>
        <v>2.16</v>
      </c>
    </row>
    <row r="12">
      <c r="A12" s="4">
        <f>'Section 6.3'!F13</f>
        <v>1.04</v>
      </c>
      <c r="B12" s="4">
        <f>'Section 6.3'!I13</f>
        <v>1.07</v>
      </c>
      <c r="C12" s="4">
        <f>'Section 6.3'!L13</f>
        <v>1.21</v>
      </c>
      <c r="D12" s="4">
        <f>'Section 6.3'!O13</f>
        <v>1.33</v>
      </c>
      <c r="E12" s="4">
        <f>'Section 6.3'!R13</f>
        <v>1.66</v>
      </c>
      <c r="F12" s="4">
        <f>'Section 6.3'!U13</f>
        <v>2.4</v>
      </c>
    </row>
    <row r="13">
      <c r="A13" s="4">
        <f>'Section 6.3'!F14</f>
        <v>0.98</v>
      </c>
      <c r="B13" s="4">
        <f>'Section 6.3'!I14</f>
        <v>1.12</v>
      </c>
      <c r="C13" s="4">
        <f>'Section 6.3'!L14</f>
        <v>1.19</v>
      </c>
      <c r="D13" s="4">
        <f>'Section 6.3'!O14</f>
        <v>1.34</v>
      </c>
      <c r="E13" s="4">
        <f>'Section 6.3'!R14</f>
        <v>1.95</v>
      </c>
      <c r="F13" s="4">
        <f>'Section 6.3'!U14</f>
        <v>2</v>
      </c>
    </row>
    <row r="14">
      <c r="A14" s="4">
        <f>'Section 6.3'!F15</f>
        <v>1.21</v>
      </c>
      <c r="B14" s="4">
        <f>'Section 6.3'!I15</f>
        <v>1.1</v>
      </c>
      <c r="C14" s="4">
        <f>'Section 6.3'!L15</f>
        <v>1.23</v>
      </c>
      <c r="D14" s="4">
        <f>'Section 6.3'!O15</f>
        <v>1.53</v>
      </c>
      <c r="E14" s="4">
        <f>'Section 6.3'!R15</f>
        <v>2.03</v>
      </c>
      <c r="F14" s="4">
        <f>'Section 6.3'!U15</f>
        <v>2.56</v>
      </c>
    </row>
    <row r="15">
      <c r="A15" s="4">
        <f>'Section 6.3'!F16</f>
        <v>1.08</v>
      </c>
      <c r="B15" s="4">
        <f>'Section 6.3'!I16</f>
        <v>1.06</v>
      </c>
      <c r="C15" s="4">
        <f>'Section 6.3'!L16</f>
        <v>1.08</v>
      </c>
      <c r="D15" s="4">
        <f>'Section 6.3'!O16</f>
        <v>1.28</v>
      </c>
      <c r="E15" s="4">
        <f>'Section 6.3'!R16</f>
        <v>1.74</v>
      </c>
      <c r="F15" s="4">
        <f>'Section 6.3'!U16</f>
        <v>2.06</v>
      </c>
    </row>
    <row r="16">
      <c r="A16" s="4">
        <f>'Section 6.3'!F17</f>
        <v>1.13</v>
      </c>
      <c r="B16" s="4">
        <f>'Section 6.3'!I17</f>
        <v>1.01</v>
      </c>
      <c r="C16" s="4">
        <f>'Section 6.3'!L17</f>
        <v>1.19</v>
      </c>
      <c r="D16" s="4">
        <f>'Section 6.3'!O17</f>
        <v>1.33</v>
      </c>
      <c r="E16" s="4">
        <f>'Section 6.3'!R17</f>
        <v>1.82</v>
      </c>
      <c r="F16" s="4">
        <f>'Section 6.3'!U17</f>
        <v>2.55</v>
      </c>
    </row>
    <row r="17">
      <c r="A17" s="4">
        <f>'Section 6.3'!F18</f>
        <v>0.94</v>
      </c>
      <c r="B17" s="4">
        <f>'Section 6.3'!I18</f>
        <v>1.05</v>
      </c>
      <c r="C17" s="4">
        <f>'Section 6.3'!L18</f>
        <v>1.14</v>
      </c>
      <c r="D17" s="4">
        <f>'Section 6.3'!O18</f>
        <v>1.4</v>
      </c>
      <c r="E17" s="4">
        <f>'Section 6.3'!R18</f>
        <v>1.77</v>
      </c>
      <c r="F17" s="4">
        <f>'Section 6.3'!U18</f>
        <v>2.01</v>
      </c>
    </row>
    <row r="18">
      <c r="A18" s="4">
        <f>'Section 6.3'!F19</f>
        <v>1.06</v>
      </c>
      <c r="B18" s="4">
        <f>'Section 6.3'!I19</f>
        <v>1.1</v>
      </c>
      <c r="C18" s="4">
        <f>'Section 6.3'!L19</f>
        <v>1.25</v>
      </c>
      <c r="D18" s="4">
        <f>'Section 6.3'!O19</f>
        <v>1.46</v>
      </c>
      <c r="E18" s="4">
        <f>'Section 6.3'!R19</f>
        <v>1.95</v>
      </c>
      <c r="F18" s="4">
        <f>'Section 6.3'!U19</f>
        <v>2</v>
      </c>
    </row>
    <row r="19">
      <c r="A19" s="4">
        <f>'Section 6.3'!F20</f>
        <v>1.06</v>
      </c>
      <c r="B19" s="4">
        <f>'Section 6.3'!I20</f>
        <v>1.17</v>
      </c>
      <c r="C19" s="4">
        <f>'Section 6.3'!L20</f>
        <v>1.21</v>
      </c>
      <c r="D19" s="4">
        <f>'Section 6.3'!O20</f>
        <v>1.22</v>
      </c>
      <c r="E19" s="4">
        <f>'Section 6.3'!R20</f>
        <v>1.61</v>
      </c>
      <c r="F19" s="4">
        <f>'Section 6.3'!U20</f>
        <v>2.41</v>
      </c>
    </row>
    <row r="20">
      <c r="A20" s="4">
        <f>'Section 6.3'!F21</f>
        <v>1.12</v>
      </c>
      <c r="B20" s="4">
        <f>'Section 6.3'!I21</f>
        <v>1.15</v>
      </c>
      <c r="C20" s="4">
        <f>'Section 6.3'!L21</f>
        <v>1.13</v>
      </c>
      <c r="D20" s="4">
        <f>'Section 6.3'!O21</f>
        <v>1.41</v>
      </c>
      <c r="E20" s="4">
        <f>'Section 6.3'!R21</f>
        <v>1.95</v>
      </c>
      <c r="F20" s="4">
        <f>'Section 6.3'!U21</f>
        <v>2.57</v>
      </c>
    </row>
    <row r="21">
      <c r="A21" s="4">
        <f>'Section 6.3'!F22</f>
        <v>0.99</v>
      </c>
      <c r="B21" s="4">
        <f>'Section 6.3'!I22</f>
        <v>1.11</v>
      </c>
      <c r="C21" s="4">
        <f>'Section 6.3'!L22</f>
        <v>1.15</v>
      </c>
      <c r="D21" s="4">
        <f>'Section 6.3'!O22</f>
        <v>1.35</v>
      </c>
      <c r="E21" s="4">
        <f>'Section 6.3'!R22</f>
        <v>1.96</v>
      </c>
      <c r="F21" s="4">
        <f>'Section 6.3'!U22</f>
        <v>2.55</v>
      </c>
    </row>
    <row r="22">
      <c r="A22" s="4">
        <f>'Section 6.3'!F23</f>
        <v>1.16</v>
      </c>
      <c r="B22" s="4">
        <f>'Section 6.3'!I23</f>
        <v>1.09</v>
      </c>
      <c r="C22" s="4">
        <f>'Section 6.3'!L23</f>
        <v>1.14</v>
      </c>
      <c r="D22" s="4">
        <f>'Section 6.3'!O23</f>
        <v>1.36</v>
      </c>
      <c r="E22" s="4">
        <f>'Section 6.3'!R23</f>
        <v>1.68</v>
      </c>
      <c r="F22" s="4">
        <f>'Section 6.3'!U23</f>
        <v>2.16</v>
      </c>
    </row>
    <row r="23">
      <c r="A23" s="4" t="str">
        <f>'Section 6.3'!F24</f>
        <v/>
      </c>
      <c r="B23" s="4" t="str">
        <f>'Section 6.3'!I24</f>
        <v/>
      </c>
      <c r="C23" s="4" t="str">
        <f>'Section 6.3'!L24</f>
        <v/>
      </c>
      <c r="D23" s="4" t="str">
        <f>'Section 6.3'!O24</f>
        <v/>
      </c>
      <c r="E23" s="4" t="str">
        <f>'Section 6.3'!R24</f>
        <v/>
      </c>
      <c r="F23" s="4" t="str">
        <f>'Section 6.3'!U24</f>
        <v/>
      </c>
    </row>
    <row r="24">
      <c r="A24" s="4" t="str">
        <f>'Section 6.3'!F25</f>
        <v/>
      </c>
      <c r="B24" s="4" t="str">
        <f>'Section 6.3'!I25</f>
        <v/>
      </c>
      <c r="C24" s="4" t="str">
        <f>'Section 6.3'!L25</f>
        <v/>
      </c>
      <c r="D24" s="4" t="str">
        <f>'Section 6.3'!O25</f>
        <v/>
      </c>
      <c r="E24" s="4" t="str">
        <f>'Section 6.3'!R25</f>
        <v/>
      </c>
      <c r="F24" s="4" t="str">
        <f>'Section 6.3'!U25</f>
        <v/>
      </c>
    </row>
    <row r="25">
      <c r="A25" s="4" t="str">
        <f>'Section 6.3'!F26</f>
        <v/>
      </c>
      <c r="B25" s="4" t="str">
        <f>'Section 6.3'!I26</f>
        <v/>
      </c>
      <c r="C25" s="4" t="str">
        <f>'Section 6.3'!L26</f>
        <v/>
      </c>
      <c r="D25" s="4" t="str">
        <f>'Section 6.3'!O26</f>
        <v/>
      </c>
      <c r="E25" s="4" t="str">
        <f>'Section 6.3'!R26</f>
        <v/>
      </c>
      <c r="F25" s="4" t="str">
        <f>'Section 6.3'!U26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6" width="19.29"/>
    <col customWidth="1" min="7" max="7" width="17.43"/>
    <col customWidth="1" min="8" max="10" width="17.57"/>
    <col customWidth="1" min="11" max="11" width="17.71"/>
    <col customWidth="1" min="12" max="12" width="16.86"/>
    <col customWidth="1" min="13" max="13" width="16.43"/>
    <col customWidth="1" min="14" max="14" width="15.86"/>
    <col customWidth="1" min="15" max="15" width="17.43"/>
    <col customWidth="1" min="16" max="16" width="17.0"/>
    <col customWidth="1" min="17" max="17" width="16.0"/>
  </cols>
  <sheetData>
    <row r="1">
      <c r="A1" s="1" t="s">
        <v>0</v>
      </c>
      <c r="D1" s="1" t="s">
        <v>43</v>
      </c>
      <c r="G1" s="1" t="s">
        <v>44</v>
      </c>
      <c r="J1" s="1" t="s">
        <v>45</v>
      </c>
      <c r="M1" s="1"/>
      <c r="N1" s="1"/>
      <c r="P1" s="1"/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6</v>
      </c>
      <c r="H2" s="2" t="s">
        <v>7</v>
      </c>
      <c r="I2" s="2" t="s">
        <v>8</v>
      </c>
      <c r="J2" s="2" t="s">
        <v>6</v>
      </c>
      <c r="K2" s="2" t="s">
        <v>7</v>
      </c>
      <c r="L2" s="2" t="s">
        <v>8</v>
      </c>
      <c r="M2" s="2"/>
      <c r="N2" s="2"/>
      <c r="O2" s="2"/>
      <c r="P2" s="2"/>
      <c r="Q2" s="2"/>
    </row>
    <row r="3">
      <c r="A3" s="3" t="s">
        <v>9</v>
      </c>
      <c r="B3" s="3">
        <v>64.288</v>
      </c>
      <c r="C3" s="3" t="s">
        <v>10</v>
      </c>
      <c r="D3" s="3">
        <v>0.0</v>
      </c>
      <c r="E3" s="3">
        <v>0.0</v>
      </c>
      <c r="F3" s="3"/>
      <c r="G3" s="3">
        <v>0.0</v>
      </c>
      <c r="H3" s="3">
        <v>0.0</v>
      </c>
      <c r="I3" s="3"/>
      <c r="J3" s="3">
        <v>0.0</v>
      </c>
      <c r="K3" s="3">
        <v>0.0</v>
      </c>
    </row>
    <row r="4">
      <c r="A4" s="3" t="s">
        <v>11</v>
      </c>
      <c r="B4" s="3">
        <v>70.5</v>
      </c>
      <c r="C4" s="3" t="s">
        <v>10</v>
      </c>
      <c r="D4" s="3">
        <f t="shared" ref="D4:D23" si="1">D3+1/2</f>
        <v>0.5</v>
      </c>
      <c r="E4" s="4">
        <f>E3+0.89</f>
        <v>0.89</v>
      </c>
      <c r="F4" s="4">
        <f t="shared" ref="F4:F23" si="2">E4-E3</f>
        <v>0.89</v>
      </c>
      <c r="G4" s="3">
        <f t="shared" ref="G4:G23" si="3">G3+1/2</f>
        <v>0.5</v>
      </c>
      <c r="H4" s="4">
        <f>H3+0.9</f>
        <v>0.9</v>
      </c>
      <c r="I4" s="4">
        <f t="shared" ref="I4:I23" si="4">H4-H3</f>
        <v>0.9</v>
      </c>
      <c r="J4" s="3">
        <f t="shared" ref="J4:J23" si="5">J3+1/2</f>
        <v>0.5</v>
      </c>
      <c r="K4" s="4">
        <f>K3+0.97</f>
        <v>0.97</v>
      </c>
      <c r="L4" s="4">
        <f t="shared" ref="L4:L23" si="6">K4-K3</f>
        <v>0.97</v>
      </c>
    </row>
    <row r="5">
      <c r="A5" s="3" t="s">
        <v>12</v>
      </c>
      <c r="B5" s="3">
        <v>70.5</v>
      </c>
      <c r="C5" s="3" t="s">
        <v>10</v>
      </c>
      <c r="D5" s="3">
        <f t="shared" si="1"/>
        <v>1</v>
      </c>
      <c r="E5" s="4">
        <f>E4+0.79</f>
        <v>1.68</v>
      </c>
      <c r="F5" s="4">
        <f t="shared" si="2"/>
        <v>0.79</v>
      </c>
      <c r="G5" s="3">
        <f t="shared" si="3"/>
        <v>1</v>
      </c>
      <c r="H5" s="4">
        <f>H4+0.81</f>
        <v>1.71</v>
      </c>
      <c r="I5" s="4">
        <f t="shared" si="4"/>
        <v>0.81</v>
      </c>
      <c r="J5" s="3">
        <f t="shared" si="5"/>
        <v>1</v>
      </c>
      <c r="K5" s="4">
        <f>K4+0.86</f>
        <v>1.83</v>
      </c>
      <c r="L5" s="4">
        <f t="shared" si="6"/>
        <v>0.86</v>
      </c>
    </row>
    <row r="6">
      <c r="A6" s="3" t="s">
        <v>13</v>
      </c>
      <c r="B6" s="3">
        <v>0.0</v>
      </c>
      <c r="C6" s="3" t="s">
        <v>10</v>
      </c>
      <c r="D6" s="3">
        <f t="shared" si="1"/>
        <v>1.5</v>
      </c>
      <c r="E6" s="4">
        <f>E5+0.88</f>
        <v>2.56</v>
      </c>
      <c r="F6" s="4">
        <f t="shared" si="2"/>
        <v>0.88</v>
      </c>
      <c r="G6" s="3">
        <f t="shared" si="3"/>
        <v>1.5</v>
      </c>
      <c r="H6" s="4">
        <f>H5+0.88</f>
        <v>2.59</v>
      </c>
      <c r="I6" s="4">
        <f t="shared" si="4"/>
        <v>0.88</v>
      </c>
      <c r="J6" s="3">
        <f t="shared" si="5"/>
        <v>1.5</v>
      </c>
      <c r="K6" s="4">
        <f>K5+0.88</f>
        <v>2.71</v>
      </c>
      <c r="L6" s="4">
        <f t="shared" si="6"/>
        <v>0.88</v>
      </c>
    </row>
    <row r="7">
      <c r="A7" s="3" t="s">
        <v>14</v>
      </c>
      <c r="B7" s="5">
        <v>44198.0</v>
      </c>
      <c r="C7" s="3" t="s">
        <v>15</v>
      </c>
      <c r="D7" s="3">
        <f t="shared" si="1"/>
        <v>2</v>
      </c>
      <c r="E7" s="4">
        <f>E6+0.77</f>
        <v>3.33</v>
      </c>
      <c r="F7" s="4">
        <f t="shared" si="2"/>
        <v>0.77</v>
      </c>
      <c r="G7" s="3">
        <f t="shared" si="3"/>
        <v>2</v>
      </c>
      <c r="H7" s="4">
        <f>H6+0.81</f>
        <v>3.4</v>
      </c>
      <c r="I7" s="4">
        <f t="shared" si="4"/>
        <v>0.81</v>
      </c>
      <c r="J7" s="3">
        <f t="shared" si="5"/>
        <v>2</v>
      </c>
      <c r="K7" s="4">
        <f>K6+0.71</f>
        <v>3.42</v>
      </c>
      <c r="L7" s="4">
        <f t="shared" si="6"/>
        <v>0.71</v>
      </c>
    </row>
    <row r="8">
      <c r="A8" s="3" t="s">
        <v>16</v>
      </c>
      <c r="B8" s="5">
        <v>44198.0</v>
      </c>
      <c r="C8" s="3" t="s">
        <v>15</v>
      </c>
      <c r="D8" s="3">
        <f t="shared" si="1"/>
        <v>2.5</v>
      </c>
      <c r="E8" s="4">
        <f>E7+0.88</f>
        <v>4.21</v>
      </c>
      <c r="F8" s="4">
        <f t="shared" si="2"/>
        <v>0.88</v>
      </c>
      <c r="G8" s="3">
        <f t="shared" si="3"/>
        <v>2.5</v>
      </c>
      <c r="H8" s="4">
        <f>H7+0.82</f>
        <v>4.22</v>
      </c>
      <c r="I8" s="4">
        <f t="shared" si="4"/>
        <v>0.82</v>
      </c>
      <c r="J8" s="3">
        <f t="shared" si="5"/>
        <v>2.5</v>
      </c>
      <c r="K8" s="4">
        <f>K7+0.85</f>
        <v>4.27</v>
      </c>
      <c r="L8" s="4">
        <f t="shared" si="6"/>
        <v>0.85</v>
      </c>
    </row>
    <row r="9">
      <c r="D9" s="3">
        <f t="shared" si="1"/>
        <v>3</v>
      </c>
      <c r="E9" s="4">
        <f>E8+0.83</f>
        <v>5.04</v>
      </c>
      <c r="F9" s="4">
        <f t="shared" si="2"/>
        <v>0.83</v>
      </c>
      <c r="G9" s="3">
        <f t="shared" si="3"/>
        <v>3</v>
      </c>
      <c r="H9" s="4">
        <f>H8+0.8</f>
        <v>5.02</v>
      </c>
      <c r="I9" s="4">
        <f t="shared" si="4"/>
        <v>0.8</v>
      </c>
      <c r="J9" s="3">
        <f t="shared" si="5"/>
        <v>3</v>
      </c>
      <c r="K9" s="4">
        <f>K8+0.89</f>
        <v>5.16</v>
      </c>
      <c r="L9" s="4">
        <f t="shared" si="6"/>
        <v>0.89</v>
      </c>
    </row>
    <row r="10">
      <c r="D10" s="3">
        <f t="shared" si="1"/>
        <v>3.5</v>
      </c>
      <c r="E10" s="4">
        <f>E9+0.81</f>
        <v>5.85</v>
      </c>
      <c r="F10" s="4">
        <f t="shared" si="2"/>
        <v>0.81</v>
      </c>
      <c r="G10" s="3">
        <f t="shared" si="3"/>
        <v>3.5</v>
      </c>
      <c r="H10" s="4">
        <f>H9+0.89</f>
        <v>5.91</v>
      </c>
      <c r="I10" s="4">
        <f t="shared" si="4"/>
        <v>0.89</v>
      </c>
      <c r="J10" s="3">
        <f t="shared" si="5"/>
        <v>3.5</v>
      </c>
      <c r="K10" s="4">
        <f>K9+0.87</f>
        <v>6.03</v>
      </c>
      <c r="L10" s="4">
        <f t="shared" si="6"/>
        <v>0.87</v>
      </c>
    </row>
    <row r="11">
      <c r="D11" s="3">
        <f t="shared" si="1"/>
        <v>4</v>
      </c>
      <c r="E11" s="4">
        <f>E10+0.79</f>
        <v>6.64</v>
      </c>
      <c r="F11" s="4">
        <f t="shared" si="2"/>
        <v>0.79</v>
      </c>
      <c r="G11" s="3">
        <f t="shared" si="3"/>
        <v>4</v>
      </c>
      <c r="H11" s="4">
        <f>H10+0.8</f>
        <v>6.71</v>
      </c>
      <c r="I11" s="4">
        <f t="shared" si="4"/>
        <v>0.8</v>
      </c>
      <c r="J11" s="3">
        <f t="shared" si="5"/>
        <v>4</v>
      </c>
      <c r="K11" s="4">
        <f>K10+0.76</f>
        <v>6.79</v>
      </c>
      <c r="L11" s="4">
        <f t="shared" si="6"/>
        <v>0.76</v>
      </c>
    </row>
    <row r="12">
      <c r="D12" s="3">
        <f t="shared" si="1"/>
        <v>4.5</v>
      </c>
      <c r="E12" s="4">
        <f>E11+0.9</f>
        <v>7.54</v>
      </c>
      <c r="F12" s="4">
        <f t="shared" si="2"/>
        <v>0.9</v>
      </c>
      <c r="G12" s="3">
        <f t="shared" si="3"/>
        <v>4.5</v>
      </c>
      <c r="H12" s="4">
        <f>H11+0.85</f>
        <v>7.56</v>
      </c>
      <c r="I12" s="4">
        <f t="shared" si="4"/>
        <v>0.85</v>
      </c>
      <c r="J12" s="3">
        <f t="shared" si="5"/>
        <v>4.5</v>
      </c>
      <c r="K12" s="4">
        <f>K11+0.88</f>
        <v>7.67</v>
      </c>
      <c r="L12" s="4">
        <f t="shared" si="6"/>
        <v>0.88</v>
      </c>
    </row>
    <row r="13">
      <c r="D13" s="3">
        <f t="shared" si="1"/>
        <v>5</v>
      </c>
      <c r="E13" s="4">
        <f>E12+0.82</f>
        <v>8.36</v>
      </c>
      <c r="F13" s="4">
        <f t="shared" si="2"/>
        <v>0.82</v>
      </c>
      <c r="G13" s="3">
        <f t="shared" si="3"/>
        <v>5</v>
      </c>
      <c r="H13" s="4">
        <f>H12+0.6</f>
        <v>8.16</v>
      </c>
      <c r="I13" s="4">
        <f t="shared" si="4"/>
        <v>0.6</v>
      </c>
      <c r="J13" s="3">
        <f t="shared" si="5"/>
        <v>5</v>
      </c>
      <c r="K13" s="4">
        <f>K12+0.83</f>
        <v>8.5</v>
      </c>
      <c r="L13" s="4">
        <f t="shared" si="6"/>
        <v>0.83</v>
      </c>
    </row>
    <row r="14">
      <c r="D14" s="3">
        <f t="shared" si="1"/>
        <v>5.5</v>
      </c>
      <c r="E14" s="4">
        <f>E13+0.8</f>
        <v>9.16</v>
      </c>
      <c r="F14" s="4">
        <f t="shared" si="2"/>
        <v>0.8</v>
      </c>
      <c r="G14" s="3">
        <f t="shared" si="3"/>
        <v>5.5</v>
      </c>
      <c r="H14" s="4">
        <f>H13+0.73</f>
        <v>8.89</v>
      </c>
      <c r="I14" s="4">
        <f t="shared" si="4"/>
        <v>0.73</v>
      </c>
      <c r="J14" s="3">
        <f t="shared" si="5"/>
        <v>5.5</v>
      </c>
      <c r="K14" s="4">
        <f>K13+0.89</f>
        <v>9.39</v>
      </c>
      <c r="L14" s="4">
        <f t="shared" si="6"/>
        <v>0.89</v>
      </c>
    </row>
    <row r="15">
      <c r="D15" s="3">
        <f t="shared" si="1"/>
        <v>6</v>
      </c>
      <c r="E15" s="4">
        <f>E14+0.81</f>
        <v>9.97</v>
      </c>
      <c r="F15" s="4">
        <f t="shared" si="2"/>
        <v>0.81</v>
      </c>
      <c r="G15" s="3">
        <f t="shared" si="3"/>
        <v>6</v>
      </c>
      <c r="H15" s="4">
        <f>H14+0.79</f>
        <v>9.68</v>
      </c>
      <c r="I15" s="4">
        <f t="shared" si="4"/>
        <v>0.79</v>
      </c>
      <c r="J15" s="3">
        <f t="shared" si="5"/>
        <v>6</v>
      </c>
      <c r="K15" s="4">
        <f>K14+0.8</f>
        <v>10.19</v>
      </c>
      <c r="L15" s="4">
        <f t="shared" si="6"/>
        <v>0.8</v>
      </c>
    </row>
    <row r="16">
      <c r="D16" s="3">
        <f t="shared" si="1"/>
        <v>6.5</v>
      </c>
      <c r="E16" s="4">
        <f>E15+0.93</f>
        <v>10.9</v>
      </c>
      <c r="F16" s="4">
        <f t="shared" si="2"/>
        <v>0.93</v>
      </c>
      <c r="G16" s="3">
        <f t="shared" si="3"/>
        <v>6.5</v>
      </c>
      <c r="H16" s="4">
        <f>H15+0.83</f>
        <v>10.51</v>
      </c>
      <c r="I16" s="4">
        <f t="shared" si="4"/>
        <v>0.83</v>
      </c>
      <c r="J16" s="3">
        <f t="shared" si="5"/>
        <v>6.5</v>
      </c>
      <c r="K16" s="4">
        <f>K15+0.83</f>
        <v>11.02</v>
      </c>
      <c r="L16" s="4">
        <f t="shared" si="6"/>
        <v>0.83</v>
      </c>
    </row>
    <row r="17">
      <c r="D17" s="3">
        <f t="shared" si="1"/>
        <v>7</v>
      </c>
      <c r="E17" s="4">
        <f>E16+0.75</f>
        <v>11.65</v>
      </c>
      <c r="F17" s="4">
        <f t="shared" si="2"/>
        <v>0.75</v>
      </c>
      <c r="G17" s="3">
        <f t="shared" si="3"/>
        <v>7</v>
      </c>
      <c r="H17" s="4">
        <f>H16+0.93</f>
        <v>11.44</v>
      </c>
      <c r="I17" s="4">
        <f t="shared" si="4"/>
        <v>0.93</v>
      </c>
      <c r="J17" s="3">
        <f t="shared" si="5"/>
        <v>7</v>
      </c>
      <c r="K17" s="4">
        <f>K16+0.81</f>
        <v>11.83</v>
      </c>
      <c r="L17" s="4">
        <f t="shared" si="6"/>
        <v>0.81</v>
      </c>
    </row>
    <row r="18">
      <c r="D18" s="3">
        <f t="shared" si="1"/>
        <v>7.5</v>
      </c>
      <c r="E18" s="4">
        <f>E17+0.94</f>
        <v>12.59</v>
      </c>
      <c r="F18" s="4">
        <f t="shared" si="2"/>
        <v>0.94</v>
      </c>
      <c r="G18" s="3">
        <f t="shared" si="3"/>
        <v>7.5</v>
      </c>
      <c r="H18" s="4">
        <f>H17+0.84</f>
        <v>12.28</v>
      </c>
      <c r="I18" s="4">
        <f t="shared" si="4"/>
        <v>0.84</v>
      </c>
      <c r="J18" s="3">
        <f t="shared" si="5"/>
        <v>7.5</v>
      </c>
      <c r="K18" s="4">
        <f>K17+0.92</f>
        <v>12.75</v>
      </c>
      <c r="L18" s="4">
        <f t="shared" si="6"/>
        <v>0.92</v>
      </c>
    </row>
    <row r="19">
      <c r="D19" s="3">
        <f t="shared" si="1"/>
        <v>8</v>
      </c>
      <c r="E19" s="4">
        <f>E18+0.82</f>
        <v>13.41</v>
      </c>
      <c r="F19" s="4">
        <f t="shared" si="2"/>
        <v>0.82</v>
      </c>
      <c r="G19" s="3">
        <f t="shared" si="3"/>
        <v>8</v>
      </c>
      <c r="H19" s="4">
        <f>H18+0.95</f>
        <v>13.23</v>
      </c>
      <c r="I19" s="4">
        <f t="shared" si="4"/>
        <v>0.95</v>
      </c>
      <c r="J19" s="3">
        <f t="shared" si="5"/>
        <v>8</v>
      </c>
      <c r="K19" s="4">
        <f>K18+0.77</f>
        <v>13.52</v>
      </c>
      <c r="L19" s="4">
        <f t="shared" si="6"/>
        <v>0.77</v>
      </c>
    </row>
    <row r="20">
      <c r="D20" s="3">
        <f t="shared" si="1"/>
        <v>8.5</v>
      </c>
      <c r="E20" s="4">
        <f>E19+0.84</f>
        <v>14.25</v>
      </c>
      <c r="F20" s="4">
        <f t="shared" si="2"/>
        <v>0.84</v>
      </c>
      <c r="G20" s="3">
        <f t="shared" si="3"/>
        <v>8.5</v>
      </c>
      <c r="H20" s="4">
        <f>H19+0.73</f>
        <v>13.96</v>
      </c>
      <c r="I20" s="4">
        <f t="shared" si="4"/>
        <v>0.73</v>
      </c>
      <c r="J20" s="3">
        <f t="shared" si="5"/>
        <v>8.5</v>
      </c>
      <c r="K20" s="4">
        <f>K19+0.79</f>
        <v>14.31</v>
      </c>
      <c r="L20" s="4">
        <f t="shared" si="6"/>
        <v>0.79</v>
      </c>
    </row>
    <row r="21">
      <c r="D21" s="3">
        <f t="shared" si="1"/>
        <v>9</v>
      </c>
      <c r="E21" s="4">
        <f>E20+0.76</f>
        <v>15.01</v>
      </c>
      <c r="F21" s="4">
        <f t="shared" si="2"/>
        <v>0.76</v>
      </c>
      <c r="G21" s="3">
        <f t="shared" si="3"/>
        <v>9</v>
      </c>
      <c r="H21" s="4">
        <f>H20+0.87</f>
        <v>14.83</v>
      </c>
      <c r="I21" s="4">
        <f t="shared" si="4"/>
        <v>0.87</v>
      </c>
      <c r="J21" s="3">
        <f t="shared" si="5"/>
        <v>9</v>
      </c>
      <c r="K21" s="4">
        <f>K20+0.78</f>
        <v>15.09</v>
      </c>
      <c r="L21" s="4">
        <f t="shared" si="6"/>
        <v>0.78</v>
      </c>
    </row>
    <row r="22">
      <c r="D22" s="3">
        <f t="shared" si="1"/>
        <v>9.5</v>
      </c>
      <c r="E22" s="4">
        <f>E21+0.88</f>
        <v>15.89</v>
      </c>
      <c r="F22" s="4">
        <f t="shared" si="2"/>
        <v>0.88</v>
      </c>
      <c r="G22" s="3">
        <f t="shared" si="3"/>
        <v>9.5</v>
      </c>
      <c r="H22" s="4">
        <f>H21+0.82</f>
        <v>15.65</v>
      </c>
      <c r="I22" s="4">
        <f t="shared" si="4"/>
        <v>0.82</v>
      </c>
      <c r="J22" s="3">
        <f t="shared" si="5"/>
        <v>9.5</v>
      </c>
      <c r="K22" s="4">
        <f>K21+0.86</f>
        <v>15.95</v>
      </c>
      <c r="L22" s="4">
        <f t="shared" si="6"/>
        <v>0.86</v>
      </c>
    </row>
    <row r="23">
      <c r="D23" s="3">
        <f t="shared" si="1"/>
        <v>10</v>
      </c>
      <c r="E23" s="4">
        <f>E22+0.77</f>
        <v>16.66</v>
      </c>
      <c r="F23" s="4">
        <f t="shared" si="2"/>
        <v>0.77</v>
      </c>
      <c r="G23" s="3">
        <f t="shared" si="3"/>
        <v>10</v>
      </c>
      <c r="H23" s="4">
        <f>H22+0.83</f>
        <v>16.48</v>
      </c>
      <c r="I23" s="4">
        <f t="shared" si="4"/>
        <v>0.83</v>
      </c>
      <c r="J23" s="3">
        <f t="shared" si="5"/>
        <v>10</v>
      </c>
      <c r="K23" s="4">
        <f>K22+0.77</f>
        <v>16.72</v>
      </c>
      <c r="L23" s="4">
        <f t="shared" si="6"/>
        <v>0.77</v>
      </c>
    </row>
  </sheetData>
  <mergeCells count="6">
    <mergeCell ref="A1:C1"/>
    <mergeCell ref="D1:F1"/>
    <mergeCell ref="G1:I1"/>
    <mergeCell ref="J1:L1"/>
    <mergeCell ref="N1:O1"/>
    <mergeCell ref="P1:Q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  <c r="B1" s="3" t="s">
        <v>8</v>
      </c>
      <c r="C1" s="3" t="s">
        <v>8</v>
      </c>
    </row>
    <row r="2">
      <c r="A2" s="3" t="s">
        <v>46</v>
      </c>
      <c r="B2" s="3" t="s">
        <v>47</v>
      </c>
      <c r="C2" s="3" t="s">
        <v>48</v>
      </c>
    </row>
    <row r="3">
      <c r="A3" s="4">
        <f>'Section 6.4'!F4</f>
        <v>0.89</v>
      </c>
      <c r="B3" s="4">
        <f>'Section 6.4'!I4</f>
        <v>0.9</v>
      </c>
      <c r="C3" s="4">
        <f>'Section 6.4'!L4</f>
        <v>0.97</v>
      </c>
    </row>
    <row r="4">
      <c r="A4" s="4">
        <f>'Section 6.4'!F5</f>
        <v>0.79</v>
      </c>
      <c r="B4" s="4">
        <f>'Section 6.4'!I5</f>
        <v>0.81</v>
      </c>
      <c r="C4" s="4">
        <f>'Section 6.4'!L5</f>
        <v>0.86</v>
      </c>
    </row>
    <row r="5">
      <c r="A5" s="4">
        <f>'Section 6.4'!F6</f>
        <v>0.88</v>
      </c>
      <c r="B5" s="4">
        <f>'Section 6.4'!I6</f>
        <v>0.88</v>
      </c>
      <c r="C5" s="4">
        <f>'Section 6.4'!L6</f>
        <v>0.88</v>
      </c>
    </row>
    <row r="6">
      <c r="A6" s="4">
        <f>'Section 6.4'!F7</f>
        <v>0.77</v>
      </c>
      <c r="B6" s="4">
        <f>'Section 6.4'!I7</f>
        <v>0.81</v>
      </c>
      <c r="C6" s="4">
        <f>'Section 6.4'!L7</f>
        <v>0.71</v>
      </c>
    </row>
    <row r="7">
      <c r="A7" s="4">
        <f>'Section 6.4'!F8</f>
        <v>0.88</v>
      </c>
      <c r="B7" s="4">
        <f>'Section 6.4'!I8</f>
        <v>0.82</v>
      </c>
      <c r="C7" s="4">
        <f>'Section 6.4'!L8</f>
        <v>0.85</v>
      </c>
    </row>
    <row r="8">
      <c r="A8" s="4">
        <f>'Section 6.4'!F9</f>
        <v>0.83</v>
      </c>
      <c r="B8" s="4">
        <f>'Section 6.4'!I9</f>
        <v>0.8</v>
      </c>
      <c r="C8" s="4">
        <f>'Section 6.4'!L9</f>
        <v>0.89</v>
      </c>
    </row>
    <row r="9">
      <c r="A9" s="4">
        <f>'Section 6.4'!F10</f>
        <v>0.81</v>
      </c>
      <c r="B9" s="4">
        <f>'Section 6.4'!I10</f>
        <v>0.89</v>
      </c>
      <c r="C9" s="4">
        <f>'Section 6.4'!L10</f>
        <v>0.87</v>
      </c>
    </row>
    <row r="10">
      <c r="A10" s="4">
        <f>'Section 6.4'!F11</f>
        <v>0.79</v>
      </c>
      <c r="B10" s="4">
        <f>'Section 6.4'!I11</f>
        <v>0.8</v>
      </c>
      <c r="C10" s="4">
        <f>'Section 6.4'!L11</f>
        <v>0.76</v>
      </c>
    </row>
    <row r="11">
      <c r="A11" s="4">
        <f>'Section 6.4'!F12</f>
        <v>0.9</v>
      </c>
      <c r="B11" s="4">
        <f>'Section 6.4'!I12</f>
        <v>0.85</v>
      </c>
      <c r="C11" s="4">
        <f>'Section 6.4'!L12</f>
        <v>0.88</v>
      </c>
    </row>
    <row r="12">
      <c r="A12" s="4">
        <f>'Section 6.4'!F13</f>
        <v>0.82</v>
      </c>
      <c r="B12" s="4">
        <f>'Section 6.4'!I13</f>
        <v>0.6</v>
      </c>
      <c r="C12" s="4">
        <f>'Section 6.4'!L13</f>
        <v>0.83</v>
      </c>
    </row>
    <row r="13">
      <c r="A13" s="4">
        <f>'Section 6.4'!F14</f>
        <v>0.8</v>
      </c>
      <c r="B13" s="4">
        <f>'Section 6.4'!I14</f>
        <v>0.73</v>
      </c>
      <c r="C13" s="4">
        <f>'Section 6.4'!L14</f>
        <v>0.89</v>
      </c>
    </row>
    <row r="14">
      <c r="A14" s="4">
        <f>'Section 6.4'!F15</f>
        <v>0.81</v>
      </c>
      <c r="B14" s="4">
        <f>'Section 6.4'!I15</f>
        <v>0.79</v>
      </c>
      <c r="C14" s="4">
        <f>'Section 6.4'!L15</f>
        <v>0.8</v>
      </c>
    </row>
    <row r="15">
      <c r="A15" s="4">
        <f>'Section 6.4'!F16</f>
        <v>0.93</v>
      </c>
      <c r="B15" s="4">
        <f>'Section 6.4'!I16</f>
        <v>0.83</v>
      </c>
      <c r="C15" s="4">
        <f>'Section 6.4'!L16</f>
        <v>0.83</v>
      </c>
    </row>
    <row r="16">
      <c r="A16" s="4">
        <f>'Section 6.4'!F17</f>
        <v>0.75</v>
      </c>
      <c r="B16" s="4">
        <f>'Section 6.4'!I17</f>
        <v>0.93</v>
      </c>
      <c r="C16" s="4">
        <f>'Section 6.4'!L17</f>
        <v>0.81</v>
      </c>
    </row>
    <row r="17">
      <c r="A17" s="4">
        <f>'Section 6.4'!F18</f>
        <v>0.94</v>
      </c>
      <c r="B17" s="4">
        <f>'Section 6.4'!I18</f>
        <v>0.84</v>
      </c>
      <c r="C17" s="4">
        <f>'Section 6.4'!L18</f>
        <v>0.92</v>
      </c>
    </row>
    <row r="18">
      <c r="A18" s="4">
        <f>'Section 6.4'!F19</f>
        <v>0.82</v>
      </c>
      <c r="B18" s="4">
        <f>'Section 6.4'!I19</f>
        <v>0.95</v>
      </c>
      <c r="C18" s="4">
        <f>'Section 6.4'!L19</f>
        <v>0.77</v>
      </c>
    </row>
    <row r="19">
      <c r="A19" s="4">
        <f>'Section 6.4'!F20</f>
        <v>0.84</v>
      </c>
      <c r="B19" s="4">
        <f>'Section 6.4'!I20</f>
        <v>0.73</v>
      </c>
      <c r="C19" s="4">
        <f>'Section 6.4'!L20</f>
        <v>0.79</v>
      </c>
    </row>
    <row r="20">
      <c r="A20" s="4">
        <f>'Section 6.4'!F21</f>
        <v>0.76</v>
      </c>
      <c r="B20" s="4">
        <f>'Section 6.4'!I21</f>
        <v>0.87</v>
      </c>
      <c r="C20" s="4">
        <f>'Section 6.4'!L21</f>
        <v>0.78</v>
      </c>
    </row>
    <row r="21">
      <c r="A21" s="4">
        <f>'Section 6.4'!F22</f>
        <v>0.88</v>
      </c>
      <c r="B21" s="4">
        <f>'Section 6.4'!I22</f>
        <v>0.82</v>
      </c>
      <c r="C21" s="4">
        <f>'Section 6.4'!L22</f>
        <v>0.86</v>
      </c>
    </row>
    <row r="22">
      <c r="A22" s="4">
        <f>'Section 6.4'!F23</f>
        <v>0.77</v>
      </c>
      <c r="B22" s="4">
        <f>'Section 6.4'!I23</f>
        <v>0.83</v>
      </c>
      <c r="C22" s="4">
        <f>'Section 6.4'!L23</f>
        <v>0.77</v>
      </c>
    </row>
    <row r="23">
      <c r="A23" s="4" t="str">
        <f>'Section 6.4'!F24</f>
        <v/>
      </c>
      <c r="B23" s="4" t="str">
        <f>'Section 6.4'!I24</f>
        <v/>
      </c>
      <c r="C23" s="4" t="str">
        <f>'Section 6.4'!L24</f>
        <v/>
      </c>
    </row>
    <row r="24">
      <c r="A24" s="4" t="str">
        <f>'Section 6.4'!F25</f>
        <v/>
      </c>
      <c r="B24" s="4" t="str">
        <f>'Section 6.4'!I25</f>
        <v/>
      </c>
      <c r="C24" s="4" t="str">
        <f>'Section 6.4'!L25</f>
        <v/>
      </c>
    </row>
    <row r="25">
      <c r="A25" s="4" t="str">
        <f>'Section 6.4'!F26</f>
        <v/>
      </c>
      <c r="B25" s="4" t="str">
        <f>'Section 6.4'!I26</f>
        <v/>
      </c>
      <c r="C25" s="4" t="str">
        <f>'Section 6.4'!L26</f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2C4C9"/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6" width="19.29"/>
    <col customWidth="1" min="7" max="7" width="17.43"/>
    <col customWidth="1" min="8" max="10" width="17.57"/>
    <col customWidth="1" min="11" max="12" width="17.71"/>
    <col customWidth="1" min="13" max="13" width="16.86"/>
    <col customWidth="1" min="14" max="15" width="16.43"/>
    <col customWidth="1" min="16" max="16" width="15.86"/>
    <col customWidth="1" min="17" max="18" width="17.43"/>
    <col customWidth="1" min="19" max="19" width="17.0"/>
    <col customWidth="1" min="20" max="21" width="16.0"/>
  </cols>
  <sheetData>
    <row r="1">
      <c r="A1" s="1" t="s">
        <v>0</v>
      </c>
      <c r="D1" s="6" t="s">
        <v>49</v>
      </c>
      <c r="G1" s="6" t="s">
        <v>49</v>
      </c>
      <c r="J1" s="6" t="s">
        <v>49</v>
      </c>
      <c r="M1" s="6" t="s">
        <v>49</v>
      </c>
      <c r="P1" s="6" t="s">
        <v>49</v>
      </c>
      <c r="S1" s="6" t="s">
        <v>49</v>
      </c>
      <c r="V1" s="6" t="s">
        <v>49</v>
      </c>
      <c r="Y1" s="6" t="s">
        <v>49</v>
      </c>
      <c r="AB1" s="6" t="s">
        <v>49</v>
      </c>
    </row>
    <row r="2">
      <c r="A2" s="2" t="s">
        <v>3</v>
      </c>
      <c r="B2" s="2" t="s">
        <v>4</v>
      </c>
      <c r="C2" s="2" t="s">
        <v>5</v>
      </c>
      <c r="D2" s="6" t="s">
        <v>50</v>
      </c>
      <c r="E2" s="6">
        <v>0.7</v>
      </c>
      <c r="F2" s="6"/>
      <c r="G2" s="6" t="s">
        <v>50</v>
      </c>
      <c r="H2" s="6">
        <v>0.8</v>
      </c>
      <c r="I2" s="6"/>
      <c r="J2" s="6" t="s">
        <v>50</v>
      </c>
      <c r="K2" s="6">
        <v>0.9</v>
      </c>
      <c r="L2" s="6"/>
      <c r="M2" s="6" t="s">
        <v>50</v>
      </c>
      <c r="N2" s="6">
        <v>0.95</v>
      </c>
      <c r="O2" s="6"/>
      <c r="P2" s="6" t="s">
        <v>50</v>
      </c>
      <c r="Q2" s="6">
        <v>1.0</v>
      </c>
      <c r="R2" s="6"/>
      <c r="S2" s="6" t="s">
        <v>50</v>
      </c>
      <c r="T2" s="6">
        <v>1.05</v>
      </c>
      <c r="U2" s="6"/>
      <c r="V2" s="6" t="s">
        <v>50</v>
      </c>
      <c r="W2" s="6">
        <v>1.1</v>
      </c>
      <c r="X2" s="6"/>
      <c r="Y2" s="6" t="s">
        <v>50</v>
      </c>
      <c r="Z2" s="6">
        <v>1.2</v>
      </c>
      <c r="AA2" s="6"/>
      <c r="AB2" s="6" t="s">
        <v>50</v>
      </c>
      <c r="AC2" s="6">
        <v>1.3</v>
      </c>
    </row>
    <row r="3">
      <c r="A3" s="3" t="s">
        <v>9</v>
      </c>
      <c r="B3" s="3">
        <v>60.0</v>
      </c>
      <c r="C3" s="3" t="s">
        <v>10</v>
      </c>
      <c r="D3" s="6" t="s">
        <v>12</v>
      </c>
      <c r="E3" s="7">
        <f>$B$4*E2</f>
        <v>49</v>
      </c>
      <c r="F3" s="7"/>
      <c r="G3" s="6" t="s">
        <v>12</v>
      </c>
      <c r="H3" s="7">
        <f>$B$4*H2</f>
        <v>56</v>
      </c>
      <c r="I3" s="7"/>
      <c r="J3" s="6" t="s">
        <v>12</v>
      </c>
      <c r="K3" s="7">
        <f>$B$4*K2</f>
        <v>63</v>
      </c>
      <c r="L3" s="7"/>
      <c r="M3" s="6" t="s">
        <v>12</v>
      </c>
      <c r="N3" s="7">
        <f>$B$4*N2</f>
        <v>66.5</v>
      </c>
      <c r="O3" s="7"/>
      <c r="P3" s="6" t="s">
        <v>12</v>
      </c>
      <c r="Q3" s="7">
        <f>$B$4*Q2</f>
        <v>70</v>
      </c>
      <c r="R3" s="7"/>
      <c r="S3" s="6" t="s">
        <v>12</v>
      </c>
      <c r="T3" s="7">
        <f>$B$4*T2</f>
        <v>73.5</v>
      </c>
      <c r="U3" s="7"/>
      <c r="V3" s="6" t="s">
        <v>12</v>
      </c>
      <c r="W3" s="7">
        <f>$B$4*W2</f>
        <v>77</v>
      </c>
      <c r="X3" s="7"/>
      <c r="Y3" s="6" t="s">
        <v>12</v>
      </c>
      <c r="Z3" s="7">
        <f>$B$4*Z2</f>
        <v>84</v>
      </c>
      <c r="AA3" s="7"/>
      <c r="AB3" s="6" t="s">
        <v>12</v>
      </c>
      <c r="AC3" s="7">
        <f>$B$4*AC2</f>
        <v>91</v>
      </c>
    </row>
    <row r="4">
      <c r="A4" s="3" t="s">
        <v>11</v>
      </c>
      <c r="B4" s="3">
        <v>70.0</v>
      </c>
      <c r="C4" s="3" t="s">
        <v>10</v>
      </c>
      <c r="D4" s="8" t="s">
        <v>51</v>
      </c>
      <c r="E4" s="8" t="s">
        <v>52</v>
      </c>
      <c r="F4" s="8"/>
      <c r="G4" s="8" t="s">
        <v>51</v>
      </c>
      <c r="H4" s="8" t="s">
        <v>52</v>
      </c>
      <c r="I4" s="8"/>
      <c r="J4" s="8" t="s">
        <v>51</v>
      </c>
      <c r="K4" s="8" t="s">
        <v>52</v>
      </c>
      <c r="L4" s="8"/>
      <c r="M4" s="8" t="s">
        <v>51</v>
      </c>
      <c r="N4" s="8" t="s">
        <v>52</v>
      </c>
      <c r="O4" s="8"/>
      <c r="P4" s="8" t="s">
        <v>51</v>
      </c>
      <c r="Q4" s="8" t="s">
        <v>52</v>
      </c>
      <c r="R4" s="8"/>
      <c r="S4" s="8" t="s">
        <v>51</v>
      </c>
      <c r="T4" s="8" t="s">
        <v>52</v>
      </c>
      <c r="U4" s="8"/>
      <c r="V4" s="8" t="s">
        <v>51</v>
      </c>
      <c r="W4" s="8" t="s">
        <v>52</v>
      </c>
      <c r="X4" s="8"/>
      <c r="Y4" s="8" t="s">
        <v>51</v>
      </c>
      <c r="Z4" s="8" t="s">
        <v>52</v>
      </c>
      <c r="AA4" s="8"/>
      <c r="AB4" s="8" t="s">
        <v>51</v>
      </c>
      <c r="AC4" s="8" t="s">
        <v>52</v>
      </c>
    </row>
    <row r="5">
      <c r="A5" s="3" t="s">
        <v>12</v>
      </c>
      <c r="B5" s="3" t="s">
        <v>3</v>
      </c>
      <c r="C5" s="3" t="s">
        <v>10</v>
      </c>
      <c r="D5" s="9">
        <f>35.8</f>
        <v>35.8</v>
      </c>
      <c r="E5" s="9">
        <f>(D5/100)*113</f>
        <v>40.454</v>
      </c>
      <c r="F5" s="9"/>
      <c r="G5" s="8">
        <v>40.5</v>
      </c>
      <c r="H5" s="9">
        <f>(G5/100)*113</f>
        <v>45.765</v>
      </c>
      <c r="I5" s="9"/>
      <c r="J5" s="8">
        <v>56.9</v>
      </c>
      <c r="K5" s="9">
        <f>(J5/100)*113</f>
        <v>64.297</v>
      </c>
      <c r="L5" s="9"/>
      <c r="M5" s="8">
        <v>95.4</v>
      </c>
      <c r="N5" s="9">
        <f>(M5/100)*113</f>
        <v>107.802</v>
      </c>
      <c r="O5" s="9"/>
      <c r="P5" s="8">
        <v>0.0</v>
      </c>
      <c r="Q5" s="9">
        <f>(P5/100)*113</f>
        <v>0</v>
      </c>
      <c r="R5" s="9"/>
      <c r="S5" s="8">
        <v>8.4</v>
      </c>
      <c r="T5" s="9">
        <f>(S5/100)*113</f>
        <v>9.492</v>
      </c>
      <c r="U5" s="9"/>
      <c r="V5" s="8">
        <v>13.8</v>
      </c>
      <c r="W5" s="9">
        <f>(V5/100)*113</f>
        <v>15.594</v>
      </c>
      <c r="X5" s="9"/>
      <c r="Y5" s="8">
        <v>19.1</v>
      </c>
      <c r="Z5" s="9">
        <f>(Y5/100)*113</f>
        <v>21.583</v>
      </c>
      <c r="AA5" s="9"/>
      <c r="AB5" s="8">
        <v>21.6</v>
      </c>
      <c r="AC5" s="9">
        <f>(AB5/100)*113</f>
        <v>24.408</v>
      </c>
    </row>
    <row r="6">
      <c r="A6" s="3" t="s">
        <v>13</v>
      </c>
      <c r="B6" s="3">
        <v>0.0</v>
      </c>
      <c r="C6" s="3" t="s">
        <v>10</v>
      </c>
      <c r="D6" s="10" t="s">
        <v>6</v>
      </c>
      <c r="E6" s="10" t="s">
        <v>7</v>
      </c>
      <c r="F6" s="2" t="s">
        <v>8</v>
      </c>
      <c r="G6" s="10" t="s">
        <v>6</v>
      </c>
      <c r="H6" s="10" t="s">
        <v>7</v>
      </c>
      <c r="I6" s="2" t="s">
        <v>8</v>
      </c>
      <c r="J6" s="10" t="s">
        <v>6</v>
      </c>
      <c r="K6" s="10" t="s">
        <v>7</v>
      </c>
      <c r="L6" s="2" t="s">
        <v>8</v>
      </c>
      <c r="M6" s="10" t="s">
        <v>6</v>
      </c>
      <c r="N6" s="10" t="s">
        <v>7</v>
      </c>
      <c r="O6" s="2" t="s">
        <v>8</v>
      </c>
      <c r="P6" s="10" t="s">
        <v>6</v>
      </c>
      <c r="Q6" s="10" t="s">
        <v>7</v>
      </c>
      <c r="R6" s="2" t="s">
        <v>8</v>
      </c>
      <c r="S6" s="10" t="s">
        <v>6</v>
      </c>
      <c r="T6" s="10" t="s">
        <v>7</v>
      </c>
      <c r="U6" s="2" t="s">
        <v>8</v>
      </c>
      <c r="V6" s="10" t="s">
        <v>6</v>
      </c>
      <c r="W6" s="10" t="s">
        <v>7</v>
      </c>
      <c r="X6" s="2" t="s">
        <v>8</v>
      </c>
      <c r="Y6" s="10" t="s">
        <v>6</v>
      </c>
      <c r="Z6" s="10" t="s">
        <v>7</v>
      </c>
      <c r="AA6" s="2" t="s">
        <v>8</v>
      </c>
      <c r="AB6" s="10" t="s">
        <v>6</v>
      </c>
      <c r="AC6" s="10" t="s">
        <v>7</v>
      </c>
      <c r="AD6" s="2" t="s">
        <v>8</v>
      </c>
    </row>
    <row r="7">
      <c r="A7" s="3" t="s">
        <v>14</v>
      </c>
      <c r="B7" s="5">
        <v>44198.0</v>
      </c>
      <c r="C7" s="3" t="s">
        <v>15</v>
      </c>
      <c r="D7" s="3">
        <v>0.0</v>
      </c>
      <c r="E7" s="3">
        <v>0.0</v>
      </c>
      <c r="F7" s="3"/>
      <c r="G7" s="3">
        <v>0.0</v>
      </c>
      <c r="H7" s="3">
        <v>0.0</v>
      </c>
      <c r="I7" s="3"/>
      <c r="J7" s="3">
        <v>0.0</v>
      </c>
      <c r="K7" s="3">
        <v>0.0</v>
      </c>
      <c r="L7" s="3"/>
      <c r="M7" s="3">
        <v>0.0</v>
      </c>
      <c r="N7" s="3">
        <v>0.0</v>
      </c>
      <c r="O7" s="3"/>
      <c r="P7" s="3">
        <v>0.0</v>
      </c>
      <c r="Q7" s="3">
        <v>0.0</v>
      </c>
      <c r="R7" s="3"/>
      <c r="S7" s="3">
        <v>0.0</v>
      </c>
      <c r="T7" s="3">
        <v>0.0</v>
      </c>
      <c r="U7" s="3"/>
      <c r="V7" s="3">
        <v>0.0</v>
      </c>
      <c r="W7" s="3">
        <v>0.0</v>
      </c>
      <c r="X7" s="3"/>
      <c r="Y7" s="3">
        <v>0.0</v>
      </c>
      <c r="Z7" s="3">
        <v>0.0</v>
      </c>
      <c r="AA7" s="3"/>
      <c r="AB7" s="3">
        <v>0.0</v>
      </c>
      <c r="AC7" s="3">
        <v>0.0</v>
      </c>
    </row>
    <row r="8">
      <c r="A8" s="3" t="s">
        <v>16</v>
      </c>
      <c r="B8" s="5">
        <v>44198.0</v>
      </c>
      <c r="C8" s="3" t="s">
        <v>15</v>
      </c>
      <c r="D8" s="3">
        <f t="shared" ref="D8:D27" si="1">D7+1/2</f>
        <v>0.5</v>
      </c>
      <c r="E8" s="4">
        <f>E7+0.82</f>
        <v>0.82</v>
      </c>
      <c r="F8" s="4">
        <f t="shared" ref="F8:F27" si="2">E8-E7+0.07</f>
        <v>0.89</v>
      </c>
      <c r="G8" s="3">
        <f t="shared" ref="G8:G27" si="3">G7+1/2</f>
        <v>0.5</v>
      </c>
      <c r="H8" s="4">
        <f>H7+0.82</f>
        <v>0.82</v>
      </c>
      <c r="I8" s="4">
        <f t="shared" ref="I8:I27" si="4">H8-H7+0.02</f>
        <v>0.84</v>
      </c>
      <c r="J8" s="3">
        <f t="shared" ref="J8:J27" si="5">J7+1/2</f>
        <v>0.5</v>
      </c>
      <c r="K8" s="4">
        <f>K7+0.74</f>
        <v>0.74</v>
      </c>
      <c r="L8" s="4">
        <f t="shared" ref="L8:L27" si="6">K8-K7+0.01</f>
        <v>0.75</v>
      </c>
      <c r="M8" s="3">
        <f t="shared" ref="M8:M27" si="7">M7+1/2</f>
        <v>0.5</v>
      </c>
      <c r="N8" s="4">
        <f>N7+0.93</f>
        <v>0.93</v>
      </c>
      <c r="O8" s="4">
        <f t="shared" ref="O8:O27" si="8">N8-N7+0.03</f>
        <v>0.96</v>
      </c>
      <c r="P8" s="3">
        <f t="shared" ref="P8:P27" si="9">P7+1/2</f>
        <v>0.5</v>
      </c>
      <c r="Q8" s="4">
        <f>Q7+0.81</f>
        <v>0.81</v>
      </c>
      <c r="R8" s="4">
        <f t="shared" ref="R8:R27" si="10">Q8-Q7+0.07</f>
        <v>0.88</v>
      </c>
      <c r="S8" s="3">
        <f t="shared" ref="S8:S27" si="11">S7+1/2</f>
        <v>0.5</v>
      </c>
      <c r="T8" s="4">
        <f>T7+0.97</f>
        <v>0.97</v>
      </c>
      <c r="U8" s="4">
        <f t="shared" ref="U8:U27" si="12">T8-T7</f>
        <v>0.97</v>
      </c>
      <c r="V8" s="3">
        <f t="shared" ref="V8:V27" si="13">V7+1/2</f>
        <v>0.5</v>
      </c>
      <c r="W8" s="4">
        <f t="shared" ref="W8:W9" si="14">W7+0.96</f>
        <v>0.96</v>
      </c>
      <c r="X8" s="4">
        <f t="shared" ref="X8:X27" si="15">W8-W7</f>
        <v>0.96</v>
      </c>
      <c r="Y8" s="3">
        <f t="shared" ref="Y8:Y27" si="16">Y7+1/2</f>
        <v>0.5</v>
      </c>
      <c r="Z8" s="4">
        <f>Z7+0.98</f>
        <v>0.98</v>
      </c>
      <c r="AA8" s="4">
        <f t="shared" ref="AA8:AA27" si="17">Z8-Z7</f>
        <v>0.98</v>
      </c>
      <c r="AB8" s="3">
        <f t="shared" ref="AB8:AB27" si="18">AB7+1/2</f>
        <v>0.5</v>
      </c>
      <c r="AC8" s="4">
        <f>AC7+0.96</f>
        <v>0.96</v>
      </c>
      <c r="AD8" s="4">
        <f t="shared" ref="AD8:AD27" si="19">AC8-AC7</f>
        <v>0.96</v>
      </c>
    </row>
    <row r="9">
      <c r="D9" s="3">
        <f t="shared" si="1"/>
        <v>1</v>
      </c>
      <c r="E9" s="4">
        <f>E8+0.8</f>
        <v>1.62</v>
      </c>
      <c r="F9" s="4">
        <f t="shared" si="2"/>
        <v>0.87</v>
      </c>
      <c r="G9" s="3">
        <f t="shared" si="3"/>
        <v>1</v>
      </c>
      <c r="H9" s="4">
        <f>H8+0.93</f>
        <v>1.75</v>
      </c>
      <c r="I9" s="4">
        <f t="shared" si="4"/>
        <v>0.95</v>
      </c>
      <c r="J9" s="3">
        <f t="shared" si="5"/>
        <v>1</v>
      </c>
      <c r="K9" s="4">
        <f>K8+0.92</f>
        <v>1.66</v>
      </c>
      <c r="L9" s="4">
        <f t="shared" si="6"/>
        <v>0.93</v>
      </c>
      <c r="M9" s="3">
        <f t="shared" si="7"/>
        <v>1</v>
      </c>
      <c r="N9" s="4">
        <f>N8+0.85</f>
        <v>1.78</v>
      </c>
      <c r="O9" s="4">
        <f t="shared" si="8"/>
        <v>0.88</v>
      </c>
      <c r="P9" s="3">
        <f t="shared" si="9"/>
        <v>1</v>
      </c>
      <c r="Q9" s="4">
        <f>Q8+0.88</f>
        <v>1.69</v>
      </c>
      <c r="R9" s="4">
        <f t="shared" si="10"/>
        <v>0.95</v>
      </c>
      <c r="S9" s="3">
        <f t="shared" si="11"/>
        <v>1</v>
      </c>
      <c r="T9" s="4">
        <f>T8+0.9</f>
        <v>1.87</v>
      </c>
      <c r="U9" s="4">
        <f t="shared" si="12"/>
        <v>0.9</v>
      </c>
      <c r="V9" s="3">
        <f t="shared" si="13"/>
        <v>1</v>
      </c>
      <c r="W9" s="4">
        <f t="shared" si="14"/>
        <v>1.92</v>
      </c>
      <c r="X9" s="4">
        <f t="shared" si="15"/>
        <v>0.96</v>
      </c>
      <c r="Y9" s="3">
        <f t="shared" si="16"/>
        <v>1</v>
      </c>
      <c r="Z9" s="4">
        <f>Z8+0.91</f>
        <v>1.89</v>
      </c>
      <c r="AA9" s="4">
        <f t="shared" si="17"/>
        <v>0.91</v>
      </c>
      <c r="AB9" s="3">
        <f t="shared" si="18"/>
        <v>1</v>
      </c>
      <c r="AC9" s="4">
        <f>AC8+1.04</f>
        <v>2</v>
      </c>
      <c r="AD9" s="4">
        <f t="shared" si="19"/>
        <v>1.04</v>
      </c>
    </row>
    <row r="10">
      <c r="D10" s="3">
        <f t="shared" si="1"/>
        <v>1.5</v>
      </c>
      <c r="E10" s="4">
        <f>E9+0.74</f>
        <v>2.36</v>
      </c>
      <c r="F10" s="4">
        <f t="shared" si="2"/>
        <v>0.81</v>
      </c>
      <c r="G10" s="3">
        <f t="shared" si="3"/>
        <v>1.5</v>
      </c>
      <c r="H10" s="4">
        <f>H9+0.81</f>
        <v>2.56</v>
      </c>
      <c r="I10" s="4">
        <f t="shared" si="4"/>
        <v>0.83</v>
      </c>
      <c r="J10" s="3">
        <f t="shared" si="5"/>
        <v>1.5</v>
      </c>
      <c r="K10" s="4">
        <f>K9+0.81</f>
        <v>2.47</v>
      </c>
      <c r="L10" s="4">
        <f t="shared" si="6"/>
        <v>0.82</v>
      </c>
      <c r="M10" s="3">
        <f t="shared" si="7"/>
        <v>1.5</v>
      </c>
      <c r="N10" s="4">
        <f>N9+0.87</f>
        <v>2.65</v>
      </c>
      <c r="O10" s="4">
        <f t="shared" si="8"/>
        <v>0.9</v>
      </c>
      <c r="P10" s="3">
        <f t="shared" si="9"/>
        <v>1.5</v>
      </c>
      <c r="Q10" s="4">
        <f>Q9+0.8</f>
        <v>2.49</v>
      </c>
      <c r="R10" s="4">
        <f t="shared" si="10"/>
        <v>0.87</v>
      </c>
      <c r="S10" s="3">
        <f t="shared" si="11"/>
        <v>1.5</v>
      </c>
      <c r="T10" s="4">
        <f>T9+0.92</f>
        <v>2.79</v>
      </c>
      <c r="U10" s="4">
        <f t="shared" si="12"/>
        <v>0.92</v>
      </c>
      <c r="V10" s="3">
        <f t="shared" si="13"/>
        <v>1.5</v>
      </c>
      <c r="W10" s="4">
        <f>W9+0.89</f>
        <v>2.81</v>
      </c>
      <c r="X10" s="4">
        <f t="shared" si="15"/>
        <v>0.89</v>
      </c>
      <c r="Y10" s="3">
        <f t="shared" si="16"/>
        <v>1.5</v>
      </c>
      <c r="Z10" s="4">
        <f>Z9+1.1</f>
        <v>2.99</v>
      </c>
      <c r="AA10" s="4">
        <f t="shared" si="17"/>
        <v>1.1</v>
      </c>
      <c r="AB10" s="3">
        <f t="shared" si="18"/>
        <v>1.5</v>
      </c>
      <c r="AC10" s="4">
        <f>AC9+1.08</f>
        <v>3.08</v>
      </c>
      <c r="AD10" s="4">
        <f t="shared" si="19"/>
        <v>1.08</v>
      </c>
    </row>
    <row r="11">
      <c r="D11" s="3">
        <f t="shared" si="1"/>
        <v>2</v>
      </c>
      <c r="E11" s="4">
        <f>E10+0.86</f>
        <v>3.22</v>
      </c>
      <c r="F11" s="4">
        <f t="shared" si="2"/>
        <v>0.93</v>
      </c>
      <c r="G11" s="3">
        <f t="shared" si="3"/>
        <v>2</v>
      </c>
      <c r="H11" s="4">
        <f>H10+0.92</f>
        <v>3.48</v>
      </c>
      <c r="I11" s="4">
        <f t="shared" si="4"/>
        <v>0.94</v>
      </c>
      <c r="J11" s="3">
        <f t="shared" si="5"/>
        <v>2</v>
      </c>
      <c r="K11" s="4">
        <f>K10+0.96</f>
        <v>3.43</v>
      </c>
      <c r="L11" s="4">
        <f t="shared" si="6"/>
        <v>0.97</v>
      </c>
      <c r="M11" s="3">
        <f t="shared" si="7"/>
        <v>2</v>
      </c>
      <c r="N11" s="4">
        <f>N10+0.86</f>
        <v>3.51</v>
      </c>
      <c r="O11" s="4">
        <f t="shared" si="8"/>
        <v>0.89</v>
      </c>
      <c r="P11" s="3">
        <f t="shared" si="9"/>
        <v>2</v>
      </c>
      <c r="Q11" s="4">
        <f>Q10+0.91</f>
        <v>3.4</v>
      </c>
      <c r="R11" s="4">
        <f t="shared" si="10"/>
        <v>0.98</v>
      </c>
      <c r="S11" s="3">
        <f t="shared" si="11"/>
        <v>2</v>
      </c>
      <c r="T11" s="4">
        <f>T10+0.98</f>
        <v>3.77</v>
      </c>
      <c r="U11" s="4">
        <f t="shared" si="12"/>
        <v>0.98</v>
      </c>
      <c r="V11" s="3">
        <f t="shared" si="13"/>
        <v>2</v>
      </c>
      <c r="W11" s="4">
        <f>W10+1</f>
        <v>3.81</v>
      </c>
      <c r="X11" s="4">
        <f t="shared" si="15"/>
        <v>1</v>
      </c>
      <c r="Y11" s="3">
        <f t="shared" si="16"/>
        <v>2</v>
      </c>
      <c r="Z11" s="4">
        <f>Z10+0.93</f>
        <v>3.92</v>
      </c>
      <c r="AA11" s="4">
        <f t="shared" si="17"/>
        <v>0.93</v>
      </c>
      <c r="AB11" s="3">
        <f t="shared" si="18"/>
        <v>2</v>
      </c>
      <c r="AC11" s="4">
        <f>AC10+1.04</f>
        <v>4.12</v>
      </c>
      <c r="AD11" s="4">
        <f t="shared" si="19"/>
        <v>1.04</v>
      </c>
    </row>
    <row r="12">
      <c r="D12" s="3">
        <f t="shared" si="1"/>
        <v>2.5</v>
      </c>
      <c r="E12" s="4">
        <f>E11+0.95</f>
        <v>4.17</v>
      </c>
      <c r="F12" s="4">
        <f t="shared" si="2"/>
        <v>1.02</v>
      </c>
      <c r="G12" s="3">
        <f t="shared" si="3"/>
        <v>2.5</v>
      </c>
      <c r="H12" s="4">
        <f>H11+0.83</f>
        <v>4.31</v>
      </c>
      <c r="I12" s="4">
        <f t="shared" si="4"/>
        <v>0.85</v>
      </c>
      <c r="J12" s="3">
        <f t="shared" si="5"/>
        <v>2.5</v>
      </c>
      <c r="K12" s="4">
        <f>K11+0.82</f>
        <v>4.25</v>
      </c>
      <c r="L12" s="4">
        <f t="shared" si="6"/>
        <v>0.83</v>
      </c>
      <c r="M12" s="3">
        <f t="shared" si="7"/>
        <v>2.5</v>
      </c>
      <c r="N12" s="4">
        <f>N11+0.82</f>
        <v>4.33</v>
      </c>
      <c r="O12" s="4">
        <f t="shared" si="8"/>
        <v>0.85</v>
      </c>
      <c r="P12" s="3">
        <f t="shared" si="9"/>
        <v>2.5</v>
      </c>
      <c r="Q12" s="4">
        <f>Q11+0.78</f>
        <v>4.18</v>
      </c>
      <c r="R12" s="4">
        <f t="shared" si="10"/>
        <v>0.85</v>
      </c>
      <c r="S12" s="3">
        <f t="shared" si="11"/>
        <v>2.5</v>
      </c>
      <c r="T12" s="4">
        <f>T11+0.9</f>
        <v>4.67</v>
      </c>
      <c r="U12" s="4">
        <f t="shared" si="12"/>
        <v>0.9</v>
      </c>
      <c r="V12" s="3">
        <f t="shared" si="13"/>
        <v>2.5</v>
      </c>
      <c r="W12" s="4">
        <f>W11+0.93</f>
        <v>4.74</v>
      </c>
      <c r="X12" s="4">
        <f t="shared" si="15"/>
        <v>0.93</v>
      </c>
      <c r="Y12" s="3">
        <f t="shared" si="16"/>
        <v>2.5</v>
      </c>
      <c r="Z12" s="4">
        <f>Z11+1.06</f>
        <v>4.98</v>
      </c>
      <c r="AA12" s="4">
        <f t="shared" si="17"/>
        <v>1.06</v>
      </c>
      <c r="AB12" s="3">
        <f t="shared" si="18"/>
        <v>2.5</v>
      </c>
      <c r="AC12" s="4">
        <f>AC11+0.99</f>
        <v>5.11</v>
      </c>
      <c r="AD12" s="4">
        <f t="shared" si="19"/>
        <v>0.99</v>
      </c>
    </row>
    <row r="13">
      <c r="D13" s="3">
        <f t="shared" si="1"/>
        <v>3</v>
      </c>
      <c r="E13" s="4">
        <f>E12+0.77</f>
        <v>4.94</v>
      </c>
      <c r="F13" s="4">
        <f t="shared" si="2"/>
        <v>0.84</v>
      </c>
      <c r="G13" s="3">
        <f t="shared" si="3"/>
        <v>3</v>
      </c>
      <c r="H13" s="4">
        <f>H12+0.94</f>
        <v>5.25</v>
      </c>
      <c r="I13" s="4">
        <f t="shared" si="4"/>
        <v>0.96</v>
      </c>
      <c r="J13" s="3">
        <f t="shared" si="5"/>
        <v>3</v>
      </c>
      <c r="K13" s="4">
        <f>K12+1.01</f>
        <v>5.26</v>
      </c>
      <c r="L13" s="4">
        <f t="shared" si="6"/>
        <v>1.02</v>
      </c>
      <c r="M13" s="3">
        <f t="shared" si="7"/>
        <v>3</v>
      </c>
      <c r="N13" s="4">
        <f>N12+0.94</f>
        <v>5.27</v>
      </c>
      <c r="O13" s="4">
        <f t="shared" si="8"/>
        <v>0.97</v>
      </c>
      <c r="P13" s="3">
        <f t="shared" si="9"/>
        <v>3</v>
      </c>
      <c r="Q13" s="4">
        <f>Q12+0.84</f>
        <v>5.02</v>
      </c>
      <c r="R13" s="4">
        <f t="shared" si="10"/>
        <v>0.91</v>
      </c>
      <c r="S13" s="3">
        <f t="shared" si="11"/>
        <v>3</v>
      </c>
      <c r="T13" s="4">
        <f>T12+0.94</f>
        <v>5.61</v>
      </c>
      <c r="U13" s="4">
        <f t="shared" si="12"/>
        <v>0.94</v>
      </c>
      <c r="V13" s="3">
        <f t="shared" si="13"/>
        <v>3</v>
      </c>
      <c r="W13" s="4">
        <f>W12+0.91</f>
        <v>5.65</v>
      </c>
      <c r="X13" s="4">
        <f t="shared" si="15"/>
        <v>0.91</v>
      </c>
      <c r="Y13" s="3">
        <f t="shared" si="16"/>
        <v>3</v>
      </c>
      <c r="Z13" s="4">
        <f>Z12+0.86</f>
        <v>5.84</v>
      </c>
      <c r="AA13" s="4">
        <f t="shared" si="17"/>
        <v>0.86</v>
      </c>
      <c r="AB13" s="3">
        <f t="shared" si="18"/>
        <v>3</v>
      </c>
      <c r="AC13" s="4">
        <f>AC12+0.96</f>
        <v>6.07</v>
      </c>
      <c r="AD13" s="4">
        <f t="shared" si="19"/>
        <v>0.96</v>
      </c>
    </row>
    <row r="14">
      <c r="D14" s="3">
        <f t="shared" si="1"/>
        <v>3.5</v>
      </c>
      <c r="E14" s="4">
        <f>E13+0.9</f>
        <v>5.84</v>
      </c>
      <c r="F14" s="4">
        <f t="shared" si="2"/>
        <v>0.97</v>
      </c>
      <c r="G14" s="3">
        <f t="shared" si="3"/>
        <v>3.5</v>
      </c>
      <c r="H14" s="4">
        <f>H13+0.78</f>
        <v>6.03</v>
      </c>
      <c r="I14" s="4">
        <f t="shared" si="4"/>
        <v>0.8</v>
      </c>
      <c r="J14" s="3">
        <f t="shared" si="5"/>
        <v>3.5</v>
      </c>
      <c r="K14" s="4">
        <f>K13+0.73</f>
        <v>5.99</v>
      </c>
      <c r="L14" s="4">
        <f t="shared" si="6"/>
        <v>0.74</v>
      </c>
      <c r="M14" s="3">
        <f t="shared" si="7"/>
        <v>3.5</v>
      </c>
      <c r="N14" s="4">
        <f>N13+0.85</f>
        <v>6.12</v>
      </c>
      <c r="O14" s="4">
        <f t="shared" si="8"/>
        <v>0.88</v>
      </c>
      <c r="P14" s="3">
        <f t="shared" si="9"/>
        <v>3.5</v>
      </c>
      <c r="Q14" s="4">
        <f>Q13+0.69</f>
        <v>5.71</v>
      </c>
      <c r="R14" s="4">
        <f t="shared" si="10"/>
        <v>0.76</v>
      </c>
      <c r="S14" s="3">
        <f t="shared" si="11"/>
        <v>3.5</v>
      </c>
      <c r="T14" s="4">
        <f>T13+0.85</f>
        <v>6.46</v>
      </c>
      <c r="U14" s="4">
        <f t="shared" si="12"/>
        <v>0.85</v>
      </c>
      <c r="V14" s="3">
        <f t="shared" si="13"/>
        <v>3.5</v>
      </c>
      <c r="W14" s="4">
        <f>W13+0.93</f>
        <v>6.58</v>
      </c>
      <c r="X14" s="4">
        <f t="shared" si="15"/>
        <v>0.93</v>
      </c>
      <c r="Y14" s="3">
        <f t="shared" si="16"/>
        <v>3.5</v>
      </c>
      <c r="Z14" s="4">
        <f>Z13+0.99</f>
        <v>6.83</v>
      </c>
      <c r="AA14" s="4">
        <f t="shared" si="17"/>
        <v>0.99</v>
      </c>
      <c r="AB14" s="3">
        <f t="shared" si="18"/>
        <v>3.5</v>
      </c>
      <c r="AC14" s="4">
        <f>AC13+0.99</f>
        <v>7.06</v>
      </c>
      <c r="AD14" s="4">
        <f t="shared" si="19"/>
        <v>0.99</v>
      </c>
    </row>
    <row r="15">
      <c r="D15" s="3">
        <f t="shared" si="1"/>
        <v>4</v>
      </c>
      <c r="E15" s="4">
        <f>E14+0.78</f>
        <v>6.62</v>
      </c>
      <c r="F15" s="4">
        <f t="shared" si="2"/>
        <v>0.85</v>
      </c>
      <c r="G15" s="3">
        <f t="shared" si="3"/>
        <v>4</v>
      </c>
      <c r="H15" s="4">
        <f>H14+0.92</f>
        <v>6.95</v>
      </c>
      <c r="I15" s="4">
        <f t="shared" si="4"/>
        <v>0.94</v>
      </c>
      <c r="J15" s="3">
        <f t="shared" si="5"/>
        <v>4</v>
      </c>
      <c r="K15" s="4">
        <f>K14+1.05</f>
        <v>7.04</v>
      </c>
      <c r="L15" s="4">
        <f t="shared" si="6"/>
        <v>1.06</v>
      </c>
      <c r="M15" s="3">
        <f t="shared" si="7"/>
        <v>4</v>
      </c>
      <c r="N15" s="4">
        <f>N14+0.9</f>
        <v>7.02</v>
      </c>
      <c r="O15" s="4">
        <f t="shared" si="8"/>
        <v>0.93</v>
      </c>
      <c r="P15" s="3">
        <f t="shared" si="9"/>
        <v>4</v>
      </c>
      <c r="Q15" s="4">
        <f>Q14+0.93</f>
        <v>6.64</v>
      </c>
      <c r="R15" s="4">
        <f t="shared" si="10"/>
        <v>1</v>
      </c>
      <c r="S15" s="3">
        <f t="shared" si="11"/>
        <v>4</v>
      </c>
      <c r="T15" s="4">
        <f>T14+0.94</f>
        <v>7.4</v>
      </c>
      <c r="U15" s="4">
        <f t="shared" si="12"/>
        <v>0.94</v>
      </c>
      <c r="V15" s="3">
        <f t="shared" si="13"/>
        <v>4</v>
      </c>
      <c r="W15" s="4">
        <f>W14+0.92</f>
        <v>7.5</v>
      </c>
      <c r="X15" s="4">
        <f t="shared" si="15"/>
        <v>0.92</v>
      </c>
      <c r="Y15" s="3">
        <f t="shared" si="16"/>
        <v>4</v>
      </c>
      <c r="Z15" s="4">
        <f>Z14+0.95</f>
        <v>7.78</v>
      </c>
      <c r="AA15" s="4">
        <f t="shared" si="17"/>
        <v>0.95</v>
      </c>
      <c r="AB15" s="3">
        <f t="shared" si="18"/>
        <v>4</v>
      </c>
      <c r="AC15" s="4">
        <f>AC14+1.03</f>
        <v>8.09</v>
      </c>
      <c r="AD15" s="4">
        <f t="shared" si="19"/>
        <v>1.03</v>
      </c>
    </row>
    <row r="16">
      <c r="D16" s="3">
        <f t="shared" si="1"/>
        <v>4.5</v>
      </c>
      <c r="E16" s="4">
        <f>E15+0.98</f>
        <v>7.6</v>
      </c>
      <c r="F16" s="4">
        <f t="shared" si="2"/>
        <v>1.05</v>
      </c>
      <c r="G16" s="3">
        <f t="shared" si="3"/>
        <v>4.5</v>
      </c>
      <c r="H16" s="4">
        <f>H15+0.77</f>
        <v>7.72</v>
      </c>
      <c r="I16" s="4">
        <f t="shared" si="4"/>
        <v>0.79</v>
      </c>
      <c r="J16" s="3">
        <f t="shared" si="5"/>
        <v>4.5</v>
      </c>
      <c r="K16" s="4">
        <f>K15+0.74</f>
        <v>7.78</v>
      </c>
      <c r="L16" s="4">
        <f t="shared" si="6"/>
        <v>0.75</v>
      </c>
      <c r="M16" s="3">
        <f t="shared" si="7"/>
        <v>4.5</v>
      </c>
      <c r="N16" s="4">
        <f>N15+0.86</f>
        <v>7.88</v>
      </c>
      <c r="O16" s="4">
        <f t="shared" si="8"/>
        <v>0.89</v>
      </c>
      <c r="P16" s="3">
        <f t="shared" si="9"/>
        <v>4.5</v>
      </c>
      <c r="Q16" s="4">
        <f>Q15+0.72</f>
        <v>7.36</v>
      </c>
      <c r="R16" s="4">
        <f t="shared" si="10"/>
        <v>0.79</v>
      </c>
      <c r="S16" s="3">
        <f t="shared" si="11"/>
        <v>4.5</v>
      </c>
      <c r="T16" s="4">
        <f>T15+0.86</f>
        <v>8.26</v>
      </c>
      <c r="U16" s="4">
        <f t="shared" si="12"/>
        <v>0.86</v>
      </c>
      <c r="V16" s="3">
        <f t="shared" si="13"/>
        <v>4.5</v>
      </c>
      <c r="W16" s="4">
        <f>W15+0.97</f>
        <v>8.47</v>
      </c>
      <c r="X16" s="4">
        <f t="shared" si="15"/>
        <v>0.97</v>
      </c>
      <c r="Y16" s="3">
        <f t="shared" si="16"/>
        <v>4.5</v>
      </c>
      <c r="Z16" s="4">
        <f>Z15+1.06</f>
        <v>8.84</v>
      </c>
      <c r="AA16" s="4">
        <f t="shared" si="17"/>
        <v>1.06</v>
      </c>
      <c r="AB16" s="3">
        <f t="shared" si="18"/>
        <v>4.5</v>
      </c>
      <c r="AC16" s="4">
        <f>AC15+0.98</f>
        <v>9.07</v>
      </c>
      <c r="AD16" s="4">
        <f t="shared" si="19"/>
        <v>0.98</v>
      </c>
    </row>
    <row r="17">
      <c r="D17" s="3">
        <f t="shared" si="1"/>
        <v>5</v>
      </c>
      <c r="E17" s="4">
        <f>E16+0.75</f>
        <v>8.35</v>
      </c>
      <c r="F17" s="4">
        <f t="shared" si="2"/>
        <v>0.82</v>
      </c>
      <c r="G17" s="3">
        <f t="shared" si="3"/>
        <v>5</v>
      </c>
      <c r="H17" s="4">
        <f>H16+0.99</f>
        <v>8.71</v>
      </c>
      <c r="I17" s="4">
        <f t="shared" si="4"/>
        <v>1.01</v>
      </c>
      <c r="J17" s="3">
        <f t="shared" si="5"/>
        <v>5</v>
      </c>
      <c r="K17" s="4">
        <f>K16+1.06</f>
        <v>8.84</v>
      </c>
      <c r="L17" s="4">
        <f t="shared" si="6"/>
        <v>1.07</v>
      </c>
      <c r="M17" s="3">
        <f t="shared" si="7"/>
        <v>5</v>
      </c>
      <c r="N17" s="4">
        <f>N16+0.83</f>
        <v>8.71</v>
      </c>
      <c r="O17" s="4">
        <f t="shared" si="8"/>
        <v>0.86</v>
      </c>
      <c r="P17" s="3">
        <f t="shared" si="9"/>
        <v>5</v>
      </c>
      <c r="Q17" s="4">
        <f>Q16+0.96</f>
        <v>8.32</v>
      </c>
      <c r="R17" s="4">
        <f t="shared" si="10"/>
        <v>1.03</v>
      </c>
      <c r="S17" s="3">
        <f t="shared" si="11"/>
        <v>5</v>
      </c>
      <c r="T17" s="4">
        <f>T16+0.96</f>
        <v>9.22</v>
      </c>
      <c r="U17" s="4">
        <f t="shared" si="12"/>
        <v>0.96</v>
      </c>
      <c r="V17" s="3">
        <f t="shared" si="13"/>
        <v>5</v>
      </c>
      <c r="W17" s="4">
        <f>W16+0.92</f>
        <v>9.39</v>
      </c>
      <c r="X17" s="4">
        <f t="shared" si="15"/>
        <v>0.92</v>
      </c>
      <c r="Y17" s="3">
        <f t="shared" si="16"/>
        <v>5</v>
      </c>
      <c r="Z17" s="4">
        <f t="shared" ref="Z17:Z18" si="20">Z16+0.96</f>
        <v>9.8</v>
      </c>
      <c r="AA17" s="4">
        <f t="shared" si="17"/>
        <v>0.96</v>
      </c>
      <c r="AB17" s="3">
        <f t="shared" si="18"/>
        <v>5</v>
      </c>
      <c r="AC17" s="4">
        <f>AC16+0.97</f>
        <v>10.04</v>
      </c>
      <c r="AD17" s="4">
        <f t="shared" si="19"/>
        <v>0.97</v>
      </c>
    </row>
    <row r="18">
      <c r="D18" s="3">
        <f t="shared" si="1"/>
        <v>5.5</v>
      </c>
      <c r="E18" s="4">
        <f>E17+0.96</f>
        <v>9.31</v>
      </c>
      <c r="F18" s="4">
        <f t="shared" si="2"/>
        <v>1.03</v>
      </c>
      <c r="G18" s="3">
        <f t="shared" si="3"/>
        <v>5.5</v>
      </c>
      <c r="H18" s="4">
        <f>H17+0.76</f>
        <v>9.47</v>
      </c>
      <c r="I18" s="4">
        <f t="shared" si="4"/>
        <v>0.78</v>
      </c>
      <c r="J18" s="3">
        <f t="shared" si="5"/>
        <v>5.5</v>
      </c>
      <c r="K18" s="4">
        <f>K17+0.7</f>
        <v>9.54</v>
      </c>
      <c r="L18" s="4">
        <f t="shared" si="6"/>
        <v>0.71</v>
      </c>
      <c r="M18" s="3">
        <f t="shared" si="7"/>
        <v>5.5</v>
      </c>
      <c r="N18" s="4">
        <f>N17+0.85</f>
        <v>9.56</v>
      </c>
      <c r="O18" s="4">
        <f t="shared" si="8"/>
        <v>0.88</v>
      </c>
      <c r="P18" s="3">
        <f t="shared" si="9"/>
        <v>5.5</v>
      </c>
      <c r="Q18" s="4">
        <f>Q17+0.76</f>
        <v>9.08</v>
      </c>
      <c r="R18" s="4">
        <f t="shared" si="10"/>
        <v>0.83</v>
      </c>
      <c r="S18" s="3">
        <f t="shared" si="11"/>
        <v>5.5</v>
      </c>
      <c r="T18" s="4">
        <f>T17+0.89</f>
        <v>10.11</v>
      </c>
      <c r="U18" s="4">
        <f t="shared" si="12"/>
        <v>0.89</v>
      </c>
      <c r="V18" s="3">
        <f t="shared" si="13"/>
        <v>5.5</v>
      </c>
      <c r="W18" s="4">
        <f>W17+0.94</f>
        <v>10.33</v>
      </c>
      <c r="X18" s="4">
        <f t="shared" si="15"/>
        <v>0.94</v>
      </c>
      <c r="Y18" s="3">
        <f t="shared" si="16"/>
        <v>5.5</v>
      </c>
      <c r="Z18" s="4">
        <f t="shared" si="20"/>
        <v>10.76</v>
      </c>
      <c r="AA18" s="4">
        <f t="shared" si="17"/>
        <v>0.96</v>
      </c>
      <c r="AB18" s="3">
        <f t="shared" si="18"/>
        <v>5.5</v>
      </c>
      <c r="AC18" s="4">
        <f>AC17+0.95</f>
        <v>10.99</v>
      </c>
      <c r="AD18" s="4">
        <f t="shared" si="19"/>
        <v>0.95</v>
      </c>
    </row>
    <row r="19">
      <c r="D19" s="3">
        <f t="shared" si="1"/>
        <v>6</v>
      </c>
      <c r="E19" s="4">
        <f>E18+0.78</f>
        <v>10.09</v>
      </c>
      <c r="F19" s="4">
        <f t="shared" si="2"/>
        <v>0.85</v>
      </c>
      <c r="G19" s="3">
        <f t="shared" si="3"/>
        <v>6</v>
      </c>
      <c r="H19" s="4">
        <f>H18+0.97</f>
        <v>10.44</v>
      </c>
      <c r="I19" s="4">
        <f t="shared" si="4"/>
        <v>0.99</v>
      </c>
      <c r="J19" s="3">
        <f t="shared" si="5"/>
        <v>6</v>
      </c>
      <c r="K19" s="4">
        <f>K18+1.05</f>
        <v>10.59</v>
      </c>
      <c r="L19" s="4">
        <f t="shared" si="6"/>
        <v>1.06</v>
      </c>
      <c r="M19" s="3">
        <f t="shared" si="7"/>
        <v>6</v>
      </c>
      <c r="N19" s="4">
        <f>N18+0.86</f>
        <v>10.42</v>
      </c>
      <c r="O19" s="4">
        <f t="shared" si="8"/>
        <v>0.89</v>
      </c>
      <c r="P19" s="3">
        <f t="shared" si="9"/>
        <v>6</v>
      </c>
      <c r="Q19" s="4">
        <f>Q18+0.94</f>
        <v>10.02</v>
      </c>
      <c r="R19" s="4">
        <f t="shared" si="10"/>
        <v>1.01</v>
      </c>
      <c r="S19" s="3">
        <f t="shared" si="11"/>
        <v>6</v>
      </c>
      <c r="T19" s="4">
        <f>T18+0.9</f>
        <v>11.01</v>
      </c>
      <c r="U19" s="4">
        <f t="shared" si="12"/>
        <v>0.9</v>
      </c>
      <c r="V19" s="3">
        <f t="shared" si="13"/>
        <v>6</v>
      </c>
      <c r="W19" s="4">
        <f>W18+0.96</f>
        <v>11.29</v>
      </c>
      <c r="X19" s="4">
        <f t="shared" si="15"/>
        <v>0.96</v>
      </c>
      <c r="Y19" s="3">
        <f t="shared" si="16"/>
        <v>6</v>
      </c>
      <c r="Z19" s="4">
        <f>Z18+0.94</f>
        <v>11.7</v>
      </c>
      <c r="AA19" s="4">
        <f t="shared" si="17"/>
        <v>0.94</v>
      </c>
      <c r="AB19" s="3">
        <f t="shared" si="18"/>
        <v>6</v>
      </c>
      <c r="AC19" s="4">
        <f>AC18+1.1</f>
        <v>12.09</v>
      </c>
      <c r="AD19" s="4">
        <f t="shared" si="19"/>
        <v>1.1</v>
      </c>
    </row>
    <row r="20">
      <c r="D20" s="3">
        <f t="shared" si="1"/>
        <v>6.5</v>
      </c>
      <c r="E20" s="4">
        <f>E19+0.96</f>
        <v>11.05</v>
      </c>
      <c r="F20" s="4">
        <f t="shared" si="2"/>
        <v>1.03</v>
      </c>
      <c r="G20" s="3">
        <f t="shared" si="3"/>
        <v>6.5</v>
      </c>
      <c r="H20" s="4">
        <f>H19+0.78</f>
        <v>11.22</v>
      </c>
      <c r="I20" s="4">
        <f t="shared" si="4"/>
        <v>0.8</v>
      </c>
      <c r="J20" s="3">
        <f t="shared" si="5"/>
        <v>6.5</v>
      </c>
      <c r="K20" s="4">
        <f>K19+0.66</f>
        <v>11.25</v>
      </c>
      <c r="L20" s="4">
        <f t="shared" si="6"/>
        <v>0.67</v>
      </c>
      <c r="M20" s="3">
        <f t="shared" si="7"/>
        <v>6.5</v>
      </c>
      <c r="N20" s="4">
        <f>N19+0.82</f>
        <v>11.24</v>
      </c>
      <c r="O20" s="4">
        <f t="shared" si="8"/>
        <v>0.85</v>
      </c>
      <c r="P20" s="3">
        <f t="shared" si="9"/>
        <v>6.5</v>
      </c>
      <c r="Q20" s="4">
        <f>Q19+0.73</f>
        <v>10.75</v>
      </c>
      <c r="R20" s="4">
        <f t="shared" si="10"/>
        <v>0.8</v>
      </c>
      <c r="S20" s="3">
        <f t="shared" si="11"/>
        <v>6.5</v>
      </c>
      <c r="T20" s="4">
        <f>T19+0.96</f>
        <v>11.97</v>
      </c>
      <c r="U20" s="4">
        <f t="shared" si="12"/>
        <v>0.96</v>
      </c>
      <c r="V20" s="3">
        <f t="shared" si="13"/>
        <v>6.5</v>
      </c>
      <c r="W20" s="4">
        <f>W19+0.86</f>
        <v>12.15</v>
      </c>
      <c r="X20" s="4">
        <f t="shared" si="15"/>
        <v>0.86</v>
      </c>
      <c r="Y20" s="3">
        <f t="shared" si="16"/>
        <v>6.5</v>
      </c>
      <c r="Z20" s="4">
        <f>Z19+0.98</f>
        <v>12.68</v>
      </c>
      <c r="AA20" s="4">
        <f t="shared" si="17"/>
        <v>0.98</v>
      </c>
      <c r="AB20" s="3">
        <f t="shared" si="18"/>
        <v>6.5</v>
      </c>
      <c r="AC20" s="4">
        <f>AC19+0.96</f>
        <v>13.05</v>
      </c>
      <c r="AD20" s="4">
        <f t="shared" si="19"/>
        <v>0.96</v>
      </c>
    </row>
    <row r="21">
      <c r="D21" s="3">
        <f t="shared" si="1"/>
        <v>7</v>
      </c>
      <c r="E21" s="4">
        <f>E20+0.7</f>
        <v>11.75</v>
      </c>
      <c r="F21" s="4">
        <f t="shared" si="2"/>
        <v>0.77</v>
      </c>
      <c r="G21" s="3">
        <f t="shared" si="3"/>
        <v>7</v>
      </c>
      <c r="H21" s="4">
        <f>H20+0.79</f>
        <v>12.01</v>
      </c>
      <c r="I21" s="4">
        <f t="shared" si="4"/>
        <v>0.81</v>
      </c>
      <c r="J21" s="3">
        <f t="shared" si="5"/>
        <v>7</v>
      </c>
      <c r="K21" s="4">
        <f>K20+1.11</f>
        <v>12.36</v>
      </c>
      <c r="L21" s="4">
        <f t="shared" si="6"/>
        <v>1.12</v>
      </c>
      <c r="M21" s="3">
        <f t="shared" si="7"/>
        <v>7</v>
      </c>
      <c r="N21" s="4">
        <f>N20+0.89</f>
        <v>12.13</v>
      </c>
      <c r="O21" s="4">
        <f t="shared" si="8"/>
        <v>0.92</v>
      </c>
      <c r="P21" s="3">
        <f t="shared" si="9"/>
        <v>7</v>
      </c>
      <c r="Q21" s="4">
        <f>Q20+0.88</f>
        <v>11.63</v>
      </c>
      <c r="R21" s="4">
        <f t="shared" si="10"/>
        <v>0.95</v>
      </c>
      <c r="S21" s="3">
        <f t="shared" si="11"/>
        <v>7</v>
      </c>
      <c r="T21" s="4">
        <f>T20+0.92</f>
        <v>12.89</v>
      </c>
      <c r="U21" s="4">
        <f t="shared" si="12"/>
        <v>0.92</v>
      </c>
      <c r="V21" s="3">
        <f t="shared" si="13"/>
        <v>7</v>
      </c>
      <c r="W21" s="4">
        <f>W20+0.93</f>
        <v>13.08</v>
      </c>
      <c r="X21" s="4">
        <f t="shared" si="15"/>
        <v>0.93</v>
      </c>
      <c r="Y21" s="3">
        <f t="shared" si="16"/>
        <v>7</v>
      </c>
      <c r="Z21" s="4">
        <f>Z20+0.93</f>
        <v>13.61</v>
      </c>
      <c r="AA21" s="4">
        <f t="shared" si="17"/>
        <v>0.93</v>
      </c>
      <c r="AB21" s="3">
        <f t="shared" si="18"/>
        <v>7</v>
      </c>
      <c r="AC21" s="4">
        <f>AC20+1.07</f>
        <v>14.12</v>
      </c>
      <c r="AD21" s="4">
        <f t="shared" si="19"/>
        <v>1.07</v>
      </c>
    </row>
    <row r="22">
      <c r="D22" s="3">
        <f t="shared" si="1"/>
        <v>7.5</v>
      </c>
      <c r="E22" s="4">
        <f>E21+0.98</f>
        <v>12.73</v>
      </c>
      <c r="F22" s="4">
        <f t="shared" si="2"/>
        <v>1.05</v>
      </c>
      <c r="G22" s="3">
        <f t="shared" si="3"/>
        <v>7.5</v>
      </c>
      <c r="H22" s="4">
        <f>H21+0.9</f>
        <v>12.91</v>
      </c>
      <c r="I22" s="4">
        <f t="shared" si="4"/>
        <v>0.92</v>
      </c>
      <c r="J22" s="3">
        <f t="shared" si="5"/>
        <v>7.5</v>
      </c>
      <c r="K22" s="4">
        <f>K21+0.66</f>
        <v>13.02</v>
      </c>
      <c r="L22" s="4">
        <f t="shared" si="6"/>
        <v>0.67</v>
      </c>
      <c r="M22" s="3">
        <f t="shared" si="7"/>
        <v>7.5</v>
      </c>
      <c r="N22" s="4">
        <f>N21+0.8</f>
        <v>12.93</v>
      </c>
      <c r="O22" s="4">
        <f t="shared" si="8"/>
        <v>0.83</v>
      </c>
      <c r="P22" s="3">
        <f t="shared" si="9"/>
        <v>7.5</v>
      </c>
      <c r="Q22" s="4">
        <f>Q21+0.69</f>
        <v>12.32</v>
      </c>
      <c r="R22" s="4">
        <f t="shared" si="10"/>
        <v>0.76</v>
      </c>
      <c r="S22" s="3">
        <f t="shared" si="11"/>
        <v>7.5</v>
      </c>
      <c r="T22" s="4">
        <f>T21+0.93</f>
        <v>13.82</v>
      </c>
      <c r="U22" s="4">
        <f t="shared" si="12"/>
        <v>0.93</v>
      </c>
      <c r="V22" s="3">
        <f t="shared" si="13"/>
        <v>7.5</v>
      </c>
      <c r="W22" s="4">
        <f>W21+0.89</f>
        <v>13.97</v>
      </c>
      <c r="X22" s="4">
        <f t="shared" si="15"/>
        <v>0.89</v>
      </c>
      <c r="Y22" s="3">
        <f t="shared" si="16"/>
        <v>7.5</v>
      </c>
      <c r="Z22" s="4">
        <f>Z21+0.96</f>
        <v>14.57</v>
      </c>
      <c r="AA22" s="4">
        <f t="shared" si="17"/>
        <v>0.96</v>
      </c>
      <c r="AB22" s="3">
        <f t="shared" si="18"/>
        <v>7.5</v>
      </c>
      <c r="AC22" s="4">
        <f>AC21+1</f>
        <v>15.12</v>
      </c>
      <c r="AD22" s="4">
        <f t="shared" si="19"/>
        <v>1</v>
      </c>
    </row>
    <row r="23">
      <c r="D23" s="3">
        <f t="shared" si="1"/>
        <v>8</v>
      </c>
      <c r="E23" s="4">
        <f>E22+0.76</f>
        <v>13.49</v>
      </c>
      <c r="F23" s="4">
        <f t="shared" si="2"/>
        <v>0.83</v>
      </c>
      <c r="G23" s="3">
        <f t="shared" si="3"/>
        <v>8</v>
      </c>
      <c r="H23" s="4">
        <f>H22+0.76</f>
        <v>13.67</v>
      </c>
      <c r="I23" s="4">
        <f t="shared" si="4"/>
        <v>0.78</v>
      </c>
      <c r="J23" s="3">
        <f t="shared" si="5"/>
        <v>8</v>
      </c>
      <c r="K23" s="4">
        <f>K22+1.13</f>
        <v>14.15</v>
      </c>
      <c r="L23" s="4">
        <f t="shared" si="6"/>
        <v>1.14</v>
      </c>
      <c r="M23" s="3">
        <f t="shared" si="7"/>
        <v>8</v>
      </c>
      <c r="N23" s="4">
        <f>N22+0.9</f>
        <v>13.83</v>
      </c>
      <c r="O23" s="4">
        <f t="shared" si="8"/>
        <v>0.93</v>
      </c>
      <c r="P23" s="3">
        <f t="shared" si="9"/>
        <v>8</v>
      </c>
      <c r="Q23" s="4">
        <f>Q22+1</f>
        <v>13.32</v>
      </c>
      <c r="R23" s="4">
        <f t="shared" si="10"/>
        <v>1.07</v>
      </c>
      <c r="S23" s="3">
        <f t="shared" si="11"/>
        <v>8</v>
      </c>
      <c r="T23" s="4">
        <f>T22+0.91</f>
        <v>14.73</v>
      </c>
      <c r="U23" s="4">
        <f t="shared" si="12"/>
        <v>0.91</v>
      </c>
      <c r="V23" s="3">
        <f t="shared" si="13"/>
        <v>8</v>
      </c>
      <c r="W23" s="4">
        <f>W22+1</f>
        <v>14.97</v>
      </c>
      <c r="X23" s="4">
        <f t="shared" si="15"/>
        <v>1</v>
      </c>
      <c r="Y23" s="3">
        <f t="shared" si="16"/>
        <v>8</v>
      </c>
      <c r="Z23" s="4">
        <f>Z22+1.1</f>
        <v>15.67</v>
      </c>
      <c r="AA23" s="4">
        <f t="shared" si="17"/>
        <v>1.1</v>
      </c>
      <c r="AB23" s="3">
        <f t="shared" si="18"/>
        <v>8</v>
      </c>
      <c r="AC23" s="4">
        <f>AC22+0.96</f>
        <v>16.08</v>
      </c>
      <c r="AD23" s="4">
        <f t="shared" si="19"/>
        <v>0.96</v>
      </c>
    </row>
    <row r="24">
      <c r="D24" s="3">
        <f t="shared" si="1"/>
        <v>8.5</v>
      </c>
      <c r="E24" s="4">
        <f>E23+0.1</f>
        <v>13.59</v>
      </c>
      <c r="F24" s="4">
        <f t="shared" si="2"/>
        <v>0.17</v>
      </c>
      <c r="G24" s="3">
        <f t="shared" si="3"/>
        <v>8.5</v>
      </c>
      <c r="H24" s="4">
        <f>H23+0.96</f>
        <v>14.63</v>
      </c>
      <c r="I24" s="4">
        <f t="shared" si="4"/>
        <v>0.98</v>
      </c>
      <c r="J24" s="3">
        <f t="shared" si="5"/>
        <v>8.5</v>
      </c>
      <c r="K24" s="4">
        <f>K23+0.64</f>
        <v>14.79</v>
      </c>
      <c r="L24" s="4">
        <f t="shared" si="6"/>
        <v>0.65</v>
      </c>
      <c r="M24" s="3">
        <f t="shared" si="7"/>
        <v>8.5</v>
      </c>
      <c r="N24" s="4">
        <f>N23+0.85</f>
        <v>14.68</v>
      </c>
      <c r="O24" s="4">
        <f t="shared" si="8"/>
        <v>0.88</v>
      </c>
      <c r="P24" s="3">
        <f t="shared" si="9"/>
        <v>8.5</v>
      </c>
      <c r="Q24" s="4">
        <f>Q23+0.71</f>
        <v>14.03</v>
      </c>
      <c r="R24" s="4">
        <f t="shared" si="10"/>
        <v>0.78</v>
      </c>
      <c r="S24" s="3">
        <f t="shared" si="11"/>
        <v>8.5</v>
      </c>
      <c r="T24" s="4">
        <f>T23+0.92</f>
        <v>15.65</v>
      </c>
      <c r="U24" s="4">
        <f t="shared" si="12"/>
        <v>0.92</v>
      </c>
      <c r="V24" s="3">
        <f t="shared" si="13"/>
        <v>8.5</v>
      </c>
      <c r="W24" s="4">
        <f>W23+0.98</f>
        <v>15.95</v>
      </c>
      <c r="X24" s="4">
        <f t="shared" si="15"/>
        <v>0.98</v>
      </c>
      <c r="Y24" s="3">
        <f t="shared" si="16"/>
        <v>8.5</v>
      </c>
      <c r="Z24" s="4">
        <f>Z23+0.91</f>
        <v>16.58</v>
      </c>
      <c r="AA24" s="4">
        <f t="shared" si="17"/>
        <v>0.91</v>
      </c>
      <c r="AB24" s="3">
        <f t="shared" si="18"/>
        <v>8.5</v>
      </c>
      <c r="AC24" s="4">
        <f>AC23+1.03</f>
        <v>17.11</v>
      </c>
      <c r="AD24" s="4">
        <f t="shared" si="19"/>
        <v>1.03</v>
      </c>
    </row>
    <row r="25">
      <c r="D25" s="3">
        <f t="shared" si="1"/>
        <v>9</v>
      </c>
      <c r="E25" s="4">
        <f>E24+0.76</f>
        <v>14.35</v>
      </c>
      <c r="F25" s="4">
        <f t="shared" si="2"/>
        <v>0.83</v>
      </c>
      <c r="G25" s="3">
        <f t="shared" si="3"/>
        <v>9</v>
      </c>
      <c r="H25" s="4">
        <f>H24+0.85</f>
        <v>15.48</v>
      </c>
      <c r="I25" s="4">
        <f t="shared" si="4"/>
        <v>0.87</v>
      </c>
      <c r="J25" s="3">
        <f t="shared" si="5"/>
        <v>9</v>
      </c>
      <c r="K25" s="4">
        <f>K24+1.09</f>
        <v>15.88</v>
      </c>
      <c r="L25" s="4">
        <f t="shared" si="6"/>
        <v>1.1</v>
      </c>
      <c r="M25" s="3">
        <f t="shared" si="7"/>
        <v>9</v>
      </c>
      <c r="N25" s="4">
        <f>N24+0.81</f>
        <v>15.49</v>
      </c>
      <c r="O25" s="4">
        <f t="shared" si="8"/>
        <v>0.84</v>
      </c>
      <c r="P25" s="3">
        <f t="shared" si="9"/>
        <v>9</v>
      </c>
      <c r="Q25" s="4">
        <f>Q24+0.96</f>
        <v>14.99</v>
      </c>
      <c r="R25" s="4">
        <f t="shared" si="10"/>
        <v>1.03</v>
      </c>
      <c r="S25" s="3">
        <f t="shared" si="11"/>
        <v>9</v>
      </c>
      <c r="T25" s="4">
        <f>T24+0.97</f>
        <v>16.62</v>
      </c>
      <c r="U25" s="4">
        <f t="shared" si="12"/>
        <v>0.97</v>
      </c>
      <c r="V25" s="3">
        <f t="shared" si="13"/>
        <v>9</v>
      </c>
      <c r="W25" s="4">
        <f>W24+0.91</f>
        <v>16.86</v>
      </c>
      <c r="X25" s="4">
        <f t="shared" si="15"/>
        <v>0.91</v>
      </c>
      <c r="Y25" s="3">
        <f t="shared" si="16"/>
        <v>9</v>
      </c>
      <c r="Z25" s="4">
        <f>Z24+0.96</f>
        <v>17.54</v>
      </c>
      <c r="AA25" s="4">
        <f t="shared" si="17"/>
        <v>0.96</v>
      </c>
      <c r="AB25" s="3">
        <f t="shared" si="18"/>
        <v>9</v>
      </c>
      <c r="AC25" s="4">
        <f>AC24+0.98</f>
        <v>18.09</v>
      </c>
      <c r="AD25" s="4">
        <f t="shared" si="19"/>
        <v>0.98</v>
      </c>
    </row>
    <row r="26">
      <c r="D26" s="3">
        <f t="shared" si="1"/>
        <v>9.5</v>
      </c>
      <c r="E26" s="4">
        <f>E25+0.97</f>
        <v>15.32</v>
      </c>
      <c r="F26" s="4">
        <f t="shared" si="2"/>
        <v>1.04</v>
      </c>
      <c r="G26" s="3">
        <f t="shared" si="3"/>
        <v>9.5</v>
      </c>
      <c r="H26" s="4">
        <f>H25+0.89</f>
        <v>16.37</v>
      </c>
      <c r="I26" s="4">
        <f t="shared" si="4"/>
        <v>0.91</v>
      </c>
      <c r="J26" s="3">
        <f t="shared" si="5"/>
        <v>9.5</v>
      </c>
      <c r="K26" s="4">
        <f>K25+0.66</f>
        <v>16.54</v>
      </c>
      <c r="L26" s="4">
        <f t="shared" si="6"/>
        <v>0.67</v>
      </c>
      <c r="M26" s="3">
        <f t="shared" si="7"/>
        <v>9.5</v>
      </c>
      <c r="N26" s="4">
        <f t="shared" ref="N26:N27" si="21">N25+0.86</f>
        <v>16.35</v>
      </c>
      <c r="O26" s="4">
        <f t="shared" si="8"/>
        <v>0.89</v>
      </c>
      <c r="P26" s="3">
        <f t="shared" si="9"/>
        <v>9.5</v>
      </c>
      <c r="Q26" s="4">
        <f>Q25+0.75</f>
        <v>15.74</v>
      </c>
      <c r="R26" s="4">
        <f t="shared" si="10"/>
        <v>0.82</v>
      </c>
      <c r="S26" s="3">
        <f t="shared" si="11"/>
        <v>9.5</v>
      </c>
      <c r="T26" s="4">
        <f>T25+0.95</f>
        <v>17.57</v>
      </c>
      <c r="U26" s="4">
        <f t="shared" si="12"/>
        <v>0.95</v>
      </c>
      <c r="V26" s="3">
        <f t="shared" si="13"/>
        <v>9.5</v>
      </c>
      <c r="W26" s="4">
        <f>W25+0.93</f>
        <v>17.79</v>
      </c>
      <c r="X26" s="4">
        <f t="shared" si="15"/>
        <v>0.93</v>
      </c>
      <c r="Y26" s="3">
        <f t="shared" si="16"/>
        <v>9.5</v>
      </c>
      <c r="Z26" s="4">
        <f>Z25+1</f>
        <v>18.54</v>
      </c>
      <c r="AA26" s="4">
        <f t="shared" si="17"/>
        <v>1</v>
      </c>
      <c r="AB26" s="3">
        <f t="shared" si="18"/>
        <v>9.5</v>
      </c>
      <c r="AC26" s="4">
        <f>AC25+1.03</f>
        <v>19.12</v>
      </c>
      <c r="AD26" s="4">
        <f t="shared" si="19"/>
        <v>1.03</v>
      </c>
    </row>
    <row r="27">
      <c r="D27" s="3">
        <f t="shared" si="1"/>
        <v>10</v>
      </c>
      <c r="E27" s="4">
        <f>E26+0.69</f>
        <v>16.01</v>
      </c>
      <c r="F27" s="4">
        <f t="shared" si="2"/>
        <v>0.76</v>
      </c>
      <c r="G27" s="3">
        <f t="shared" si="3"/>
        <v>10</v>
      </c>
      <c r="H27" s="4">
        <f>H26+0.76</f>
        <v>17.13</v>
      </c>
      <c r="I27" s="4">
        <f t="shared" si="4"/>
        <v>0.78</v>
      </c>
      <c r="J27" s="3">
        <f t="shared" si="5"/>
        <v>10</v>
      </c>
      <c r="K27" s="4">
        <f>K26+0.99</f>
        <v>17.53</v>
      </c>
      <c r="L27" s="4">
        <f t="shared" si="6"/>
        <v>1</v>
      </c>
      <c r="M27" s="3">
        <f t="shared" si="7"/>
        <v>10</v>
      </c>
      <c r="N27" s="4">
        <f t="shared" si="21"/>
        <v>17.21</v>
      </c>
      <c r="O27" s="4">
        <f t="shared" si="8"/>
        <v>0.89</v>
      </c>
      <c r="P27" s="3">
        <f t="shared" si="9"/>
        <v>10</v>
      </c>
      <c r="Q27" s="4">
        <f>Q26+0.91</f>
        <v>16.65</v>
      </c>
      <c r="R27" s="4">
        <f t="shared" si="10"/>
        <v>0.98</v>
      </c>
      <c r="S27" s="3">
        <f t="shared" si="11"/>
        <v>10</v>
      </c>
      <c r="T27" s="4">
        <f>T26+0.94</f>
        <v>18.51</v>
      </c>
      <c r="U27" s="4">
        <f t="shared" si="12"/>
        <v>0.94</v>
      </c>
      <c r="V27" s="3">
        <f t="shared" si="13"/>
        <v>10</v>
      </c>
      <c r="W27" s="4">
        <f>W26+0.98</f>
        <v>18.77</v>
      </c>
      <c r="X27" s="4">
        <f t="shared" si="15"/>
        <v>0.98</v>
      </c>
      <c r="Y27" s="3">
        <f t="shared" si="16"/>
        <v>10</v>
      </c>
      <c r="Z27" s="4">
        <f>Z26+0.96</f>
        <v>19.5</v>
      </c>
      <c r="AA27" s="4">
        <f t="shared" si="17"/>
        <v>0.96</v>
      </c>
      <c r="AB27" s="3">
        <f t="shared" si="18"/>
        <v>10</v>
      </c>
      <c r="AC27" s="4">
        <f>AC26+0.96</f>
        <v>20.08</v>
      </c>
      <c r="AD27" s="4">
        <f t="shared" si="19"/>
        <v>0.96</v>
      </c>
    </row>
    <row r="28">
      <c r="F28" s="4">
        <f>1/(AVERAGE(F3:F27)*2)</f>
        <v>0.5743825388</v>
      </c>
      <c r="I28" s="4">
        <f>1/(AVERAGE(I3:I27)*2)</f>
        <v>0.570450656</v>
      </c>
      <c r="L28" s="4">
        <f>1/(AVERAGE(L3:L27)*2)</f>
        <v>0.5640157924</v>
      </c>
      <c r="O28" s="4">
        <f>1/(AVERAGE(O3:O27)*2)</f>
        <v>0.5614823133</v>
      </c>
      <c r="R28" s="4">
        <f>1/(AVERAGE(R3:R27)*2)</f>
        <v>0.5540166205</v>
      </c>
      <c r="U28" s="4">
        <f>1/(AVERAGE(U3:U27)*2)</f>
        <v>0.5402485143</v>
      </c>
      <c r="X28" s="4">
        <f>1/(AVERAGE(X3:X27)*2)</f>
        <v>0.5327650506</v>
      </c>
      <c r="AA28" s="4">
        <f>1/(AVERAGE(AA3:AA27)*2)</f>
        <v>0.5128205128</v>
      </c>
      <c r="AD28" s="4">
        <f>1/(AVERAGE(AD3:AD27)*2)</f>
        <v>0.4980079681</v>
      </c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