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Projects\UBC Rocket\Ignigter\ENGINE\Design Stage Analysis\"/>
    </mc:Choice>
  </mc:AlternateContent>
  <xr:revisionPtr revIDLastSave="0" documentId="13_ncr:1_{A9CCA110-45C5-4246-BB1B-A857041EA3B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High Level Parameters" sheetId="1" r:id="rId1"/>
    <sheet name="Bolt Calc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" i="2" l="1"/>
  <c r="B16" i="2" s="1"/>
  <c r="B12" i="2"/>
  <c r="B10" i="2"/>
  <c r="B5" i="2"/>
  <c r="B6" i="2" s="1"/>
  <c r="B3" i="2"/>
  <c r="B9" i="2"/>
  <c r="B27" i="1"/>
  <c r="B29" i="1"/>
  <c r="B25" i="1"/>
  <c r="B24" i="1"/>
  <c r="B22" i="1"/>
  <c r="B21" i="1"/>
  <c r="B23" i="1"/>
  <c r="B20" i="1"/>
  <c r="B18" i="1"/>
  <c r="B19" i="1"/>
  <c r="B17" i="1"/>
  <c r="B9" i="1"/>
  <c r="B11" i="1" s="1"/>
  <c r="B12" i="1" s="1"/>
  <c r="B7" i="1"/>
  <c r="B5" i="1"/>
  <c r="B4" i="1" s="1"/>
  <c r="B3" i="1"/>
  <c r="B28" i="1" l="1"/>
  <c r="B30" i="1"/>
  <c r="B10" i="1"/>
</calcChain>
</file>

<file path=xl/sharedStrings.xml><?xml version="1.0" encoding="utf-8"?>
<sst xmlns="http://schemas.openxmlformats.org/spreadsheetml/2006/main" count="88" uniqueCount="49">
  <si>
    <t>Name</t>
  </si>
  <si>
    <t>Value</t>
  </si>
  <si>
    <t>Units</t>
  </si>
  <si>
    <t>Notes</t>
  </si>
  <si>
    <t>Combustion Pressure</t>
  </si>
  <si>
    <t xml:space="preserve">Outlet Pressure </t>
  </si>
  <si>
    <t>Pa</t>
  </si>
  <si>
    <t>PSI</t>
  </si>
  <si>
    <t>Mass Flow Rate</t>
  </si>
  <si>
    <t>kg/s</t>
  </si>
  <si>
    <t>g/s</t>
  </si>
  <si>
    <t>O/F Ratio</t>
  </si>
  <si>
    <t>N.a.</t>
  </si>
  <si>
    <t>Fuel Flow Rate</t>
  </si>
  <si>
    <t>Ox. Flow Rate</t>
  </si>
  <si>
    <t>Fuel Inject Velocity</t>
  </si>
  <si>
    <t>Ox. Inject Velocity</t>
  </si>
  <si>
    <t>m/s</t>
  </si>
  <si>
    <t>Fuel Inject Area</t>
  </si>
  <si>
    <t>Ox. Inject Area</t>
  </si>
  <si>
    <t>Fuel Density</t>
  </si>
  <si>
    <t>Ox. Density</t>
  </si>
  <si>
    <t>kg/m^3</t>
  </si>
  <si>
    <t>Fuel Vol. Flow</t>
  </si>
  <si>
    <t>Ox. Vol. Flow</t>
  </si>
  <si>
    <t>m^3/s</t>
  </si>
  <si>
    <t>L/s</t>
  </si>
  <si>
    <t>m^2</t>
  </si>
  <si>
    <t>mm^2</t>
  </si>
  <si>
    <t>Fuel Hole ID</t>
  </si>
  <si>
    <t>Ox. Hole ID</t>
  </si>
  <si>
    <t>m</t>
  </si>
  <si>
    <t>mm</t>
  </si>
  <si>
    <t>Ox. Tube Thickness</t>
  </si>
  <si>
    <t>Tensile Strength</t>
  </si>
  <si>
    <t>UTS For Fasteners</t>
  </si>
  <si>
    <t>Chamber Pressure</t>
  </si>
  <si>
    <t>Combustion Chamber Pressure</t>
  </si>
  <si>
    <t>Axial Area</t>
  </si>
  <si>
    <t>Injector Plate Area</t>
  </si>
  <si>
    <t>Ejection Force</t>
  </si>
  <si>
    <t>N</t>
  </si>
  <si>
    <t>Fastener Properties</t>
  </si>
  <si>
    <t>Minor Diameter</t>
  </si>
  <si>
    <t>Fastener Area</t>
  </si>
  <si>
    <t>Number of Fasteners</t>
  </si>
  <si>
    <t>Design Parameters</t>
  </si>
  <si>
    <t>Fastener Axial Stress</t>
  </si>
  <si>
    <t>FOS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</si>
</sst>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1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1" fontId="0" fillId="0" borderId="0" xfId="0" applyNumberFormat="1"/>
    <xf numFmtId="0" fontId="1" fillId="0" borderId="0" xfId="0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workbookViewId="0">
      <selection sqref="A1:D1"/>
    </sheetView>
  </sheetViews>
  <sheetFormatPr defaultRowHeight="14.4" x14ac:dyDescent="0.3"/>
  <cols>
    <col min="1" max="1" width="22.44140625" style="1" customWidth="1"/>
    <col min="2" max="2" width="13" style="1" customWidth="1"/>
    <col min="3" max="3" width="10" style="1" customWidth="1"/>
    <col min="4" max="4" width="36.33203125" style="1" customWidth="1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9" t="s">
        <v>4</v>
      </c>
      <c r="B2" s="1">
        <v>300</v>
      </c>
      <c r="C2" s="1" t="s">
        <v>7</v>
      </c>
    </row>
    <row r="3" spans="1:4" x14ac:dyDescent="0.3">
      <c r="A3" s="9"/>
      <c r="B3" s="4">
        <f>CONVERT(B2, "psi","Pa")</f>
        <v>2068427.1879505084</v>
      </c>
      <c r="C3" s="1" t="s">
        <v>6</v>
      </c>
    </row>
    <row r="4" spans="1:4" x14ac:dyDescent="0.3">
      <c r="A4" s="9" t="s">
        <v>5</v>
      </c>
      <c r="B4" s="5">
        <f>CONVERT(B5,"Pa","psi")</f>
        <v>14.695948775513449</v>
      </c>
      <c r="C4" s="1" t="s">
        <v>7</v>
      </c>
    </row>
    <row r="5" spans="1:4" x14ac:dyDescent="0.3">
      <c r="A5" s="9"/>
      <c r="B5" s="1">
        <f>CONVERT(1, "atm","Pa")</f>
        <v>101325</v>
      </c>
      <c r="C5" s="1" t="s">
        <v>6</v>
      </c>
    </row>
    <row r="6" spans="1:4" x14ac:dyDescent="0.3">
      <c r="A6" s="9" t="s">
        <v>8</v>
      </c>
      <c r="B6" s="1">
        <v>0.14000000000000001</v>
      </c>
      <c r="C6" s="1" t="s">
        <v>9</v>
      </c>
    </row>
    <row r="7" spans="1:4" x14ac:dyDescent="0.3">
      <c r="A7" s="9"/>
      <c r="B7" s="1">
        <f>B6*1000</f>
        <v>140</v>
      </c>
      <c r="C7" s="1" t="s">
        <v>10</v>
      </c>
    </row>
    <row r="8" spans="1:4" x14ac:dyDescent="0.3">
      <c r="A8" s="2" t="s">
        <v>11</v>
      </c>
      <c r="B8" s="1">
        <v>2.5</v>
      </c>
      <c r="C8" s="1" t="s">
        <v>12</v>
      </c>
    </row>
    <row r="9" spans="1:4" x14ac:dyDescent="0.3">
      <c r="A9" s="9" t="s">
        <v>13</v>
      </c>
      <c r="B9" s="1">
        <f>B6/(1+B8)</f>
        <v>0.04</v>
      </c>
      <c r="C9" s="1" t="s">
        <v>9</v>
      </c>
    </row>
    <row r="10" spans="1:4" x14ac:dyDescent="0.3">
      <c r="A10" s="9"/>
      <c r="B10" s="1">
        <f>B9*1000</f>
        <v>40</v>
      </c>
      <c r="C10" s="1" t="s">
        <v>10</v>
      </c>
    </row>
    <row r="11" spans="1:4" x14ac:dyDescent="0.3">
      <c r="A11" s="9" t="s">
        <v>14</v>
      </c>
      <c r="B11" s="1">
        <f>B6-B9</f>
        <v>0.1</v>
      </c>
      <c r="C11" s="1" t="s">
        <v>9</v>
      </c>
    </row>
    <row r="12" spans="1:4" x14ac:dyDescent="0.3">
      <c r="A12" s="9"/>
      <c r="B12" s="1">
        <f>B11*1000</f>
        <v>100</v>
      </c>
      <c r="C12" s="1" t="s">
        <v>10</v>
      </c>
    </row>
    <row r="13" spans="1:4" x14ac:dyDescent="0.3">
      <c r="A13" s="6" t="s">
        <v>15</v>
      </c>
      <c r="B13" s="3">
        <v>10</v>
      </c>
      <c r="C13" s="3" t="s">
        <v>17</v>
      </c>
    </row>
    <row r="14" spans="1:4" x14ac:dyDescent="0.3">
      <c r="A14" s="3" t="s">
        <v>16</v>
      </c>
      <c r="B14" s="3">
        <v>300</v>
      </c>
      <c r="C14" s="3" t="s">
        <v>17</v>
      </c>
    </row>
    <row r="15" spans="1:4" x14ac:dyDescent="0.3">
      <c r="A15" s="1" t="s">
        <v>20</v>
      </c>
      <c r="B15" s="1">
        <v>820</v>
      </c>
      <c r="C15" s="1" t="s">
        <v>22</v>
      </c>
    </row>
    <row r="16" spans="1:4" x14ac:dyDescent="0.3">
      <c r="A16" s="1" t="s">
        <v>21</v>
      </c>
      <c r="B16" s="1">
        <v>28</v>
      </c>
      <c r="C16" s="1" t="s">
        <v>22</v>
      </c>
    </row>
    <row r="17" spans="1:3" x14ac:dyDescent="0.3">
      <c r="A17" s="9" t="s">
        <v>23</v>
      </c>
      <c r="B17" s="7">
        <f>B9/B15</f>
        <v>4.8780487804878051E-5</v>
      </c>
      <c r="C17" s="1" t="s">
        <v>25</v>
      </c>
    </row>
    <row r="18" spans="1:3" x14ac:dyDescent="0.3">
      <c r="A18" s="9"/>
      <c r="B18" s="5">
        <f>CONVERT(B17, "m3", "l")</f>
        <v>4.878048780487805E-2</v>
      </c>
      <c r="C18" s="1" t="s">
        <v>26</v>
      </c>
    </row>
    <row r="19" spans="1:3" x14ac:dyDescent="0.3">
      <c r="A19" s="9" t="s">
        <v>24</v>
      </c>
      <c r="B19" s="7">
        <f>B11/B16</f>
        <v>3.5714285714285718E-3</v>
      </c>
      <c r="C19" s="1" t="s">
        <v>25</v>
      </c>
    </row>
    <row r="20" spans="1:3" x14ac:dyDescent="0.3">
      <c r="A20" s="9"/>
      <c r="B20" s="5">
        <f>CONVERT(B19, "m3", "l")</f>
        <v>3.5714285714285716</v>
      </c>
      <c r="C20" s="1" t="s">
        <v>26</v>
      </c>
    </row>
    <row r="21" spans="1:3" x14ac:dyDescent="0.3">
      <c r="A21" s="9" t="s">
        <v>18</v>
      </c>
      <c r="B21" s="7">
        <f>B17/B13</f>
        <v>4.8780487804878055E-6</v>
      </c>
      <c r="C21" s="1" t="s">
        <v>27</v>
      </c>
    </row>
    <row r="22" spans="1:3" x14ac:dyDescent="0.3">
      <c r="A22" s="9"/>
      <c r="B22" s="5">
        <f>CONVERT(B21, "m2", "mm2")</f>
        <v>4.8780487804878057</v>
      </c>
      <c r="C22" s="1" t="s">
        <v>28</v>
      </c>
    </row>
    <row r="23" spans="1:3" x14ac:dyDescent="0.3">
      <c r="A23" s="9" t="s">
        <v>19</v>
      </c>
      <c r="B23" s="7">
        <f>B19/B14</f>
        <v>1.1904761904761905E-5</v>
      </c>
      <c r="C23" s="1" t="s">
        <v>27</v>
      </c>
    </row>
    <row r="24" spans="1:3" x14ac:dyDescent="0.3">
      <c r="A24" s="9"/>
      <c r="B24" s="5">
        <f>CONVERT(B23, "m2", "mm2")</f>
        <v>11.904761904761905</v>
      </c>
      <c r="C24" s="1" t="s">
        <v>28</v>
      </c>
    </row>
    <row r="25" spans="1:3" x14ac:dyDescent="0.3">
      <c r="A25" s="9" t="s">
        <v>33</v>
      </c>
      <c r="B25" s="8">
        <f>CONVERT(B26,"mm","m")</f>
        <v>1E-3</v>
      </c>
      <c r="C25" s="1" t="s">
        <v>31</v>
      </c>
    </row>
    <row r="26" spans="1:3" x14ac:dyDescent="0.3">
      <c r="A26" s="9"/>
      <c r="B26" s="1">
        <v>1</v>
      </c>
      <c r="C26" s="1" t="s">
        <v>28</v>
      </c>
    </row>
    <row r="27" spans="1:3" x14ac:dyDescent="0.3">
      <c r="A27" s="9" t="s">
        <v>29</v>
      </c>
      <c r="B27" s="7">
        <f>SQRT(4/PI()*(B21+PI()*(B29/2+B25)^2))</f>
        <v>6.3985662658211382E-3</v>
      </c>
      <c r="C27" s="1" t="s">
        <v>31</v>
      </c>
    </row>
    <row r="28" spans="1:3" x14ac:dyDescent="0.3">
      <c r="A28" s="9"/>
      <c r="B28" s="5">
        <f>CONVERT(B27,"m","mm")</f>
        <v>6.3985662658211382</v>
      </c>
      <c r="C28" s="1" t="s">
        <v>32</v>
      </c>
    </row>
    <row r="29" spans="1:3" x14ac:dyDescent="0.3">
      <c r="A29" s="9" t="s">
        <v>30</v>
      </c>
      <c r="B29" s="7">
        <f>SQRT(B23/PI())*2</f>
        <v>3.8932780054601237E-3</v>
      </c>
      <c r="C29" s="1" t="s">
        <v>31</v>
      </c>
    </row>
    <row r="30" spans="1:3" x14ac:dyDescent="0.3">
      <c r="A30" s="9"/>
      <c r="B30" s="5">
        <f>CONVERT(B29,"m","mm")</f>
        <v>3.8932780054601235</v>
      </c>
      <c r="C30" s="1" t="s">
        <v>32</v>
      </c>
    </row>
  </sheetData>
  <mergeCells count="12">
    <mergeCell ref="A29:A30"/>
    <mergeCell ref="A2:A3"/>
    <mergeCell ref="A4:A5"/>
    <mergeCell ref="A6:A7"/>
    <mergeCell ref="A9:A10"/>
    <mergeCell ref="A11:A12"/>
    <mergeCell ref="A25:A26"/>
    <mergeCell ref="A23:A24"/>
    <mergeCell ref="A17:A18"/>
    <mergeCell ref="A19:A20"/>
    <mergeCell ref="A21:A22"/>
    <mergeCell ref="A27:A2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973A3-373C-4A44-95DB-0275376A4C48}">
  <dimension ref="A1:D16"/>
  <sheetViews>
    <sheetView tabSelected="1" workbookViewId="0">
      <selection activeCell="B17" sqref="B17"/>
    </sheetView>
  </sheetViews>
  <sheetFormatPr defaultRowHeight="14.4" x14ac:dyDescent="0.3"/>
  <cols>
    <col min="1" max="1" width="21.21875" customWidth="1"/>
    <col min="2" max="2" width="10.77734375" customWidth="1"/>
    <col min="4" max="4" width="47.44140625" customWidth="1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t="s">
        <v>36</v>
      </c>
      <c r="B2">
        <v>300</v>
      </c>
      <c r="C2" t="s">
        <v>7</v>
      </c>
      <c r="D2" t="s">
        <v>37</v>
      </c>
    </row>
    <row r="3" spans="1:4" x14ac:dyDescent="0.3">
      <c r="A3" t="s">
        <v>36</v>
      </c>
      <c r="B3" s="10">
        <f>CONVERT(B2,"psi","Pa")</f>
        <v>2068427.1879505084</v>
      </c>
      <c r="C3" t="s">
        <v>6</v>
      </c>
      <c r="D3" t="s">
        <v>37</v>
      </c>
    </row>
    <row r="4" spans="1:4" x14ac:dyDescent="0.3">
      <c r="A4" t="s">
        <v>38</v>
      </c>
      <c r="B4">
        <v>1882.5375100000001</v>
      </c>
      <c r="C4" t="s">
        <v>28</v>
      </c>
      <c r="D4" t="s">
        <v>39</v>
      </c>
    </row>
    <row r="5" spans="1:4" x14ac:dyDescent="0.3">
      <c r="A5" t="s">
        <v>38</v>
      </c>
      <c r="B5">
        <f>CONVERT(B4, "mm2", "m2")</f>
        <v>1.88253751E-3</v>
      </c>
      <c r="C5" t="s">
        <v>27</v>
      </c>
      <c r="D5" t="s">
        <v>39</v>
      </c>
    </row>
    <row r="6" spans="1:4" x14ac:dyDescent="0.3">
      <c r="A6" t="s">
        <v>40</v>
      </c>
      <c r="B6" s="10">
        <f>B5*B3</f>
        <v>3893.8917680206523</v>
      </c>
      <c r="C6" t="s">
        <v>41</v>
      </c>
    </row>
    <row r="7" spans="1:4" x14ac:dyDescent="0.3">
      <c r="A7" s="11" t="s">
        <v>42</v>
      </c>
      <c r="B7" s="11"/>
      <c r="C7" s="11"/>
      <c r="D7" s="11"/>
    </row>
    <row r="8" spans="1:4" x14ac:dyDescent="0.3">
      <c r="A8" t="s">
        <v>34</v>
      </c>
      <c r="B8">
        <v>170000</v>
      </c>
      <c r="C8" t="s">
        <v>7</v>
      </c>
      <c r="D8" t="s">
        <v>35</v>
      </c>
    </row>
    <row r="9" spans="1:4" x14ac:dyDescent="0.3">
      <c r="A9" t="s">
        <v>34</v>
      </c>
      <c r="B9" s="10">
        <f>CONVERT(B8,"psi","Pa")</f>
        <v>1172108739.8386214</v>
      </c>
      <c r="C9" t="s">
        <v>6</v>
      </c>
      <c r="D9" t="s">
        <v>35</v>
      </c>
    </row>
    <row r="10" spans="1:4" x14ac:dyDescent="0.3">
      <c r="A10" t="s">
        <v>43</v>
      </c>
      <c r="B10">
        <f>CONVERT(B11,"mm","m")</f>
        <v>1.5500000000000002E-3</v>
      </c>
      <c r="C10" t="s">
        <v>31</v>
      </c>
    </row>
    <row r="11" spans="1:4" x14ac:dyDescent="0.3">
      <c r="A11" t="s">
        <v>43</v>
      </c>
      <c r="B11">
        <v>1.55</v>
      </c>
      <c r="C11" t="s">
        <v>32</v>
      </c>
    </row>
    <row r="12" spans="1:4" x14ac:dyDescent="0.3">
      <c r="A12" t="s">
        <v>44</v>
      </c>
      <c r="B12">
        <f>PI()*B10^2/4</f>
        <v>1.8869190875623701E-6</v>
      </c>
      <c r="C12" t="s">
        <v>27</v>
      </c>
    </row>
    <row r="13" spans="1:4" x14ac:dyDescent="0.3">
      <c r="A13" t="s">
        <v>45</v>
      </c>
      <c r="B13">
        <v>6</v>
      </c>
      <c r="C13" t="s">
        <v>12</v>
      </c>
    </row>
    <row r="14" spans="1:4" x14ac:dyDescent="0.3">
      <c r="A14" s="11" t="s">
        <v>46</v>
      </c>
      <c r="B14" s="11"/>
      <c r="C14" s="11"/>
      <c r="D14" s="11"/>
    </row>
    <row r="15" spans="1:4" x14ac:dyDescent="0.3">
      <c r="A15" t="s">
        <v>47</v>
      </c>
      <c r="B15" s="10">
        <f>B6/(B13*B12)</f>
        <v>343937355.66858214</v>
      </c>
      <c r="C15" t="s">
        <v>6</v>
      </c>
    </row>
    <row r="16" spans="1:4" x14ac:dyDescent="0.3">
      <c r="A16" t="s">
        <v>48</v>
      </c>
      <c r="B16" s="12">
        <f>B9/B15</f>
        <v>3.4079134485410907</v>
      </c>
      <c r="C16" t="s">
        <v>12</v>
      </c>
    </row>
  </sheetData>
  <mergeCells count="2">
    <mergeCell ref="A7:D7"/>
    <mergeCell ref="A14:D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High Level Parameters</vt:lpstr>
      <vt:lpstr>Bolt Calcs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Bement</dc:creator>
  <cp:lastModifiedBy>Thomas Bement</cp:lastModifiedBy>
  <dcterms:created xsi:type="dcterms:W3CDTF">2015-06-05T18:17:20Z</dcterms:created>
  <dcterms:modified xsi:type="dcterms:W3CDTF">2023-04-28T00:29:56Z</dcterms:modified>
</cp:coreProperties>
</file>