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uel-Souka.MEYER\Dropbox\"/>
    </mc:Choice>
  </mc:AlternateContent>
  <bookViews>
    <workbookView xWindow="0" yWindow="0" windowWidth="28800" windowHeight="12330"/>
  </bookViews>
  <sheets>
    <sheet name="Calculateur" sheetId="3" r:id="rId1"/>
    <sheet name="Voitures" sheetId="1" r:id="rId2"/>
    <sheet name="Taxe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3" l="1"/>
  <c r="F18" i="3"/>
  <c r="H18" i="3" s="1"/>
  <c r="J18" i="3" s="1"/>
  <c r="D16" i="3" l="1"/>
  <c r="C4" i="3"/>
  <c r="D15" i="3" s="1"/>
  <c r="H2" i="1"/>
  <c r="Q2" i="1"/>
  <c r="B5" i="2"/>
  <c r="R3" i="1"/>
  <c r="P3" i="1"/>
  <c r="H3" i="1"/>
  <c r="Q3" i="1"/>
  <c r="T3" i="1"/>
  <c r="H6" i="1"/>
  <c r="Q6" i="1"/>
  <c r="P6" i="1"/>
  <c r="R6" i="1"/>
  <c r="T6" i="1"/>
  <c r="U6" i="1"/>
  <c r="R7" i="1"/>
  <c r="P7" i="1"/>
  <c r="H7" i="1"/>
  <c r="Q7" i="1"/>
  <c r="T7" i="1"/>
  <c r="R8" i="1"/>
  <c r="P8" i="1"/>
  <c r="H8" i="1"/>
  <c r="Q8" i="1"/>
  <c r="T8" i="1"/>
  <c r="R9" i="1"/>
  <c r="P9" i="1"/>
  <c r="H9" i="1"/>
  <c r="Q9" i="1"/>
  <c r="T9" i="1"/>
  <c r="R10" i="1"/>
  <c r="P10" i="1"/>
  <c r="H10" i="1"/>
  <c r="Q10" i="1"/>
  <c r="T10" i="1"/>
  <c r="U10" i="1"/>
  <c r="R11" i="1"/>
  <c r="P11" i="1"/>
  <c r="H11" i="1"/>
  <c r="Q11" i="1"/>
  <c r="T11" i="1"/>
  <c r="R12" i="1"/>
  <c r="P12" i="1"/>
  <c r="H12" i="1"/>
  <c r="Q12" i="1"/>
  <c r="T12" i="1"/>
  <c r="R13" i="1"/>
  <c r="P13" i="1"/>
  <c r="H13" i="1"/>
  <c r="Q13" i="1"/>
  <c r="T13" i="1"/>
  <c r="R14" i="1"/>
  <c r="P14" i="1"/>
  <c r="H14" i="1"/>
  <c r="Q14" i="1"/>
  <c r="T14" i="1"/>
  <c r="U14" i="1"/>
  <c r="R15" i="1"/>
  <c r="P15" i="1"/>
  <c r="H15" i="1"/>
  <c r="Q15" i="1"/>
  <c r="T15" i="1"/>
  <c r="R16" i="1"/>
  <c r="P16" i="1"/>
  <c r="H16" i="1"/>
  <c r="Q16" i="1"/>
  <c r="T16" i="1"/>
  <c r="R17" i="1"/>
  <c r="P17" i="1"/>
  <c r="H17" i="1"/>
  <c r="Q17" i="1"/>
  <c r="T17" i="1"/>
  <c r="R18" i="1"/>
  <c r="P18" i="1"/>
  <c r="H18" i="1"/>
  <c r="Q18" i="1"/>
  <c r="T18" i="1"/>
  <c r="U18" i="1"/>
  <c r="R19" i="1"/>
  <c r="P19" i="1"/>
  <c r="H19" i="1"/>
  <c r="Q19" i="1"/>
  <c r="T19" i="1"/>
  <c r="R20" i="1"/>
  <c r="P20" i="1"/>
  <c r="H20" i="1"/>
  <c r="Q20" i="1"/>
  <c r="T20" i="1"/>
  <c r="R2" i="1"/>
  <c r="P2" i="1"/>
  <c r="T2" i="1"/>
  <c r="U3" i="1"/>
  <c r="U7" i="1"/>
  <c r="U8" i="1"/>
  <c r="U9" i="1"/>
  <c r="U11" i="1"/>
  <c r="U12" i="1"/>
  <c r="U13" i="1"/>
  <c r="U15" i="1"/>
  <c r="U16" i="1"/>
  <c r="U17" i="1"/>
  <c r="U19" i="1"/>
  <c r="U20" i="1"/>
  <c r="R4" i="1"/>
  <c r="R5" i="1"/>
  <c r="P4" i="1"/>
  <c r="P5" i="1"/>
  <c r="H4" i="1"/>
  <c r="Q4" i="1"/>
  <c r="H5" i="1"/>
  <c r="Q5" i="1"/>
  <c r="T5" i="1"/>
  <c r="U5" i="1"/>
  <c r="T4" i="1"/>
  <c r="U4" i="1"/>
  <c r="U2" i="1"/>
  <c r="D18" i="3" l="1"/>
  <c r="D19" i="3" s="1"/>
  <c r="F19" i="3" l="1"/>
  <c r="H19" i="3"/>
  <c r="J19" i="3"/>
</calcChain>
</file>

<file path=xl/comments1.xml><?xml version="1.0" encoding="utf-8"?>
<comments xmlns="http://schemas.openxmlformats.org/spreadsheetml/2006/main">
  <authors>
    <author>MEYER Samuel-Souka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Prix de l'essence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Prix d'achat de votre voiture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Consommation d'essence par votre voiture en moyenne pour 100 km.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Coûts de l'assurance chaque année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Estimation d'années restante à la voiture. (Par défaut : 5 ans).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La distance que vous parcourez chaque mois en moyenne en kilomètre.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La taxe de base de plaque est de 40.- chf.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Coûts des changements de pneus chaque année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Puissance de votre voiture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Prix de la révision de la voiture chaque année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Poids de votre voiture en kg.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Emissions de CO2 par la voiture chaque kilomètre.</t>
        </r>
      </text>
    </comment>
  </commentList>
</comments>
</file>

<file path=xl/sharedStrings.xml><?xml version="1.0" encoding="utf-8"?>
<sst xmlns="http://schemas.openxmlformats.org/spreadsheetml/2006/main" count="71" uniqueCount="62">
  <si>
    <t>Marque</t>
  </si>
  <si>
    <t>Model</t>
  </si>
  <si>
    <t>Année</t>
  </si>
  <si>
    <t>Prix</t>
  </si>
  <si>
    <t>Kilométrage</t>
  </si>
  <si>
    <t>kW</t>
  </si>
  <si>
    <t>CO2/km</t>
  </si>
  <si>
    <t>l/100</t>
  </si>
  <si>
    <t>ch</t>
  </si>
  <si>
    <t>Carburant</t>
  </si>
  <si>
    <t>Poids à vide</t>
  </si>
  <si>
    <t>Taxe poids</t>
  </si>
  <si>
    <t>Taxe kW</t>
  </si>
  <si>
    <t>Prix/An</t>
  </si>
  <si>
    <t>Prix/Mois</t>
  </si>
  <si>
    <t>Assurance</t>
  </si>
  <si>
    <t>Pneus</t>
  </si>
  <si>
    <t>Révision</t>
  </si>
  <si>
    <t>Réduction</t>
  </si>
  <si>
    <t>Mini</t>
  </si>
  <si>
    <t>1.5i Cooper</t>
  </si>
  <si>
    <t>Type</t>
  </si>
  <si>
    <t>Petite</t>
  </si>
  <si>
    <t>Essence</t>
  </si>
  <si>
    <t>Garantie</t>
  </si>
  <si>
    <t>Subaru</t>
  </si>
  <si>
    <t>Impreza 1.6 Husky</t>
  </si>
  <si>
    <t>Break</t>
  </si>
  <si>
    <t>Legacy 2.5 Limited</t>
  </si>
  <si>
    <t>Chevrolet</t>
  </si>
  <si>
    <t>Camaro Convertible A</t>
  </si>
  <si>
    <t>Cabriolet</t>
  </si>
  <si>
    <t>Dacia</t>
  </si>
  <si>
    <t>1.6 IMP</t>
  </si>
  <si>
    <t>Prix/an</t>
  </si>
  <si>
    <t>Prix/mois</t>
  </si>
  <si>
    <t>km/mois</t>
  </si>
  <si>
    <t>l/100km</t>
  </si>
  <si>
    <t>Pneus/an</t>
  </si>
  <si>
    <t>Révision/an</t>
  </si>
  <si>
    <t>Assurance/an</t>
  </si>
  <si>
    <t>Conversion ch à kW</t>
  </si>
  <si>
    <t>Taxe plaque (Vaud)</t>
  </si>
  <si>
    <t>Une taxe de base de CHF 40.– est perçue puis</t>
  </si>
  <si>
    <t>CHF 0.15 par kg jusqu'à 2000 kg et CHF 0.30 pour chaque kg supplémentaire puis</t>
  </si>
  <si>
    <t>CHF 2.– par kW jusqu'à 100 kW et CHF 3.– pour chaque kW supplémentaire.</t>
  </si>
  <si>
    <t>Base</t>
  </si>
  <si>
    <t>Déduction sur la taxe</t>
  </si>
  <si>
    <r>
      <t>La taxe est réduite de </t>
    </r>
    <r>
      <rPr>
        <b/>
        <sz val="11"/>
        <color theme="1"/>
        <rFont val="Calibri"/>
        <family val="2"/>
        <scheme val="minor"/>
      </rPr>
      <t>75 %</t>
    </r>
    <r>
      <rPr>
        <sz val="11"/>
        <color theme="1"/>
        <rFont val="Calibri"/>
        <family val="2"/>
        <scheme val="minor"/>
      </rPr>
      <t xml:space="preserve"> si les véhicules</t>
    </r>
  </si>
  <si>
    <r>
      <t>1. émettent moins de 120 g de CO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au km;</t>
    </r>
  </si>
  <si>
    <t>2. fonctionnent au gaz ou à un carburant naturel (colza, bioéthanol, etc.) et sont spécifiquement équipés pour l'usage de ce genre de carburant.</t>
  </si>
  <si>
    <t>Taxe de plaque (Vaud)</t>
  </si>
  <si>
    <t>Commentaire</t>
  </si>
  <si>
    <t>Les champs avec fond blanc sont à remplir ou à remplacer.</t>
  </si>
  <si>
    <t>Prix voiture</t>
  </si>
  <si>
    <t>Est. An.</t>
  </si>
  <si>
    <t>Coûts totaux de la voiture</t>
  </si>
  <si>
    <t>Prix ess./l</t>
  </si>
  <si>
    <t>Poids (kg)</t>
  </si>
  <si>
    <t>Puissance (kW)</t>
  </si>
  <si>
    <t>Taxes, entretient</t>
  </si>
  <si>
    <t>Coûts totaux de la voiture avec consommation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</si>
</sst>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CHF&quot;* #,##0.00_ ;_ &quot;CHF&quot;* \-#,##0.00_ ;_ &quot;CHF&quot;* &quot;-&quot;??_ ;_ @_ "/>
    <numFmt numFmtId="164" formatCode="mm/yyyy"/>
    <numFmt numFmtId="165" formatCode="#,##0.00\ \l_ "/>
    <numFmt numFmtId="166" formatCode="#,##0\ \l_ "/>
    <numFmt numFmtId="167" formatCode="_-* #,##0.00\ [$CHF-100C]_-;\-* #,##0.00\ [$CHF-100C]_-;_-* &quot;-&quot;??\ [$CHF-100C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theme="9" tint="-0.499984740745262"/>
      </left>
      <right style="dashDotDot">
        <color theme="9" tint="-0.499984740745262"/>
      </right>
      <top style="medium">
        <color theme="9" tint="-0.499984740745262"/>
      </top>
      <bottom/>
      <diagonal/>
    </border>
    <border>
      <left style="dashDotDot">
        <color theme="9" tint="-0.499984740745262"/>
      </left>
      <right style="dashDotDot">
        <color theme="9" tint="-0.499984740745262"/>
      </right>
      <top style="medium">
        <color theme="9" tint="-0.499984740745262"/>
      </top>
      <bottom/>
      <diagonal/>
    </border>
    <border>
      <left style="dashDotDot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dashDotDot">
        <color theme="9" tint="-0.499984740745262"/>
      </right>
      <top/>
      <bottom/>
      <diagonal/>
    </border>
    <border diagonalUp="1" diagonalDown="1">
      <left style="dashDotDot">
        <color theme="9" tint="-0.499984740745262"/>
      </left>
      <right style="dashDotDot">
        <color theme="9" tint="-0.499984740745262"/>
      </right>
      <top/>
      <bottom/>
      <diagonal style="thick">
        <color theme="9" tint="0.59996337778862885"/>
      </diagonal>
    </border>
    <border>
      <left style="dashDotDot">
        <color theme="9" tint="-0.499984740745262"/>
      </left>
      <right style="medium">
        <color theme="9" tint="-0.499984740745262"/>
      </right>
      <top/>
      <bottom/>
      <diagonal/>
    </border>
    <border>
      <left style="dashDotDot">
        <color theme="9" tint="-0.499984740745262"/>
      </left>
      <right style="dashDotDot">
        <color theme="9" tint="-0.499984740745262"/>
      </right>
      <top/>
      <bottom/>
      <diagonal/>
    </border>
    <border diagonalUp="1" diagonalDown="1">
      <left style="dashDotDot">
        <color theme="9" tint="-0.499984740745262"/>
      </left>
      <right style="medium">
        <color theme="9" tint="-0.499984740745262"/>
      </right>
      <top/>
      <bottom/>
      <diagonal style="thick">
        <color theme="9" tint="0.59996337778862885"/>
      </diagonal>
    </border>
    <border>
      <left style="medium">
        <color theme="9" tint="-0.499984740745262"/>
      </left>
      <right style="dashDotDot">
        <color theme="9" tint="-0.499984740745262"/>
      </right>
      <top/>
      <bottom style="medium">
        <color theme="9" tint="-0.499984740745262"/>
      </bottom>
      <diagonal/>
    </border>
    <border diagonalUp="1" diagonalDown="1">
      <left style="dashDotDot">
        <color theme="9" tint="-0.499984740745262"/>
      </left>
      <right style="dashDotDot">
        <color theme="9" tint="-0.499984740745262"/>
      </right>
      <top/>
      <bottom style="medium">
        <color theme="9" tint="-0.499984740745262"/>
      </bottom>
      <diagonal style="thick">
        <color theme="9" tint="0.59996337778862885"/>
      </diagonal>
    </border>
    <border>
      <left style="dashDotDot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 diagonalUp="1" diagonalDown="1">
      <left style="dashDotDot">
        <color theme="9" tint="-0.499984740745262"/>
      </left>
      <right style="medium">
        <color theme="9" tint="-0.499984740745262"/>
      </right>
      <top/>
      <bottom/>
      <diagonal style="thick">
        <color theme="9" tint="0.39994506668294322"/>
      </diagonal>
    </border>
    <border diagonalUp="1" diagonalDown="1">
      <left style="dashDotDot">
        <color theme="9" tint="-0.499984740745262"/>
      </left>
      <right style="medium">
        <color theme="9" tint="-0.499984740745262"/>
      </right>
      <top/>
      <bottom/>
      <diagonal style="thick">
        <color theme="9" tint="-0.24994659260841701"/>
      </diagonal>
    </border>
    <border>
      <left/>
      <right style="dashDotDot">
        <color theme="9" tint="-0.499984740745262"/>
      </right>
      <top/>
      <bottom/>
      <diagonal/>
    </border>
    <border diagonalUp="1" diagonalDown="1">
      <left/>
      <right style="dashDotDot">
        <color theme="9" tint="-0.499984740745262"/>
      </right>
      <top/>
      <bottom/>
      <diagonal style="thick">
        <color theme="9" tint="-0.24994659260841701"/>
      </diagonal>
    </border>
    <border diagonalUp="1" diagonalDown="1">
      <left/>
      <right style="dashDotDot">
        <color theme="9" tint="-0.499984740745262"/>
      </right>
      <top/>
      <bottom style="medium">
        <color theme="9" tint="-0.499984740745262"/>
      </bottom>
      <diagonal style="thick">
        <color theme="9" tint="-0.24994659260841701"/>
      </diagonal>
    </border>
    <border diagonalUp="1" diagonalDown="1">
      <left/>
      <right style="dashDotDot">
        <color theme="9" tint="-0.499984740745262"/>
      </right>
      <top/>
      <bottom/>
      <diagonal style="thick">
        <color theme="9" tint="0.39994506668294322"/>
      </diagonal>
    </border>
    <border diagonalUp="1" diagonalDown="1">
      <left/>
      <right style="dashDotDot">
        <color theme="9" tint="-0.499984740745262"/>
      </right>
      <top/>
      <bottom style="medium">
        <color theme="9" tint="-0.499984740745262"/>
      </bottom>
      <diagonal style="thick">
        <color theme="9" tint="0.39994506668294322"/>
      </diagonal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/>
      <right style="medium">
        <color theme="9" tint="-0.499984740745262"/>
      </right>
      <top/>
      <bottom/>
      <diagonal/>
    </border>
    <border diagonalUp="1" diagonalDown="1">
      <left style="medium">
        <color theme="9" tint="-0.499984740745262"/>
      </left>
      <right style="dashDotDot">
        <color theme="9" tint="-0.499984740745262"/>
      </right>
      <top/>
      <bottom style="medium">
        <color theme="9" tint="-0.499984740745262"/>
      </bottom>
      <diagonal style="medium">
        <color theme="9" tint="-0.499984740745262"/>
      </diagonal>
    </border>
    <border diagonalUp="1" diagonalDown="1">
      <left style="medium">
        <color theme="9" tint="-0.499984740745262"/>
      </left>
      <right style="dashDotDot">
        <color theme="9" tint="-0.499984740745262"/>
      </right>
      <top/>
      <bottom/>
      <diagonal style="medium">
        <color theme="9" tint="-0.499984740745262"/>
      </diagonal>
    </border>
    <border diagonalUp="1" diagonalDown="1">
      <left style="dashDotDot">
        <color theme="9" tint="-0.499984740745262"/>
      </left>
      <right style="medium">
        <color theme="9" tint="-0.499984740745262"/>
      </right>
      <top/>
      <bottom/>
      <diagonal style="medium">
        <color theme="9" tint="-0.499984740745262"/>
      </diagonal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vertical="center"/>
    </xf>
    <xf numFmtId="0" fontId="7" fillId="3" borderId="0" xfId="0" applyFont="1" applyFill="1" applyAlignment="1">
      <alignment horizontal="right"/>
    </xf>
    <xf numFmtId="0" fontId="0" fillId="6" borderId="5" xfId="0" applyFill="1" applyBorder="1"/>
    <xf numFmtId="0" fontId="0" fillId="6" borderId="8" xfId="0" applyFill="1" applyBorder="1"/>
    <xf numFmtId="44" fontId="6" fillId="5" borderId="6" xfId="0" applyNumberFormat="1" applyFont="1" applyFill="1" applyBorder="1"/>
    <xf numFmtId="0" fontId="0" fillId="6" borderId="10" xfId="0" applyFill="1" applyBorder="1"/>
    <xf numFmtId="44" fontId="6" fillId="5" borderId="11" xfId="0" applyNumberFormat="1" applyFont="1" applyFill="1" applyBorder="1"/>
    <xf numFmtId="0" fontId="0" fillId="5" borderId="12" xfId="0" applyFill="1" applyBorder="1"/>
    <xf numFmtId="44" fontId="6" fillId="4" borderId="6" xfId="0" applyNumberFormat="1" applyFont="1" applyFill="1" applyBorder="1"/>
    <xf numFmtId="44" fontId="6" fillId="4" borderId="11" xfId="0" applyNumberFormat="1" applyFont="1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5" fillId="4" borderId="14" xfId="0" applyFont="1" applyFill="1" applyBorder="1" applyAlignment="1">
      <alignment horizontal="right"/>
    </xf>
    <xf numFmtId="0" fontId="0" fillId="5" borderId="17" xfId="0" applyFill="1" applyBorder="1"/>
    <xf numFmtId="0" fontId="0" fillId="5" borderId="18" xfId="0" applyFill="1" applyBorder="1"/>
    <xf numFmtId="44" fontId="5" fillId="5" borderId="6" xfId="0" applyNumberFormat="1" applyFont="1" applyFill="1" applyBorder="1"/>
    <xf numFmtId="44" fontId="5" fillId="0" borderId="6" xfId="0" applyNumberFormat="1" applyFont="1" applyBorder="1"/>
    <xf numFmtId="0" fontId="5" fillId="5" borderId="0" xfId="0" applyFont="1" applyFill="1"/>
    <xf numFmtId="165" fontId="5" fillId="0" borderId="6" xfId="0" applyNumberFormat="1" applyFont="1" applyBorder="1"/>
    <xf numFmtId="166" fontId="5" fillId="0" borderId="6" xfId="0" applyNumberFormat="1" applyFont="1" applyBorder="1"/>
    <xf numFmtId="3" fontId="5" fillId="0" borderId="7" xfId="0" applyNumberFormat="1" applyFont="1" applyBorder="1"/>
    <xf numFmtId="0" fontId="5" fillId="0" borderId="0" xfId="0" applyFont="1"/>
    <xf numFmtId="0" fontId="5" fillId="6" borderId="4" xfId="0" applyFont="1" applyFill="1" applyBorder="1" applyAlignment="1">
      <alignment horizontal="right"/>
    </xf>
    <xf numFmtId="0" fontId="5" fillId="6" borderId="9" xfId="0" applyFont="1" applyFill="1" applyBorder="1" applyAlignment="1">
      <alignment horizontal="right"/>
    </xf>
    <xf numFmtId="0" fontId="5" fillId="6" borderId="7" xfId="0" applyFont="1" applyFill="1" applyBorder="1"/>
    <xf numFmtId="44" fontId="5" fillId="6" borderId="6" xfId="0" applyNumberFormat="1" applyFont="1" applyFill="1" applyBorder="1"/>
    <xf numFmtId="44" fontId="6" fillId="6" borderId="6" xfId="0" applyNumberFormat="1" applyFont="1" applyFill="1" applyBorder="1"/>
    <xf numFmtId="44" fontId="6" fillId="6" borderId="11" xfId="0" applyNumberFormat="1" applyFont="1" applyFill="1" applyBorder="1"/>
    <xf numFmtId="0" fontId="5" fillId="5" borderId="14" xfId="0" applyFont="1" applyFill="1" applyBorder="1" applyAlignment="1">
      <alignment horizontal="right"/>
    </xf>
    <xf numFmtId="0" fontId="0" fillId="0" borderId="22" xfId="0" applyBorder="1"/>
    <xf numFmtId="167" fontId="0" fillId="0" borderId="22" xfId="0" applyNumberFormat="1" applyBorder="1"/>
    <xf numFmtId="0" fontId="7" fillId="3" borderId="14" xfId="0" applyFont="1" applyFill="1" applyBorder="1" applyAlignment="1">
      <alignment horizontal="right"/>
    </xf>
    <xf numFmtId="0" fontId="0" fillId="3" borderId="24" xfId="0" applyFill="1" applyBorder="1"/>
    <xf numFmtId="0" fontId="0" fillId="3" borderId="23" xfId="0" applyFill="1" applyBorder="1"/>
    <xf numFmtId="0" fontId="0" fillId="3" borderId="25" xfId="0" applyFill="1" applyBorder="1"/>
    <xf numFmtId="44" fontId="4" fillId="3" borderId="6" xfId="0" applyNumberFormat="1" applyFont="1" applyFill="1" applyBorder="1"/>
    <xf numFmtId="44" fontId="4" fillId="3" borderId="11" xfId="0" applyNumberFormat="1" applyFont="1" applyFill="1" applyBorder="1"/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4"/>
  <sheetViews>
    <sheetView tabSelected="1" zoomScaleNormal="60" zoomScaleSheetLayoutView="100" workbookViewId="0">
      <selection activeCell="D3" sqref="D3"/>
    </sheetView>
  </sheetViews>
  <sheetFormatPr baseColWidth="10" defaultColWidth="9.140625" defaultRowHeight="15" x14ac:dyDescent="0.25"/>
  <cols>
    <col min="2" max="2" width="14.7109375" customWidth="1"/>
    <col min="3" max="3" width="9.42578125" bestFit="1" customWidth="1"/>
    <col min="4" max="4" width="12.7109375" customWidth="1"/>
    <col min="5" max="5" width="12.85546875" customWidth="1"/>
    <col min="6" max="6" width="14.42578125" customWidth="1"/>
    <col min="7" max="7" width="11.7109375" customWidth="1"/>
    <col min="8" max="8" width="14.28515625" customWidth="1"/>
    <col min="9" max="9" width="11" customWidth="1"/>
    <col min="10" max="10" width="15" customWidth="1"/>
  </cols>
  <sheetData>
    <row r="2" spans="2:10" x14ac:dyDescent="0.25">
      <c r="B2" s="50" t="s">
        <v>41</v>
      </c>
      <c r="C2" s="50"/>
    </row>
    <row r="3" spans="2:10" x14ac:dyDescent="0.25">
      <c r="B3" s="4" t="s">
        <v>8</v>
      </c>
      <c r="C3" s="25">
        <v>87</v>
      </c>
    </row>
    <row r="4" spans="2:10" x14ac:dyDescent="0.25">
      <c r="B4" s="4" t="s">
        <v>5</v>
      </c>
      <c r="C4" s="21">
        <f>C3*0.74</f>
        <v>64.38</v>
      </c>
    </row>
    <row r="6" spans="2:10" x14ac:dyDescent="0.25">
      <c r="B6" s="50" t="s">
        <v>52</v>
      </c>
      <c r="C6" s="50"/>
    </row>
    <row r="7" spans="2:10" x14ac:dyDescent="0.25">
      <c r="B7" s="54" t="s">
        <v>53</v>
      </c>
      <c r="C7" s="54"/>
      <c r="D7" s="54"/>
      <c r="E7" s="54"/>
      <c r="F7" s="54"/>
    </row>
    <row r="9" spans="2:10" ht="15.75" thickBot="1" x14ac:dyDescent="0.3"/>
    <row r="10" spans="2:10" ht="15.75" thickBot="1" x14ac:dyDescent="0.3">
      <c r="B10" s="44" t="s">
        <v>61</v>
      </c>
      <c r="C10" s="45"/>
      <c r="D10" s="45"/>
      <c r="E10" s="45"/>
      <c r="F10" s="45"/>
      <c r="G10" s="45"/>
      <c r="H10" s="45"/>
      <c r="I10" s="45"/>
      <c r="J10" s="46"/>
    </row>
    <row r="11" spans="2:10" ht="15.75" thickBot="1" x14ac:dyDescent="0.3">
      <c r="B11" s="51" t="s">
        <v>56</v>
      </c>
      <c r="C11" s="52"/>
      <c r="D11" s="52"/>
      <c r="E11" s="52"/>
      <c r="F11" s="52"/>
      <c r="G11" s="52"/>
      <c r="H11" s="53"/>
      <c r="I11" s="35" t="s">
        <v>57</v>
      </c>
      <c r="J11" s="19">
        <v>1.62</v>
      </c>
    </row>
    <row r="12" spans="2:10" ht="15.75" thickBot="1" x14ac:dyDescent="0.3">
      <c r="B12" s="47" t="s">
        <v>60</v>
      </c>
      <c r="C12" s="48"/>
      <c r="D12" s="48"/>
      <c r="E12" s="48"/>
      <c r="F12" s="49"/>
      <c r="G12" s="16" t="s">
        <v>54</v>
      </c>
      <c r="H12" s="34">
        <v>3800</v>
      </c>
      <c r="I12" s="35" t="s">
        <v>37</v>
      </c>
      <c r="J12" s="22">
        <v>7.6</v>
      </c>
    </row>
    <row r="13" spans="2:10" x14ac:dyDescent="0.25">
      <c r="B13" s="41" t="s">
        <v>42</v>
      </c>
      <c r="C13" s="42"/>
      <c r="D13" s="43"/>
      <c r="E13" s="32" t="s">
        <v>40</v>
      </c>
      <c r="F13" s="20">
        <v>700</v>
      </c>
      <c r="G13" s="16" t="s">
        <v>55</v>
      </c>
      <c r="H13" s="33">
        <v>3</v>
      </c>
      <c r="I13" s="35" t="s">
        <v>36</v>
      </c>
      <c r="J13" s="23">
        <v>250</v>
      </c>
    </row>
    <row r="14" spans="2:10" x14ac:dyDescent="0.25">
      <c r="B14" s="26" t="s">
        <v>46</v>
      </c>
      <c r="C14" s="5"/>
      <c r="D14" s="29">
        <v>40</v>
      </c>
      <c r="E14" s="32" t="s">
        <v>38</v>
      </c>
      <c r="F14" s="20">
        <v>240</v>
      </c>
      <c r="G14" s="14"/>
      <c r="H14" s="13"/>
      <c r="I14" s="36"/>
      <c r="J14" s="38"/>
    </row>
    <row r="15" spans="2:10" x14ac:dyDescent="0.25">
      <c r="B15" s="26" t="s">
        <v>59</v>
      </c>
      <c r="C15" s="28">
        <f>C4</f>
        <v>64.38</v>
      </c>
      <c r="D15" s="29">
        <f>IF(C15&lt;100,C15*2,((C15-100)*3)+200)</f>
        <v>128.76</v>
      </c>
      <c r="E15" s="32" t="s">
        <v>39</v>
      </c>
      <c r="F15" s="20">
        <v>350</v>
      </c>
      <c r="G15" s="14"/>
      <c r="H15" s="13"/>
      <c r="I15" s="36"/>
      <c r="J15" s="38"/>
    </row>
    <row r="16" spans="2:10" x14ac:dyDescent="0.25">
      <c r="B16" s="26" t="s">
        <v>58</v>
      </c>
      <c r="C16" s="24">
        <v>1211</v>
      </c>
      <c r="D16" s="29">
        <f>IF(C16&lt;2000,C16*0.15,((C16-2000)*0.3)+300)</f>
        <v>181.65</v>
      </c>
      <c r="E16" s="17"/>
      <c r="F16" s="10"/>
      <c r="G16" s="14"/>
      <c r="H16" s="13"/>
      <c r="I16" s="36"/>
      <c r="J16" s="38"/>
    </row>
    <row r="17" spans="2:10" x14ac:dyDescent="0.25">
      <c r="B17" s="26" t="s">
        <v>6</v>
      </c>
      <c r="C17" s="24">
        <v>180</v>
      </c>
      <c r="D17" s="6"/>
      <c r="E17" s="17"/>
      <c r="F17" s="10"/>
      <c r="G17" s="14"/>
      <c r="H17" s="13"/>
      <c r="I17" s="36"/>
      <c r="J17" s="38"/>
    </row>
    <row r="18" spans="2:10" x14ac:dyDescent="0.25">
      <c r="B18" s="26" t="s">
        <v>34</v>
      </c>
      <c r="C18" s="5"/>
      <c r="D18" s="30">
        <f>IF(C17&gt;120,D15+D16+D14,(D15+D16+D14)*0.25)</f>
        <v>350.40999999999997</v>
      </c>
      <c r="E18" s="17"/>
      <c r="F18" s="7">
        <f>IF(OR(F13=0,F14=0,F15=0),,D18+F14+F15+F13)</f>
        <v>1640.4099999999999</v>
      </c>
      <c r="G18" s="14"/>
      <c r="H18" s="11">
        <f>IF(OR(H12=0,H13=0),,(F18+(H12/H13)))</f>
        <v>2907.0766666666668</v>
      </c>
      <c r="I18" s="36"/>
      <c r="J18" s="39">
        <f>IF(OR(J11=0,J12=0,J13=0),,((J13/100)*J12*J11)+H18)</f>
        <v>2937.856666666667</v>
      </c>
    </row>
    <row r="19" spans="2:10" ht="15.75" thickBot="1" x14ac:dyDescent="0.3">
      <c r="B19" s="27" t="s">
        <v>35</v>
      </c>
      <c r="C19" s="8"/>
      <c r="D19" s="31">
        <f>D18/12</f>
        <v>29.200833333333332</v>
      </c>
      <c r="E19" s="18"/>
      <c r="F19" s="9">
        <f>F18/12</f>
        <v>136.70083333333332</v>
      </c>
      <c r="G19" s="15"/>
      <c r="H19" s="12">
        <f>(H18)/12</f>
        <v>242.25638888888889</v>
      </c>
      <c r="I19" s="37"/>
      <c r="J19" s="40">
        <f>(J18)/12</f>
        <v>244.82138888888892</v>
      </c>
    </row>
    <row r="23" spans="2:10" ht="23.25" x14ac:dyDescent="0.25">
      <c r="B23" s="3" t="s">
        <v>51</v>
      </c>
    </row>
    <row r="24" spans="2:10" x14ac:dyDescent="0.25">
      <c r="B24" t="s">
        <v>43</v>
      </c>
    </row>
    <row r="25" spans="2:10" x14ac:dyDescent="0.25">
      <c r="B25" s="2"/>
    </row>
    <row r="26" spans="2:10" x14ac:dyDescent="0.25">
      <c r="B26" s="2" t="s">
        <v>44</v>
      </c>
    </row>
    <row r="27" spans="2:10" x14ac:dyDescent="0.25">
      <c r="B27" s="2" t="s">
        <v>45</v>
      </c>
    </row>
    <row r="30" spans="2:10" ht="23.25" x14ac:dyDescent="0.25">
      <c r="B30" s="3" t="s">
        <v>47</v>
      </c>
    </row>
    <row r="31" spans="2:10" x14ac:dyDescent="0.25">
      <c r="B31" t="s">
        <v>48</v>
      </c>
    </row>
    <row r="32" spans="2:10" x14ac:dyDescent="0.25">
      <c r="B32" s="2"/>
    </row>
    <row r="33" spans="2:2" ht="17.25" x14ac:dyDescent="0.25">
      <c r="B33" s="2" t="s">
        <v>49</v>
      </c>
    </row>
    <row r="34" spans="2:2" x14ac:dyDescent="0.25">
      <c r="B34" s="2" t="s">
        <v>50</v>
      </c>
    </row>
  </sheetData>
  <mergeCells count="7">
    <mergeCell ref="B13:D13"/>
    <mergeCell ref="B10:J10"/>
    <mergeCell ref="B12:F12"/>
    <mergeCell ref="B2:C2"/>
    <mergeCell ref="B11:H11"/>
    <mergeCell ref="B6:C6"/>
    <mergeCell ref="B7:F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="70" zoomScaleNormal="70" workbookViewId="0">
      <selection activeCell="P31" sqref="P31"/>
    </sheetView>
  </sheetViews>
  <sheetFormatPr baseColWidth="10" defaultColWidth="10.7109375" defaultRowHeight="15" x14ac:dyDescent="0.25"/>
  <cols>
    <col min="5" max="5" width="12.28515625" customWidth="1"/>
  </cols>
  <sheetData>
    <row r="1" spans="1:22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9</v>
      </c>
      <c r="G1" t="s">
        <v>4</v>
      </c>
      <c r="H1" t="s">
        <v>5</v>
      </c>
      <c r="I1" t="s">
        <v>8</v>
      </c>
      <c r="J1" t="s">
        <v>10</v>
      </c>
      <c r="K1" t="s">
        <v>6</v>
      </c>
      <c r="L1" t="s">
        <v>7</v>
      </c>
      <c r="N1" t="s">
        <v>24</v>
      </c>
      <c r="P1" t="s">
        <v>11</v>
      </c>
      <c r="Q1" t="s">
        <v>12</v>
      </c>
      <c r="R1" t="s">
        <v>18</v>
      </c>
      <c r="T1" t="s">
        <v>13</v>
      </c>
      <c r="U1" t="s">
        <v>14</v>
      </c>
    </row>
    <row r="2" spans="1:22" x14ac:dyDescent="0.25">
      <c r="A2" t="s">
        <v>19</v>
      </c>
      <c r="B2" t="s">
        <v>20</v>
      </c>
      <c r="C2" t="s">
        <v>22</v>
      </c>
      <c r="D2" s="1">
        <v>42370</v>
      </c>
      <c r="E2">
        <v>12500</v>
      </c>
      <c r="F2" t="s">
        <v>23</v>
      </c>
      <c r="G2">
        <v>80700</v>
      </c>
      <c r="H2">
        <f>I2*0.74</f>
        <v>100.64</v>
      </c>
      <c r="I2">
        <v>136</v>
      </c>
      <c r="J2">
        <v>1190</v>
      </c>
      <c r="K2">
        <v>109</v>
      </c>
      <c r="L2">
        <v>4.7</v>
      </c>
      <c r="N2">
        <v>12</v>
      </c>
      <c r="P2">
        <f>IF(J2&lt;2000,J2*0.15,((J2-2000)*0.3)+300)</f>
        <v>178.5</v>
      </c>
      <c r="Q2">
        <f>IF(H2&lt;100,H2*2,((H2-100)*3)+200)</f>
        <v>201.92000000000002</v>
      </c>
      <c r="R2">
        <f>IF(K2&lt;120,1,0)</f>
        <v>1</v>
      </c>
      <c r="T2">
        <f>IF(R2=0,P2+Q2+Taxes!$B$5,((P2+Q2)*0.25)+Taxes!$B$5)</f>
        <v>1385.105</v>
      </c>
      <c r="U2">
        <f>T2/12</f>
        <v>115.42541666666666</v>
      </c>
      <c r="V2">
        <v>326</v>
      </c>
    </row>
    <row r="3" spans="1:22" x14ac:dyDescent="0.25">
      <c r="A3" t="s">
        <v>25</v>
      </c>
      <c r="B3" t="s">
        <v>26</v>
      </c>
      <c r="C3" t="s">
        <v>27</v>
      </c>
      <c r="D3">
        <v>10.2005</v>
      </c>
      <c r="E3">
        <v>3994</v>
      </c>
      <c r="F3" t="s">
        <v>23</v>
      </c>
      <c r="G3">
        <v>61200</v>
      </c>
      <c r="H3">
        <f t="shared" ref="H3:H20" si="0">I3*0.74</f>
        <v>70.3</v>
      </c>
      <c r="I3">
        <v>95</v>
      </c>
      <c r="J3">
        <v>1395</v>
      </c>
      <c r="K3">
        <v>205</v>
      </c>
      <c r="L3">
        <v>8.5</v>
      </c>
      <c r="N3">
        <v>0</v>
      </c>
      <c r="P3">
        <f t="shared" ref="P3:P20" si="1">IF(J3&lt;2000,J3*0.15,((J3-2000)*0.3)+300)</f>
        <v>209.25</v>
      </c>
      <c r="Q3">
        <f t="shared" ref="Q3:Q20" si="2">IF(H3&lt;100,H3*2,((H3-100)*3)+200)</f>
        <v>140.6</v>
      </c>
      <c r="R3">
        <f t="shared" ref="R3:R20" si="3">IF(K3&lt;120,1,0)</f>
        <v>0</v>
      </c>
      <c r="T3">
        <f>IF(R3=0,P3+Q3+Taxes!$B$5,((P3+Q3)*0.25)+Taxes!$B$5)</f>
        <v>1639.85</v>
      </c>
      <c r="U3">
        <f t="shared" ref="U3:U20" si="4">T3/12</f>
        <v>136.65416666666667</v>
      </c>
      <c r="V3">
        <v>253</v>
      </c>
    </row>
    <row r="4" spans="1:22" x14ac:dyDescent="0.25">
      <c r="A4" t="s">
        <v>25</v>
      </c>
      <c r="B4" t="s">
        <v>28</v>
      </c>
      <c r="C4" t="s">
        <v>27</v>
      </c>
      <c r="D4">
        <v>5.2000999999999999</v>
      </c>
      <c r="E4">
        <v>3999</v>
      </c>
      <c r="F4" t="s">
        <v>23</v>
      </c>
      <c r="G4">
        <v>95175</v>
      </c>
      <c r="H4">
        <f t="shared" si="0"/>
        <v>115.44</v>
      </c>
      <c r="I4">
        <v>156</v>
      </c>
      <c r="J4">
        <v>1605</v>
      </c>
      <c r="K4">
        <v>234</v>
      </c>
      <c r="L4">
        <v>9.9</v>
      </c>
      <c r="N4">
        <v>0</v>
      </c>
      <c r="P4">
        <f t="shared" si="1"/>
        <v>240.75</v>
      </c>
      <c r="Q4">
        <f t="shared" si="2"/>
        <v>246.32</v>
      </c>
      <c r="R4">
        <f t="shared" si="3"/>
        <v>0</v>
      </c>
      <c r="T4">
        <f>IF(R4=0,P4+Q4+Taxes!$B$5,((P4+Q4)*0.25)+Taxes!$B$5)</f>
        <v>1777.07</v>
      </c>
      <c r="U4">
        <f t="shared" si="4"/>
        <v>148.08916666666667</v>
      </c>
      <c r="V4">
        <v>265</v>
      </c>
    </row>
    <row r="5" spans="1:22" x14ac:dyDescent="0.25">
      <c r="A5" t="s">
        <v>29</v>
      </c>
      <c r="B5" t="s">
        <v>30</v>
      </c>
      <c r="C5" t="s">
        <v>31</v>
      </c>
      <c r="D5">
        <v>4.1997999999999998</v>
      </c>
      <c r="E5">
        <v>5900</v>
      </c>
      <c r="F5" t="s">
        <v>23</v>
      </c>
      <c r="G5">
        <v>41800</v>
      </c>
      <c r="H5">
        <f t="shared" si="0"/>
        <v>142.82</v>
      </c>
      <c r="I5">
        <v>193</v>
      </c>
      <c r="J5">
        <v>1660</v>
      </c>
      <c r="K5">
        <v>252</v>
      </c>
      <c r="L5">
        <v>10.6</v>
      </c>
      <c r="N5">
        <v>0</v>
      </c>
      <c r="P5">
        <f t="shared" si="1"/>
        <v>249</v>
      </c>
      <c r="Q5">
        <f t="shared" si="2"/>
        <v>328.46</v>
      </c>
      <c r="R5">
        <f t="shared" si="3"/>
        <v>0</v>
      </c>
      <c r="T5">
        <f>IF(R5=0,P5+Q5+Taxes!$B$5,((P5+Q5)*0.25)+Taxes!$B$5)</f>
        <v>1867.46</v>
      </c>
      <c r="U5">
        <f t="shared" si="4"/>
        <v>155.62166666666667</v>
      </c>
      <c r="V5">
        <v>326</v>
      </c>
    </row>
    <row r="6" spans="1:22" x14ac:dyDescent="0.25">
      <c r="A6" t="s">
        <v>32</v>
      </c>
      <c r="B6" t="s">
        <v>33</v>
      </c>
      <c r="D6">
        <v>1.2011000000000001</v>
      </c>
      <c r="E6">
        <v>3800</v>
      </c>
      <c r="F6" t="s">
        <v>23</v>
      </c>
      <c r="G6">
        <v>106550</v>
      </c>
      <c r="H6">
        <f t="shared" si="0"/>
        <v>64.38</v>
      </c>
      <c r="I6">
        <v>87</v>
      </c>
      <c r="J6">
        <v>1211</v>
      </c>
      <c r="K6">
        <v>180</v>
      </c>
      <c r="L6">
        <v>7.6</v>
      </c>
      <c r="P6">
        <f t="shared" si="1"/>
        <v>181.65</v>
      </c>
      <c r="Q6">
        <f t="shared" si="2"/>
        <v>128.76</v>
      </c>
      <c r="R6">
        <f t="shared" si="3"/>
        <v>0</v>
      </c>
      <c r="T6">
        <f>IF(R6=0,P6+Q6+Taxes!$B$5,((P6+Q6)*0.25)+Taxes!$B$5)</f>
        <v>1600.4099999999999</v>
      </c>
      <c r="U6">
        <f t="shared" si="4"/>
        <v>133.36749999999998</v>
      </c>
      <c r="V6">
        <v>244</v>
      </c>
    </row>
    <row r="7" spans="1:22" x14ac:dyDescent="0.25">
      <c r="H7">
        <f t="shared" si="0"/>
        <v>0</v>
      </c>
      <c r="P7">
        <f t="shared" si="1"/>
        <v>0</v>
      </c>
      <c r="Q7">
        <f t="shared" si="2"/>
        <v>0</v>
      </c>
      <c r="R7">
        <f t="shared" si="3"/>
        <v>1</v>
      </c>
      <c r="T7">
        <f>IF(R7=0,P7+Q7+Taxes!$B$5,((P7+Q7)*0.25)+Taxes!$B$5)</f>
        <v>1290</v>
      </c>
      <c r="U7">
        <f t="shared" si="4"/>
        <v>107.5</v>
      </c>
    </row>
    <row r="8" spans="1:22" x14ac:dyDescent="0.25">
      <c r="H8">
        <f t="shared" si="0"/>
        <v>0</v>
      </c>
      <c r="P8">
        <f t="shared" si="1"/>
        <v>0</v>
      </c>
      <c r="Q8">
        <f t="shared" si="2"/>
        <v>0</v>
      </c>
      <c r="R8">
        <f t="shared" si="3"/>
        <v>1</v>
      </c>
      <c r="T8">
        <f>IF(R8=0,P8+Q8+Taxes!$B$5,((P8+Q8)*0.25)+Taxes!$B$5)</f>
        <v>1290</v>
      </c>
      <c r="U8">
        <f t="shared" si="4"/>
        <v>107.5</v>
      </c>
    </row>
    <row r="9" spans="1:22" x14ac:dyDescent="0.25">
      <c r="H9">
        <f t="shared" si="0"/>
        <v>0</v>
      </c>
      <c r="P9">
        <f t="shared" si="1"/>
        <v>0</v>
      </c>
      <c r="Q9">
        <f t="shared" si="2"/>
        <v>0</v>
      </c>
      <c r="R9">
        <f t="shared" si="3"/>
        <v>1</v>
      </c>
      <c r="T9">
        <f>IF(R9=0,P9+Q9+Taxes!$B$5,((P9+Q9)*0.25)+Taxes!$B$5)</f>
        <v>1290</v>
      </c>
      <c r="U9">
        <f t="shared" si="4"/>
        <v>107.5</v>
      </c>
    </row>
    <row r="10" spans="1:22" x14ac:dyDescent="0.25">
      <c r="H10">
        <f t="shared" si="0"/>
        <v>0</v>
      </c>
      <c r="P10">
        <f t="shared" si="1"/>
        <v>0</v>
      </c>
      <c r="Q10">
        <f t="shared" si="2"/>
        <v>0</v>
      </c>
      <c r="R10">
        <f t="shared" si="3"/>
        <v>1</v>
      </c>
      <c r="T10">
        <f>IF(R10=0,P10+Q10+Taxes!$B$5,((P10+Q10)*0.25)+Taxes!$B$5)</f>
        <v>1290</v>
      </c>
      <c r="U10">
        <f t="shared" si="4"/>
        <v>107.5</v>
      </c>
    </row>
    <row r="11" spans="1:22" x14ac:dyDescent="0.25">
      <c r="H11">
        <f t="shared" si="0"/>
        <v>0</v>
      </c>
      <c r="P11">
        <f t="shared" si="1"/>
        <v>0</v>
      </c>
      <c r="Q11">
        <f t="shared" si="2"/>
        <v>0</v>
      </c>
      <c r="R11">
        <f t="shared" si="3"/>
        <v>1</v>
      </c>
      <c r="T11">
        <f>IF(R11=0,P11+Q11+Taxes!$B$5,((P11+Q11)*0.25)+Taxes!$B$5)</f>
        <v>1290</v>
      </c>
      <c r="U11">
        <f t="shared" si="4"/>
        <v>107.5</v>
      </c>
    </row>
    <row r="12" spans="1:22" x14ac:dyDescent="0.25">
      <c r="H12">
        <f t="shared" si="0"/>
        <v>0</v>
      </c>
      <c r="P12">
        <f t="shared" si="1"/>
        <v>0</v>
      </c>
      <c r="Q12">
        <f t="shared" si="2"/>
        <v>0</v>
      </c>
      <c r="R12">
        <f t="shared" si="3"/>
        <v>1</v>
      </c>
      <c r="T12">
        <f>IF(R12=0,P12+Q12+Taxes!$B$5,((P12+Q12)*0.25)+Taxes!$B$5)</f>
        <v>1290</v>
      </c>
      <c r="U12">
        <f t="shared" si="4"/>
        <v>107.5</v>
      </c>
    </row>
    <row r="13" spans="1:22" x14ac:dyDescent="0.25">
      <c r="H13">
        <f t="shared" si="0"/>
        <v>0</v>
      </c>
      <c r="P13">
        <f t="shared" si="1"/>
        <v>0</v>
      </c>
      <c r="Q13">
        <f t="shared" si="2"/>
        <v>0</v>
      </c>
      <c r="R13">
        <f t="shared" si="3"/>
        <v>1</v>
      </c>
      <c r="T13">
        <f>IF(R13=0,P13+Q13+Taxes!$B$5,((P13+Q13)*0.25)+Taxes!$B$5)</f>
        <v>1290</v>
      </c>
      <c r="U13">
        <f t="shared" si="4"/>
        <v>107.5</v>
      </c>
    </row>
    <row r="14" spans="1:22" x14ac:dyDescent="0.25">
      <c r="H14">
        <f t="shared" si="0"/>
        <v>0</v>
      </c>
      <c r="P14">
        <f t="shared" si="1"/>
        <v>0</v>
      </c>
      <c r="Q14">
        <f t="shared" si="2"/>
        <v>0</v>
      </c>
      <c r="R14">
        <f t="shared" si="3"/>
        <v>1</v>
      </c>
      <c r="T14">
        <f>IF(R14=0,P14+Q14+Taxes!$B$5,((P14+Q14)*0.25)+Taxes!$B$5)</f>
        <v>1290</v>
      </c>
      <c r="U14">
        <f t="shared" si="4"/>
        <v>107.5</v>
      </c>
    </row>
    <row r="15" spans="1:22" x14ac:dyDescent="0.25">
      <c r="H15">
        <f t="shared" si="0"/>
        <v>0</v>
      </c>
      <c r="P15">
        <f t="shared" si="1"/>
        <v>0</v>
      </c>
      <c r="Q15">
        <f t="shared" si="2"/>
        <v>0</v>
      </c>
      <c r="R15">
        <f t="shared" si="3"/>
        <v>1</v>
      </c>
      <c r="T15">
        <f>IF(R15=0,P15+Q15+Taxes!$B$5,((P15+Q15)*0.25)+Taxes!$B$5)</f>
        <v>1290</v>
      </c>
      <c r="U15">
        <f t="shared" si="4"/>
        <v>107.5</v>
      </c>
    </row>
    <row r="16" spans="1:22" x14ac:dyDescent="0.25">
      <c r="H16">
        <f t="shared" si="0"/>
        <v>0</v>
      </c>
      <c r="P16">
        <f t="shared" si="1"/>
        <v>0</v>
      </c>
      <c r="Q16">
        <f t="shared" si="2"/>
        <v>0</v>
      </c>
      <c r="R16">
        <f t="shared" si="3"/>
        <v>1</v>
      </c>
      <c r="T16">
        <f>IF(R16=0,P16+Q16+Taxes!$B$5,((P16+Q16)*0.25)+Taxes!$B$5)</f>
        <v>1290</v>
      </c>
      <c r="U16">
        <f t="shared" si="4"/>
        <v>107.5</v>
      </c>
    </row>
    <row r="17" spans="8:21" x14ac:dyDescent="0.25">
      <c r="H17">
        <f t="shared" si="0"/>
        <v>0</v>
      </c>
      <c r="P17">
        <f t="shared" si="1"/>
        <v>0</v>
      </c>
      <c r="Q17">
        <f t="shared" si="2"/>
        <v>0</v>
      </c>
      <c r="R17">
        <f t="shared" si="3"/>
        <v>1</v>
      </c>
      <c r="T17">
        <f>IF(R17=0,P17+Q17+Taxes!$B$5,((P17+Q17)*0.25)+Taxes!$B$5)</f>
        <v>1290</v>
      </c>
      <c r="U17">
        <f t="shared" si="4"/>
        <v>107.5</v>
      </c>
    </row>
    <row r="18" spans="8:21" x14ac:dyDescent="0.25">
      <c r="H18">
        <f t="shared" si="0"/>
        <v>0</v>
      </c>
      <c r="P18">
        <f t="shared" si="1"/>
        <v>0</v>
      </c>
      <c r="Q18">
        <f t="shared" si="2"/>
        <v>0</v>
      </c>
      <c r="R18">
        <f t="shared" si="3"/>
        <v>1</v>
      </c>
      <c r="T18">
        <f>IF(R18=0,P18+Q18+Taxes!$B$5,((P18+Q18)*0.25)+Taxes!$B$5)</f>
        <v>1290</v>
      </c>
      <c r="U18">
        <f t="shared" si="4"/>
        <v>107.5</v>
      </c>
    </row>
    <row r="19" spans="8:21" x14ac:dyDescent="0.25">
      <c r="H19">
        <f t="shared" si="0"/>
        <v>0</v>
      </c>
      <c r="P19">
        <f t="shared" si="1"/>
        <v>0</v>
      </c>
      <c r="Q19">
        <f t="shared" si="2"/>
        <v>0</v>
      </c>
      <c r="R19">
        <f t="shared" si="3"/>
        <v>1</v>
      </c>
      <c r="T19">
        <f>IF(R19=0,P19+Q19+Taxes!$B$5,((P19+Q19)*0.25)+Taxes!$B$5)</f>
        <v>1290</v>
      </c>
      <c r="U19">
        <f t="shared" si="4"/>
        <v>107.5</v>
      </c>
    </row>
    <row r="20" spans="8:21" x14ac:dyDescent="0.25">
      <c r="H20">
        <f t="shared" si="0"/>
        <v>0</v>
      </c>
      <c r="P20">
        <f t="shared" si="1"/>
        <v>0</v>
      </c>
      <c r="Q20">
        <f t="shared" si="2"/>
        <v>0</v>
      </c>
      <c r="R20">
        <f t="shared" si="3"/>
        <v>1</v>
      </c>
      <c r="T20">
        <f>IF(R20=0,P20+Q20+Taxes!$B$5,((P20+Q20)*0.25)+Taxes!$B$5)</f>
        <v>1290</v>
      </c>
      <c r="U20">
        <f t="shared" si="4"/>
        <v>107.5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39" sqref="B39"/>
    </sheetView>
  </sheetViews>
  <sheetFormatPr baseColWidth="10" defaultColWidth="10.7109375" defaultRowHeight="15" x14ac:dyDescent="0.25"/>
  <sheetData>
    <row r="2" spans="1:2" x14ac:dyDescent="0.25">
      <c r="A2" t="s">
        <v>15</v>
      </c>
      <c r="B2">
        <v>700</v>
      </c>
    </row>
    <row r="3" spans="1:2" x14ac:dyDescent="0.25">
      <c r="A3" t="s">
        <v>16</v>
      </c>
      <c r="B3">
        <v>240</v>
      </c>
    </row>
    <row r="4" spans="1:2" x14ac:dyDescent="0.25">
      <c r="A4" t="s">
        <v>17</v>
      </c>
      <c r="B4">
        <v>350</v>
      </c>
    </row>
    <row r="5" spans="1:2" x14ac:dyDescent="0.25">
      <c r="B5">
        <f>SUM(B1:B4)</f>
        <v>1290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Calculateur</vt:lpstr>
      <vt:lpstr>Voitures</vt:lpstr>
      <vt:lpstr>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Souka</dc:creator>
  <cp:lastModifiedBy>MEYER Samuel-Souka</cp:lastModifiedBy>
  <dcterms:created xsi:type="dcterms:W3CDTF">2019-11-12T16:14:44Z</dcterms:created>
  <dcterms:modified xsi:type="dcterms:W3CDTF">2019-11-21T13:57:03Z</dcterms:modified>
</cp:coreProperties>
</file>