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DM\Desktop\TRL_RHNetworks\Numerical_Experiments\Section_5.2\"/>
    </mc:Choice>
  </mc:AlternateContent>
  <xr:revisionPtr revIDLastSave="0" documentId="13_ncr:1_{B47885CF-ED57-4244-9839-7C1D9F5CC35A}" xr6:coauthVersionLast="47" xr6:coauthVersionMax="47" xr10:uidLastSave="{00000000-0000-0000-0000-000000000000}"/>
  <bookViews>
    <workbookView xWindow="-108" yWindow="-108" windowWidth="23256" windowHeight="12576" tabRatio="722" firstSheet="1" activeTab="1" xr2:uid="{D65BF7A1-7786-417F-851E-1060989418B9}"/>
  </bookViews>
  <sheets>
    <sheet name="Profit difference" sheetId="2" r:id="rId1"/>
    <sheet name="Time difference" sheetId="6" r:id="rId2"/>
  </sheets>
  <definedNames>
    <definedName name="DonnéesExternes_1" localSheetId="0" hidden="1">'Profit difference'!#REF!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6" l="1"/>
  <c r="H29" i="6"/>
  <c r="I28" i="6"/>
  <c r="J28" i="6"/>
  <c r="H28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K15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L6" i="6" s="1"/>
  <c r="J5" i="6"/>
  <c r="J4" i="6"/>
  <c r="J3" i="6"/>
  <c r="H3" i="6"/>
  <c r="H27" i="6"/>
  <c r="H26" i="6"/>
  <c r="H25" i="6"/>
  <c r="H24" i="6"/>
  <c r="H23" i="6"/>
  <c r="H21" i="6"/>
  <c r="H20" i="6"/>
  <c r="H19" i="6"/>
  <c r="H18" i="6"/>
  <c r="H16" i="6"/>
  <c r="H15" i="6"/>
  <c r="H14" i="6"/>
  <c r="H13" i="6"/>
  <c r="H11" i="6"/>
  <c r="H10" i="6"/>
  <c r="K10" i="6" s="1"/>
  <c r="H9" i="6"/>
  <c r="H7" i="6"/>
  <c r="H5" i="6"/>
  <c r="H4" i="6"/>
  <c r="I27" i="6"/>
  <c r="I23" i="6"/>
  <c r="I22" i="6"/>
  <c r="I21" i="6"/>
  <c r="I19" i="6"/>
  <c r="I17" i="6"/>
  <c r="I16" i="6"/>
  <c r="I15" i="6"/>
  <c r="I14" i="6"/>
  <c r="I12" i="6"/>
  <c r="I11" i="6"/>
  <c r="I10" i="6"/>
  <c r="I8" i="6"/>
  <c r="I6" i="6"/>
  <c r="I3" i="6"/>
  <c r="I26" i="6"/>
  <c r="I25" i="6"/>
  <c r="I24" i="6"/>
  <c r="H22" i="6"/>
  <c r="I20" i="6"/>
  <c r="I18" i="6"/>
  <c r="H17" i="6"/>
  <c r="I13" i="6"/>
  <c r="H12" i="6"/>
  <c r="I9" i="6"/>
  <c r="H8" i="6"/>
  <c r="I7" i="6"/>
  <c r="H6" i="6"/>
  <c r="K6" i="6" s="1"/>
  <c r="I5" i="6"/>
  <c r="I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28" i="2"/>
  <c r="F27" i="2"/>
  <c r="E28" i="2"/>
  <c r="L22" i="6" l="1"/>
  <c r="K18" i="6"/>
  <c r="L18" i="6"/>
  <c r="L14" i="6"/>
  <c r="K14" i="6"/>
  <c r="K24" i="6"/>
  <c r="L10" i="6"/>
  <c r="L9" i="6"/>
  <c r="K20" i="6"/>
  <c r="L12" i="6"/>
  <c r="L8" i="6"/>
  <c r="L20" i="6"/>
  <c r="L24" i="6"/>
  <c r="L4" i="6"/>
  <c r="K12" i="6"/>
  <c r="L16" i="6"/>
  <c r="K4" i="6"/>
  <c r="K8" i="6"/>
  <c r="K22" i="6"/>
  <c r="K16" i="6"/>
  <c r="K23" i="6"/>
  <c r="K3" i="6"/>
  <c r="K7" i="6"/>
  <c r="K19" i="6"/>
  <c r="K27" i="6"/>
  <c r="K11" i="6"/>
  <c r="L26" i="6"/>
  <c r="L17" i="6"/>
  <c r="L13" i="6"/>
  <c r="L5" i="6"/>
  <c r="L25" i="6"/>
  <c r="L21" i="6"/>
  <c r="L3" i="6"/>
  <c r="L7" i="6"/>
  <c r="L11" i="6"/>
  <c r="L15" i="6"/>
  <c r="L19" i="6"/>
  <c r="L23" i="6"/>
  <c r="L27" i="6"/>
  <c r="K26" i="6"/>
  <c r="K5" i="6"/>
  <c r="K9" i="6"/>
  <c r="K13" i="6"/>
  <c r="K17" i="6"/>
  <c r="K21" i="6"/>
  <c r="K25" i="6"/>
  <c r="N3" i="6" l="1"/>
  <c r="N4" i="6"/>
  <c r="O4" i="6"/>
  <c r="O3" i="6"/>
  <c r="E27" i="2"/>
  <c r="C28" i="2"/>
  <c r="D28" i="2"/>
  <c r="C27" i="2"/>
  <c r="D27" i="2"/>
  <c r="B28" i="2"/>
  <c r="B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5F96E9-B70B-43FD-97EC-FE23302F4C54}" keepAlive="1" name="Requête - profit_diff" description="Connexion à la requête « profit_diff » dans le classeur." type="5" refreshedVersion="0" background="1">
    <dbPr connection="Provider=Microsoft.Mashup.OleDb.1;Data Source=$Workbook$;Location=profit_diff;Extended Properties=&quot;&quot;" command="SELECT * FROM [profit_diff]"/>
  </connection>
</connections>
</file>

<file path=xl/sharedStrings.xml><?xml version="1.0" encoding="utf-8"?>
<sst xmlns="http://schemas.openxmlformats.org/spreadsheetml/2006/main" count="28" uniqueCount="21">
  <si>
    <t>Column22</t>
  </si>
  <si>
    <t>EVP 36-36</t>
  </si>
  <si>
    <t>EVP 4-12</t>
  </si>
  <si>
    <t>EVP 1-12</t>
  </si>
  <si>
    <t>PPO 0.0001</t>
  </si>
  <si>
    <t>Mean</t>
  </si>
  <si>
    <t>Median</t>
  </si>
  <si>
    <t>Total training time (in minutes)</t>
  </si>
  <si>
    <t>Total running time until convergence (in minutes)</t>
  </si>
  <si>
    <t>Diff. training time</t>
  </si>
  <si>
    <t>Instances</t>
  </si>
  <si>
    <t>PPO1</t>
  </si>
  <si>
    <t>PPPO</t>
  </si>
  <si>
    <t>PPPO  (max. 150 evaluations, one every 0.1M steps)</t>
  </si>
  <si>
    <t>PPO 0.0003</t>
  </si>
  <si>
    <t>PPO1  (max. 100 evaluations, one every 0.5M steps)</t>
  </si>
  <si>
    <t>Number of evaluations before convergence</t>
  </si>
  <si>
    <t>PPO3 (max. 100 evaluations, one every 0.5M steps)</t>
  </si>
  <si>
    <t>PPO3</t>
  </si>
  <si>
    <t xml:space="preserve">The denominator corresponds to the initial number of evaluation epochs. </t>
  </si>
  <si>
    <t>The last row is the standard deviation.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</si>
</sst>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/>
    <xf numFmtId="9" fontId="0" fillId="0" borderId="7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9" xfId="0" applyBorder="1"/>
    <xf numFmtId="9" fontId="0" fillId="0" borderId="19" xfId="0" applyNumberFormat="1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26" xfId="1" applyFont="1" applyBorder="1" applyAlignment="1">
      <alignment horizontal="center"/>
    </xf>
    <xf numFmtId="9" fontId="0" fillId="2" borderId="21" xfId="1" applyFont="1" applyFill="1" applyBorder="1" applyAlignment="1">
      <alignment horizontal="center"/>
    </xf>
    <xf numFmtId="9" fontId="0" fillId="3" borderId="18" xfId="1" applyFont="1" applyFill="1" applyBorder="1" applyAlignment="1">
      <alignment horizontal="center"/>
    </xf>
    <xf numFmtId="9" fontId="0" fillId="3" borderId="6" xfId="1" applyFont="1" applyFill="1" applyBorder="1" applyAlignment="1">
      <alignment horizontal="center"/>
    </xf>
    <xf numFmtId="9" fontId="0" fillId="3" borderId="10" xfId="1" applyFont="1" applyFill="1" applyBorder="1" applyAlignment="1">
      <alignment horizontal="center"/>
    </xf>
    <xf numFmtId="9" fontId="0" fillId="3" borderId="19" xfId="0" applyNumberFormat="1" applyFill="1" applyBorder="1" applyAlignment="1">
      <alignment horizontal="center"/>
    </xf>
    <xf numFmtId="9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9" fontId="0" fillId="3" borderId="22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28" xfId="0" applyBorder="1" applyAlignment="1">
      <alignment horizontal="center"/>
    </xf>
  </cellXfs>
  <cellStyles count="2">
    <cellStyle name="Normal" xfId="0" builtinId="0"/>
    <cellStyle name="Pourcentage" xfId="1" builtinId="5"/>
  </cellStyles>
  <dxfs count="6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0E0F7-DFA8-4370-937F-9E6B5A4D01EB}" name="profit_diff" displayName="profit_diff" ref="A1:F28" totalsRowShown="0">
  <autoFilter ref="A1:F28" xr:uid="{DCD0E0F7-DFA8-4370-937F-9E6B5A4D01EB}"/>
  <tableColumns count="6">
    <tableColumn id="8" xr3:uid="{78726C1A-A2E6-4E18-A6C4-51DCEA685302}" name="Column22" dataDxfId="5"/>
    <tableColumn id="9" xr3:uid="{57D44A46-D82C-493E-9FE6-9FED6EEDA77A}" name="EVP 36-36" dataDxfId="4" dataCellStyle="Pourcentage"/>
    <tableColumn id="10" xr3:uid="{F2CA03CC-8297-4247-931E-B916CD723EEC}" name="EVP 4-12" dataDxfId="3" dataCellStyle="Pourcentage"/>
    <tableColumn id="11" xr3:uid="{ABA35B73-C05F-466D-A4F0-EE06D15A36AC}" name="EVP 1-12" dataDxfId="2" dataCellStyle="Pourcentage"/>
    <tableColumn id="12" xr3:uid="{DF1B70AE-F3B8-4A3F-BC4D-50E1DDF757E7}" name="PPO 0.0003" dataDxfId="1" dataCellStyle="Pourcentage"/>
    <tableColumn id="13" xr3:uid="{4C0055CB-BC16-4543-A71B-9A192E7AF023}" name="PPO 0.0001" dataDxfId="0" dataCellStyle="Pourcentag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3073-9A58-49E3-B028-84163A513BD8}">
  <dimension ref="A1:F28"/>
  <sheetViews>
    <sheetView workbookViewId="0">
      <selection activeCell="E16" sqref="E16"/>
    </sheetView>
  </sheetViews>
  <sheetFormatPr baseColWidth="10" defaultRowHeight="14.4" x14ac:dyDescent="0.3"/>
  <cols>
    <col min="1" max="1" width="27" customWidth="1"/>
    <col min="2" max="2" width="17.44140625" customWidth="1"/>
    <col min="3" max="3" width="17.33203125" customWidth="1"/>
    <col min="4" max="4" width="16.33203125" customWidth="1"/>
    <col min="5" max="5" width="17.109375" customWidth="1"/>
    <col min="6" max="6" width="16.6640625" customWidth="1"/>
    <col min="7" max="7" width="18" customWidth="1"/>
  </cols>
  <sheetData>
    <row r="1" spans="1: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</row>
    <row r="2" spans="1:6" x14ac:dyDescent="0.3">
      <c r="A2" s="3">
        <v>1</v>
      </c>
      <c r="B2" s="2">
        <v>5.9370981245073701E-2</v>
      </c>
      <c r="C2" s="2">
        <v>1.4195937399308E-3</v>
      </c>
      <c r="D2" s="2">
        <v>2.4726362864996498E-3</v>
      </c>
      <c r="E2" s="2">
        <v>0.36600626730847186</v>
      </c>
      <c r="F2" s="2">
        <v>0.55824797453586805</v>
      </c>
    </row>
    <row r="3" spans="1:6" x14ac:dyDescent="0.3">
      <c r="A3" s="3">
        <v>2</v>
      </c>
      <c r="B3" s="2">
        <v>6.1172890874068402E-2</v>
      </c>
      <c r="C3" s="2">
        <v>1.4014274126506E-2</v>
      </c>
      <c r="D3" s="2">
        <v>1.1945771779478399E-2</v>
      </c>
      <c r="E3" s="2">
        <v>0.25662856628168701</v>
      </c>
      <c r="F3" s="2">
        <v>0.82693323092925397</v>
      </c>
    </row>
    <row r="4" spans="1:6" x14ac:dyDescent="0.3">
      <c r="A4" s="3">
        <v>3</v>
      </c>
      <c r="B4" s="2">
        <v>0.15234235349755201</v>
      </c>
      <c r="C4" s="2">
        <v>3.8859434167511898E-2</v>
      </c>
      <c r="D4" s="2">
        <v>2.80269171517025E-2</v>
      </c>
      <c r="E4" s="2">
        <v>0.22700000000000001</v>
      </c>
      <c r="F4" s="2">
        <v>0.10199999999999999</v>
      </c>
    </row>
    <row r="5" spans="1:6" x14ac:dyDescent="0.3">
      <c r="A5" s="3">
        <v>4</v>
      </c>
      <c r="B5" s="2">
        <v>0.19240740580895108</v>
      </c>
      <c r="C5" s="2">
        <v>3.6885455807216951E-2</v>
      </c>
      <c r="D5" s="2">
        <v>2.5962315657625901E-2</v>
      </c>
      <c r="E5" s="2">
        <v>0.19683506935681033</v>
      </c>
      <c r="F5" s="2"/>
    </row>
    <row r="6" spans="1:6" x14ac:dyDescent="0.3">
      <c r="A6" s="3">
        <v>5</v>
      </c>
      <c r="B6" s="2">
        <v>0.29674964437300844</v>
      </c>
      <c r="C6" s="2">
        <v>3.080914113580073E-2</v>
      </c>
      <c r="D6" s="2">
        <v>1.8428822558567391E-2</v>
      </c>
      <c r="E6" s="2">
        <v>0.17921758543482175</v>
      </c>
      <c r="F6" s="2">
        <v>7.2505621293670219E-2</v>
      </c>
    </row>
    <row r="7" spans="1:6" x14ac:dyDescent="0.3">
      <c r="A7" s="3">
        <v>6</v>
      </c>
      <c r="B7" s="2">
        <v>0.23883640748928736</v>
      </c>
      <c r="C7" s="2">
        <v>2.5648051760674698E-2</v>
      </c>
      <c r="D7" s="2">
        <v>1.5099428977484401E-2</v>
      </c>
      <c r="E7" s="2">
        <v>0.52067738289009602</v>
      </c>
      <c r="F7" s="2">
        <v>8.2808087780128159E-2</v>
      </c>
    </row>
    <row r="8" spans="1:6" x14ac:dyDescent="0.3">
      <c r="A8" s="3">
        <v>7</v>
      </c>
      <c r="B8" s="2">
        <v>0.23812656808109817</v>
      </c>
      <c r="C8" s="2">
        <v>4.1008512579164998E-2</v>
      </c>
      <c r="D8" s="2">
        <v>2.77062269719731E-2</v>
      </c>
      <c r="E8" s="2">
        <v>0.21024207584460899</v>
      </c>
      <c r="F8" s="2">
        <v>6.9364849536898407E-2</v>
      </c>
    </row>
    <row r="9" spans="1:6" x14ac:dyDescent="0.3">
      <c r="A9" s="3">
        <v>9</v>
      </c>
      <c r="B9" s="2">
        <v>6.4169611499213977E-2</v>
      </c>
      <c r="C9" s="2">
        <v>1.6492431640194E-2</v>
      </c>
      <c r="D9" s="2">
        <v>1.18918907316707E-2</v>
      </c>
      <c r="E9" s="2">
        <v>0.26107666016327835</v>
      </c>
      <c r="F9" s="2">
        <v>8.5402864819835056E-2</v>
      </c>
    </row>
    <row r="10" spans="1:6" x14ac:dyDescent="0.3">
      <c r="A10" s="3">
        <v>10</v>
      </c>
      <c r="B10" s="2">
        <v>4.74995165414571E-2</v>
      </c>
      <c r="C10" s="2">
        <v>-4.1700496949308998E-5</v>
      </c>
      <c r="D10" s="2">
        <v>-1.12374E-3</v>
      </c>
      <c r="E10" s="2">
        <v>0.21598461396015864</v>
      </c>
      <c r="F10" s="2">
        <v>0.12862526576130701</v>
      </c>
    </row>
    <row r="11" spans="1:6" x14ac:dyDescent="0.3">
      <c r="A11" s="3">
        <v>11</v>
      </c>
      <c r="B11" s="2">
        <v>0.13415019758818753</v>
      </c>
      <c r="C11" s="2">
        <v>1.20015E-2</v>
      </c>
      <c r="D11" s="2">
        <v>3.2353480600283502E-3</v>
      </c>
      <c r="E11" s="2">
        <v>0.207545054974073</v>
      </c>
      <c r="F11" s="2">
        <v>9.4698903418374406E-2</v>
      </c>
    </row>
    <row r="12" spans="1:6" x14ac:dyDescent="0.3">
      <c r="A12" s="3">
        <v>12</v>
      </c>
      <c r="B12" s="2">
        <v>0.13782675127331104</v>
      </c>
      <c r="C12" s="2">
        <v>1.438695876799621E-2</v>
      </c>
      <c r="D12" s="2">
        <v>7.6467554121023998E-3</v>
      </c>
      <c r="E12" s="2">
        <v>0.28986490024394601</v>
      </c>
      <c r="F12" s="2">
        <v>0.36719527760818199</v>
      </c>
    </row>
    <row r="13" spans="1:6" x14ac:dyDescent="0.3">
      <c r="A13" s="3">
        <v>14</v>
      </c>
      <c r="B13" s="2">
        <v>0.19546308755018807</v>
      </c>
      <c r="C13" s="2">
        <v>0.16584236352168016</v>
      </c>
      <c r="D13" s="2">
        <v>0.13298954337264557</v>
      </c>
      <c r="E13" s="2">
        <v>2.58097006527215E-2</v>
      </c>
      <c r="F13" s="2">
        <v>-1.2241527940071001E-2</v>
      </c>
    </row>
    <row r="14" spans="1:6" x14ac:dyDescent="0.3">
      <c r="A14" s="3">
        <v>15</v>
      </c>
      <c r="B14" s="2">
        <v>0.51722045622453805</v>
      </c>
      <c r="C14" s="2">
        <v>0.45594169775414201</v>
      </c>
      <c r="D14" s="2">
        <v>0.33854242914604399</v>
      </c>
      <c r="E14" s="2">
        <v>-0.33958128937001536</v>
      </c>
      <c r="F14" s="2"/>
    </row>
    <row r="15" spans="1:6" x14ac:dyDescent="0.3">
      <c r="A15" s="3">
        <v>16</v>
      </c>
      <c r="B15" s="2">
        <v>0.14584825918505878</v>
      </c>
      <c r="C15" s="2">
        <v>1.9121886777645002E-2</v>
      </c>
      <c r="D15" s="2">
        <v>1.0732988258866099E-2</v>
      </c>
      <c r="E15" s="2">
        <v>0.20295792992952799</v>
      </c>
      <c r="F15" s="2">
        <v>0.10894123167789026</v>
      </c>
    </row>
    <row r="16" spans="1:6" x14ac:dyDescent="0.3">
      <c r="A16" s="3">
        <v>17</v>
      </c>
      <c r="B16" s="2">
        <v>0.37753356935599303</v>
      </c>
      <c r="C16" s="2">
        <v>0.10742270509106278</v>
      </c>
      <c r="D16" s="2">
        <v>8.6378303152606584E-2</v>
      </c>
      <c r="E16" s="2">
        <v>0.16970811594322618</v>
      </c>
      <c r="F16" s="2">
        <v>5.2286446688179639E-2</v>
      </c>
    </row>
    <row r="17" spans="1:6" x14ac:dyDescent="0.3">
      <c r="A17" s="3">
        <v>19</v>
      </c>
      <c r="B17" s="2">
        <v>0.18942016614277524</v>
      </c>
      <c r="C17" s="2">
        <v>4.4608391761049498E-2</v>
      </c>
      <c r="D17" s="2">
        <v>3.448043837661096E-2</v>
      </c>
      <c r="E17" s="2">
        <v>0.305639407797278</v>
      </c>
      <c r="F17" s="2">
        <v>9.7368245771764561E-2</v>
      </c>
    </row>
    <row r="18" spans="1:6" x14ac:dyDescent="0.3">
      <c r="A18" s="3">
        <v>20</v>
      </c>
      <c r="B18" s="2">
        <v>0.130790053416902</v>
      </c>
      <c r="C18" s="2">
        <v>4.08382575916569E-2</v>
      </c>
      <c r="D18" s="2">
        <v>2.8419398414161849E-2</v>
      </c>
      <c r="E18" s="2">
        <v>0.34343442465061175</v>
      </c>
      <c r="F18" s="2">
        <v>8.9794175469116708E-2</v>
      </c>
    </row>
    <row r="19" spans="1:6" x14ac:dyDescent="0.3">
      <c r="A19" s="3">
        <v>21</v>
      </c>
      <c r="B19" s="2">
        <v>7.3395815049517796E-3</v>
      </c>
      <c r="C19" s="2">
        <v>6.6139852466911E-3</v>
      </c>
      <c r="D19" s="2">
        <v>8.0927383244949898E-4</v>
      </c>
      <c r="E19" s="2">
        <v>0.18627371582063285</v>
      </c>
      <c r="F19" s="2">
        <v>7.9889196215642597E-2</v>
      </c>
    </row>
    <row r="20" spans="1:6" x14ac:dyDescent="0.3">
      <c r="A20" s="3">
        <v>22</v>
      </c>
      <c r="B20" s="2">
        <v>0.10858772598045981</v>
      </c>
      <c r="C20" s="2">
        <v>1.91235899358469E-2</v>
      </c>
      <c r="D20" s="2">
        <v>1.1225726317539301E-2</v>
      </c>
      <c r="E20" s="2">
        <v>0.19969339894560248</v>
      </c>
      <c r="F20" s="2">
        <v>6.319286965516209E-2</v>
      </c>
    </row>
    <row r="21" spans="1:6" x14ac:dyDescent="0.3">
      <c r="A21" s="3">
        <v>24</v>
      </c>
      <c r="B21" s="2">
        <v>0.50806466300084596</v>
      </c>
      <c r="C21" s="2">
        <v>6.0627173550803999E-2</v>
      </c>
      <c r="D21" s="2">
        <v>4.4236514820419202E-2</v>
      </c>
      <c r="E21" s="2">
        <v>0.26710466288179202</v>
      </c>
      <c r="F21" s="2"/>
    </row>
    <row r="22" spans="1:6" x14ac:dyDescent="0.3">
      <c r="A22" s="3">
        <v>25</v>
      </c>
      <c r="B22" s="2">
        <v>1.4608122302432001</v>
      </c>
      <c r="C22" s="2">
        <v>7.8810211973388652E-2</v>
      </c>
      <c r="D22" s="2">
        <v>5.6340924402697008E-2</v>
      </c>
      <c r="E22" s="2">
        <v>0.53288548835415905</v>
      </c>
      <c r="F22" s="2">
        <v>0.20342820467581099</v>
      </c>
    </row>
    <row r="23" spans="1:6" x14ac:dyDescent="0.3">
      <c r="A23" s="3">
        <v>26</v>
      </c>
      <c r="B23" s="2">
        <v>0.14678781028508447</v>
      </c>
      <c r="C23" s="2">
        <v>3.7718509224853217E-2</v>
      </c>
      <c r="D23" s="2">
        <v>2.91390465750638E-2</v>
      </c>
      <c r="E23" s="2">
        <v>0.13115922934969176</v>
      </c>
      <c r="F23" s="2">
        <v>5.9409779055899593E-2</v>
      </c>
    </row>
    <row r="24" spans="1:6" x14ac:dyDescent="0.3">
      <c r="A24" s="3">
        <v>27</v>
      </c>
      <c r="B24" s="2">
        <v>0.11945482889580078</v>
      </c>
      <c r="C24" s="2">
        <v>1.196606741063785E-2</v>
      </c>
      <c r="D24" s="2">
        <v>3.0344934965938798E-3</v>
      </c>
      <c r="E24" s="2">
        <v>0.147692542219795</v>
      </c>
      <c r="F24" s="2">
        <v>4.4659757383563502E-2</v>
      </c>
    </row>
    <row r="25" spans="1:6" x14ac:dyDescent="0.3">
      <c r="A25" s="3">
        <v>29</v>
      </c>
      <c r="B25" s="2">
        <v>0.15723635428666494</v>
      </c>
      <c r="C25" s="2">
        <v>4.2592994465381603E-2</v>
      </c>
      <c r="D25" s="2">
        <v>3.0926477841435498E-2</v>
      </c>
      <c r="E25" s="2">
        <v>0.48751668159990313</v>
      </c>
      <c r="F25" s="2">
        <v>0.3967943043077633</v>
      </c>
    </row>
    <row r="26" spans="1:6" x14ac:dyDescent="0.3">
      <c r="A26" s="3">
        <v>30</v>
      </c>
      <c r="B26" s="2">
        <v>0.19411139827802645</v>
      </c>
      <c r="C26" s="2">
        <v>4.1552458806669197E-2</v>
      </c>
      <c r="D26" s="2">
        <v>2.9994685318830899E-2</v>
      </c>
      <c r="E26" s="2">
        <v>0.25428910759211654</v>
      </c>
      <c r="F26" s="2">
        <v>9.4123019888011777E-2</v>
      </c>
    </row>
    <row r="27" spans="1:6" x14ac:dyDescent="0.3">
      <c r="A27" s="3" t="s">
        <v>5</v>
      </c>
      <c r="B27" s="2">
        <f>AVERAGE(B2:B26)</f>
        <v>0.23525290050486791</v>
      </c>
      <c r="C27" s="2">
        <f t="shared" ref="C27:D27" si="0">AVERAGE(C2:C26)</f>
        <v>5.4570557853582231E-2</v>
      </c>
      <c r="D27" s="2">
        <f t="shared" si="0"/>
        <v>3.9541704676523876E-2</v>
      </c>
      <c r="E27" s="2">
        <f>AVERAGE(E2:E26)</f>
        <v>0.23382645171299976</v>
      </c>
      <c r="F27" s="2">
        <f>AVERAGE(F2:F26)</f>
        <v>0.16661035356964776</v>
      </c>
    </row>
    <row r="28" spans="1:6" x14ac:dyDescent="0.3">
      <c r="A28" s="3" t="s">
        <v>6</v>
      </c>
      <c r="B28" s="2">
        <f>MEDIAN(B2:B26)</f>
        <v>0.15234235349755201</v>
      </c>
      <c r="C28" s="2">
        <f t="shared" ref="C28:D28" si="1">MEDIAN(C2:C26)</f>
        <v>3.6885455807216951E-2</v>
      </c>
      <c r="D28" s="2">
        <f t="shared" si="1"/>
        <v>2.5962315657625901E-2</v>
      </c>
      <c r="E28" s="2">
        <f>MEDIAN(E2:E26)</f>
        <v>0.21598461396015864</v>
      </c>
      <c r="F28" s="2">
        <f>MEDIAN(F2:F26)</f>
        <v>9.1958597678564236E-2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42C3-30A0-4510-A1C5-D39DDF7FC6F8}">
  <dimension ref="A1:O31"/>
  <sheetViews>
    <sheetView tabSelected="1" topLeftCell="F15" zoomScale="120" zoomScaleNormal="120" workbookViewId="0">
      <selection activeCell="H32" sqref="H32"/>
    </sheetView>
  </sheetViews>
  <sheetFormatPr baseColWidth="10" defaultRowHeight="14.4" x14ac:dyDescent="0.3"/>
  <cols>
    <col min="4" max="4" width="10.109375" customWidth="1"/>
    <col min="5" max="5" width="53.88671875" customWidth="1"/>
    <col min="6" max="6" width="50.88671875" customWidth="1"/>
    <col min="7" max="7" width="48.44140625" customWidth="1"/>
  </cols>
  <sheetData>
    <row r="1" spans="1:15" x14ac:dyDescent="0.3">
      <c r="A1" s="4"/>
      <c r="B1" s="49" t="s">
        <v>7</v>
      </c>
      <c r="C1" s="50"/>
      <c r="D1" s="51"/>
      <c r="E1" s="49" t="s">
        <v>16</v>
      </c>
      <c r="F1" s="50"/>
      <c r="G1" s="51"/>
      <c r="H1" s="49" t="s">
        <v>8</v>
      </c>
      <c r="I1" s="50"/>
      <c r="J1" s="51"/>
      <c r="K1" s="52" t="s">
        <v>9</v>
      </c>
      <c r="L1" s="53"/>
    </row>
    <row r="2" spans="1:15" ht="15" thickBot="1" x14ac:dyDescent="0.35">
      <c r="A2" s="33" t="s">
        <v>10</v>
      </c>
      <c r="B2" s="23" t="s">
        <v>18</v>
      </c>
      <c r="C2" s="24" t="s">
        <v>11</v>
      </c>
      <c r="D2" s="22" t="s">
        <v>12</v>
      </c>
      <c r="E2" s="23" t="s">
        <v>17</v>
      </c>
      <c r="F2" s="24" t="s">
        <v>15</v>
      </c>
      <c r="G2" s="22" t="s">
        <v>13</v>
      </c>
      <c r="H2" s="23" t="s">
        <v>18</v>
      </c>
      <c r="I2" s="24" t="s">
        <v>11</v>
      </c>
      <c r="J2" s="22" t="s">
        <v>12</v>
      </c>
      <c r="K2" s="23" t="s">
        <v>18</v>
      </c>
      <c r="L2" s="24" t="s">
        <v>11</v>
      </c>
    </row>
    <row r="3" spans="1:15" ht="15" thickBot="1" x14ac:dyDescent="0.35">
      <c r="A3" s="17">
        <v>1</v>
      </c>
      <c r="B3" s="19">
        <v>15511</v>
      </c>
      <c r="C3" s="31">
        <v>23378</v>
      </c>
      <c r="D3" s="21">
        <v>15043</v>
      </c>
      <c r="E3" s="19">
        <v>100</v>
      </c>
      <c r="F3" s="20">
        <v>100</v>
      </c>
      <c r="G3" s="21">
        <v>112</v>
      </c>
      <c r="H3" s="13">
        <f>B3*E3/100</f>
        <v>15511</v>
      </c>
      <c r="I3" s="46">
        <f>C3*F3/100</f>
        <v>23378</v>
      </c>
      <c r="J3" s="21">
        <f t="shared" ref="J3:J27" si="0">G3/150*D3</f>
        <v>11232.106666666667</v>
      </c>
      <c r="K3" s="41">
        <f>(J3-H3)/H3</f>
        <v>-0.27586186147465241</v>
      </c>
      <c r="L3" s="32">
        <f t="shared" ref="L3:L27" si="1">(J3-I3)/I3</f>
        <v>-0.51954373057290326</v>
      </c>
      <c r="M3" s="25" t="s">
        <v>5</v>
      </c>
      <c r="N3" s="44">
        <f>AVERAGE(K3:K27)</f>
        <v>-0.43689328591042648</v>
      </c>
      <c r="O3" s="44">
        <f>AVERAGE(L3:L27)</f>
        <v>-0.63787747418267982</v>
      </c>
    </row>
    <row r="4" spans="1:15" ht="15" thickBot="1" x14ac:dyDescent="0.35">
      <c r="A4" s="8">
        <f>A3+1</f>
        <v>2</v>
      </c>
      <c r="B4" s="5">
        <v>19843</v>
      </c>
      <c r="C4" s="9">
        <v>29336</v>
      </c>
      <c r="D4" s="7">
        <v>12236</v>
      </c>
      <c r="E4" s="5">
        <v>100</v>
      </c>
      <c r="F4" s="6">
        <v>100</v>
      </c>
      <c r="G4" s="7">
        <v>75</v>
      </c>
      <c r="H4" s="13">
        <f>B4*E4/100</f>
        <v>19843</v>
      </c>
      <c r="I4" s="46">
        <f t="shared" ref="H4:I26" si="2">C4*F4/100</f>
        <v>29336</v>
      </c>
      <c r="J4" s="21">
        <f t="shared" si="0"/>
        <v>6118</v>
      </c>
      <c r="K4" s="42">
        <f t="shared" ref="K4:K27" si="3">(J4-H4)/H4</f>
        <v>-0.69167968553142167</v>
      </c>
      <c r="L4" s="29">
        <f t="shared" si="1"/>
        <v>-0.79145077720207258</v>
      </c>
      <c r="M4" s="26" t="s">
        <v>6</v>
      </c>
      <c r="N4" s="45">
        <f>MEDIAN(K3:K27)</f>
        <v>-0.54174998660451157</v>
      </c>
      <c r="O4" s="45">
        <f>MEDIAN(L3:L27)</f>
        <v>-0.68502944173602631</v>
      </c>
    </row>
    <row r="5" spans="1:15" ht="15" thickBot="1" x14ac:dyDescent="0.35">
      <c r="A5" s="8">
        <f t="shared" ref="A5:A27" si="4">A4+1</f>
        <v>3</v>
      </c>
      <c r="B5" s="5">
        <v>17217</v>
      </c>
      <c r="C5" s="9">
        <v>25556</v>
      </c>
      <c r="D5" s="7">
        <v>16312</v>
      </c>
      <c r="E5" s="5">
        <v>100</v>
      </c>
      <c r="F5" s="6">
        <v>96</v>
      </c>
      <c r="G5" s="7">
        <v>71</v>
      </c>
      <c r="H5" s="13">
        <f>B5*E5/100</f>
        <v>17217</v>
      </c>
      <c r="I5" s="46">
        <f t="shared" si="2"/>
        <v>24533.759999999998</v>
      </c>
      <c r="J5" s="21">
        <f t="shared" si="0"/>
        <v>7721.0133333333333</v>
      </c>
      <c r="K5" s="42">
        <f t="shared" si="3"/>
        <v>-0.55154711428626746</v>
      </c>
      <c r="L5" s="29">
        <f t="shared" si="1"/>
        <v>-0.68529025582163794</v>
      </c>
      <c r="M5">
        <f t="shared" ref="M4:M27" si="5">A5</f>
        <v>3</v>
      </c>
    </row>
    <row r="6" spans="1:15" ht="15" thickBot="1" x14ac:dyDescent="0.35">
      <c r="A6" s="8">
        <f t="shared" si="4"/>
        <v>4</v>
      </c>
      <c r="B6" s="5">
        <v>22481</v>
      </c>
      <c r="C6" s="9">
        <v>16942</v>
      </c>
      <c r="D6" s="7">
        <v>12959</v>
      </c>
      <c r="E6" s="5">
        <v>100</v>
      </c>
      <c r="F6" s="6">
        <v>86</v>
      </c>
      <c r="G6" s="7">
        <v>53</v>
      </c>
      <c r="H6" s="13">
        <f t="shared" si="2"/>
        <v>22481</v>
      </c>
      <c r="I6" s="46">
        <f>C6*F6/86</f>
        <v>16942</v>
      </c>
      <c r="J6" s="21">
        <f t="shared" si="0"/>
        <v>4578.8466666666664</v>
      </c>
      <c r="K6" s="42">
        <f t="shared" si="3"/>
        <v>-0.79632371039247962</v>
      </c>
      <c r="L6" s="29">
        <f t="shared" si="1"/>
        <v>-0.72973399441230868</v>
      </c>
      <c r="M6">
        <f t="shared" si="5"/>
        <v>4</v>
      </c>
    </row>
    <row r="7" spans="1:15" ht="15" thickBot="1" x14ac:dyDescent="0.35">
      <c r="A7" s="10">
        <f t="shared" si="4"/>
        <v>5</v>
      </c>
      <c r="B7" s="11">
        <v>15490</v>
      </c>
      <c r="C7" s="12">
        <v>26180</v>
      </c>
      <c r="D7" s="14">
        <v>15294</v>
      </c>
      <c r="E7" s="11">
        <v>100</v>
      </c>
      <c r="F7" s="13">
        <v>89</v>
      </c>
      <c r="G7" s="14">
        <v>68</v>
      </c>
      <c r="H7" s="13">
        <f>B7*E7/100</f>
        <v>15490</v>
      </c>
      <c r="I7" s="46">
        <f t="shared" si="2"/>
        <v>23300.2</v>
      </c>
      <c r="J7" s="21">
        <f t="shared" si="0"/>
        <v>6933.28</v>
      </c>
      <c r="K7" s="43">
        <f t="shared" si="3"/>
        <v>-0.55240284054228539</v>
      </c>
      <c r="L7" s="30">
        <f t="shared" si="1"/>
        <v>-0.7024368889537429</v>
      </c>
      <c r="M7">
        <f t="shared" si="5"/>
        <v>5</v>
      </c>
    </row>
    <row r="8" spans="1:15" ht="15" thickBot="1" x14ac:dyDescent="0.35">
      <c r="A8" s="17">
        <f t="shared" si="4"/>
        <v>6</v>
      </c>
      <c r="B8" s="19">
        <v>17352</v>
      </c>
      <c r="C8" s="31">
        <v>11778</v>
      </c>
      <c r="D8" s="21">
        <v>8120</v>
      </c>
      <c r="E8" s="19">
        <v>100</v>
      </c>
      <c r="F8" s="20">
        <v>89</v>
      </c>
      <c r="G8" s="21">
        <v>52</v>
      </c>
      <c r="H8" s="13">
        <f t="shared" si="2"/>
        <v>17352</v>
      </c>
      <c r="I8" s="46">
        <f>C8*F8/90</f>
        <v>11647.133333333333</v>
      </c>
      <c r="J8" s="21">
        <f t="shared" si="0"/>
        <v>2814.9333333333334</v>
      </c>
      <c r="K8" s="41">
        <f t="shared" si="3"/>
        <v>-0.83777470416474564</v>
      </c>
      <c r="L8" s="32">
        <f t="shared" si="1"/>
        <v>-0.75831535084455692</v>
      </c>
      <c r="M8">
        <f t="shared" si="5"/>
        <v>6</v>
      </c>
    </row>
    <row r="9" spans="1:15" ht="15" thickBot="1" x14ac:dyDescent="0.35">
      <c r="A9" s="8">
        <f t="shared" si="4"/>
        <v>7</v>
      </c>
      <c r="B9" s="5">
        <v>17051</v>
      </c>
      <c r="C9" s="9">
        <v>17936</v>
      </c>
      <c r="D9" s="7">
        <v>11505</v>
      </c>
      <c r="E9" s="5">
        <v>100</v>
      </c>
      <c r="F9" s="6">
        <v>100</v>
      </c>
      <c r="G9" s="7">
        <v>62</v>
      </c>
      <c r="H9" s="13">
        <f>B9*E9/100</f>
        <v>17051</v>
      </c>
      <c r="I9" s="46">
        <f>C9*F9/100</f>
        <v>17936</v>
      </c>
      <c r="J9" s="21">
        <f t="shared" si="0"/>
        <v>4755.3999999999996</v>
      </c>
      <c r="K9" s="42">
        <f t="shared" si="3"/>
        <v>-0.72110726643598622</v>
      </c>
      <c r="L9" s="29">
        <f t="shared" si="1"/>
        <v>-0.73486842105263162</v>
      </c>
      <c r="M9">
        <f t="shared" si="5"/>
        <v>7</v>
      </c>
    </row>
    <row r="10" spans="1:15" ht="15" thickBot="1" x14ac:dyDescent="0.35">
      <c r="A10" s="8">
        <f>A9+2</f>
        <v>9</v>
      </c>
      <c r="B10" s="5">
        <v>17234</v>
      </c>
      <c r="C10" s="9">
        <v>30255</v>
      </c>
      <c r="D10" s="7">
        <v>15451</v>
      </c>
      <c r="E10" s="5">
        <v>100</v>
      </c>
      <c r="F10" s="6">
        <v>77</v>
      </c>
      <c r="G10" s="7">
        <v>100</v>
      </c>
      <c r="H10" s="13">
        <f>B10*E10/100</f>
        <v>17234</v>
      </c>
      <c r="I10" s="46">
        <f>C10*F10/77</f>
        <v>30255</v>
      </c>
      <c r="J10" s="21">
        <f t="shared" si="0"/>
        <v>10300.666666666666</v>
      </c>
      <c r="K10" s="42">
        <f t="shared" si="3"/>
        <v>-0.40230552009593445</v>
      </c>
      <c r="L10" s="29">
        <f t="shared" si="1"/>
        <v>-0.65953836831377743</v>
      </c>
      <c r="M10">
        <f t="shared" si="5"/>
        <v>9</v>
      </c>
    </row>
    <row r="11" spans="1:15" ht="15" thickBot="1" x14ac:dyDescent="0.35">
      <c r="A11" s="10">
        <f t="shared" si="4"/>
        <v>10</v>
      </c>
      <c r="B11" s="11">
        <v>17639</v>
      </c>
      <c r="C11" s="12">
        <v>30255</v>
      </c>
      <c r="D11" s="14">
        <v>21615</v>
      </c>
      <c r="E11" s="11">
        <v>100</v>
      </c>
      <c r="F11" s="13">
        <v>58</v>
      </c>
      <c r="G11" s="14">
        <v>65</v>
      </c>
      <c r="H11" s="13">
        <f>B11*E11/100</f>
        <v>17639</v>
      </c>
      <c r="I11" s="46">
        <f>C11*F11/58</f>
        <v>30255</v>
      </c>
      <c r="J11" s="21">
        <f t="shared" si="0"/>
        <v>9366.5</v>
      </c>
      <c r="K11" s="38">
        <f t="shared" si="3"/>
        <v>-0.46898917172175292</v>
      </c>
      <c r="L11" s="30">
        <f t="shared" si="1"/>
        <v>-0.69041480746983974</v>
      </c>
      <c r="M11">
        <f t="shared" si="5"/>
        <v>10</v>
      </c>
    </row>
    <row r="12" spans="1:15" ht="15" thickBot="1" x14ac:dyDescent="0.35">
      <c r="A12" s="18">
        <f t="shared" si="4"/>
        <v>11</v>
      </c>
      <c r="B12" s="34">
        <v>19495</v>
      </c>
      <c r="C12" s="16">
        <v>25197</v>
      </c>
      <c r="D12" s="35">
        <v>16084</v>
      </c>
      <c r="E12" s="34">
        <v>100</v>
      </c>
      <c r="F12" s="15">
        <v>91</v>
      </c>
      <c r="G12" s="35">
        <v>83</v>
      </c>
      <c r="H12" s="13">
        <f t="shared" si="2"/>
        <v>19495</v>
      </c>
      <c r="I12" s="46">
        <f>C12*F12/92</f>
        <v>24923.119565217392</v>
      </c>
      <c r="J12" s="21">
        <f t="shared" si="0"/>
        <v>8899.8133333333335</v>
      </c>
      <c r="K12" s="39">
        <f t="shared" si="3"/>
        <v>-0.54348226040865177</v>
      </c>
      <c r="L12" s="36">
        <f t="shared" si="1"/>
        <v>-0.64290933524413696</v>
      </c>
      <c r="M12">
        <f t="shared" si="5"/>
        <v>11</v>
      </c>
    </row>
    <row r="13" spans="1:15" ht="15" thickBot="1" x14ac:dyDescent="0.35">
      <c r="A13" s="8">
        <f t="shared" si="4"/>
        <v>12</v>
      </c>
      <c r="B13" s="5">
        <v>12442</v>
      </c>
      <c r="C13" s="9">
        <v>28440</v>
      </c>
      <c r="D13" s="7">
        <v>15272</v>
      </c>
      <c r="E13" s="5">
        <v>100</v>
      </c>
      <c r="F13" s="6">
        <v>100</v>
      </c>
      <c r="G13" s="7">
        <v>56</v>
      </c>
      <c r="H13" s="13">
        <f>B13*E13/100</f>
        <v>12442</v>
      </c>
      <c r="I13" s="46">
        <f t="shared" si="2"/>
        <v>28440</v>
      </c>
      <c r="J13" s="21">
        <f t="shared" si="0"/>
        <v>5701.5466666666671</v>
      </c>
      <c r="K13" s="37">
        <f t="shared" si="3"/>
        <v>-0.54174998660451157</v>
      </c>
      <c r="L13" s="29">
        <f t="shared" si="1"/>
        <v>-0.79952367557430837</v>
      </c>
      <c r="M13">
        <f t="shared" si="5"/>
        <v>12</v>
      </c>
    </row>
    <row r="14" spans="1:15" ht="15" thickBot="1" x14ac:dyDescent="0.35">
      <c r="A14" s="8">
        <f>A13+2</f>
        <v>14</v>
      </c>
      <c r="B14" s="5">
        <v>16973</v>
      </c>
      <c r="C14" s="9">
        <v>30255</v>
      </c>
      <c r="D14" s="7">
        <v>16310</v>
      </c>
      <c r="E14" s="5">
        <v>100</v>
      </c>
      <c r="F14" s="6">
        <v>95</v>
      </c>
      <c r="G14" s="7">
        <v>149</v>
      </c>
      <c r="H14" s="13">
        <f>B14*E14/100</f>
        <v>16973</v>
      </c>
      <c r="I14" s="46">
        <f>C14*F14/95</f>
        <v>30255</v>
      </c>
      <c r="J14" s="21">
        <f t="shared" si="0"/>
        <v>16201.266666666666</v>
      </c>
      <c r="K14" s="42">
        <f t="shared" si="3"/>
        <v>-4.5468292778727014E-2</v>
      </c>
      <c r="L14" s="29">
        <f t="shared" si="1"/>
        <v>-0.46450944747424666</v>
      </c>
      <c r="M14">
        <f t="shared" si="5"/>
        <v>14</v>
      </c>
    </row>
    <row r="15" spans="1:15" ht="15" thickBot="1" x14ac:dyDescent="0.35">
      <c r="A15" s="27">
        <f t="shared" si="4"/>
        <v>15</v>
      </c>
      <c r="B15" s="23">
        <v>13734</v>
      </c>
      <c r="C15" s="28">
        <v>22708</v>
      </c>
      <c r="D15" s="22">
        <v>15434</v>
      </c>
      <c r="E15" s="23">
        <v>80</v>
      </c>
      <c r="F15" s="24">
        <v>86</v>
      </c>
      <c r="G15" s="22">
        <v>149</v>
      </c>
      <c r="H15" s="13">
        <f>B15*E15/100</f>
        <v>10987.2</v>
      </c>
      <c r="I15" s="46">
        <f>C15*F15/86</f>
        <v>22708</v>
      </c>
      <c r="J15" s="21">
        <f t="shared" si="0"/>
        <v>15331.106666666667</v>
      </c>
      <c r="K15" s="40">
        <f t="shared" si="3"/>
        <v>0.39536066210378129</v>
      </c>
      <c r="L15" s="47">
        <f t="shared" si="1"/>
        <v>-0.3248587869179731</v>
      </c>
      <c r="M15">
        <f t="shared" si="5"/>
        <v>15</v>
      </c>
    </row>
    <row r="16" spans="1:15" ht="15" thickBot="1" x14ac:dyDescent="0.35">
      <c r="A16" s="17">
        <f t="shared" si="4"/>
        <v>16</v>
      </c>
      <c r="B16" s="19">
        <v>16625</v>
      </c>
      <c r="C16" s="31">
        <v>30255</v>
      </c>
      <c r="D16" s="21">
        <v>13184</v>
      </c>
      <c r="E16" s="19">
        <v>100</v>
      </c>
      <c r="F16" s="20">
        <v>80</v>
      </c>
      <c r="G16" s="21">
        <v>80</v>
      </c>
      <c r="H16" s="13">
        <f>B16*E16/100</f>
        <v>16625</v>
      </c>
      <c r="I16" s="46">
        <f>C16*F16/80</f>
        <v>30255</v>
      </c>
      <c r="J16" s="21">
        <f t="shared" si="0"/>
        <v>7031.4666666666662</v>
      </c>
      <c r="K16" s="41">
        <f t="shared" si="3"/>
        <v>-0.57705463659147871</v>
      </c>
      <c r="L16" s="32">
        <f t="shared" si="1"/>
        <v>-0.76759323527791545</v>
      </c>
      <c r="M16">
        <f t="shared" si="5"/>
        <v>16</v>
      </c>
    </row>
    <row r="17" spans="1:13" ht="15" thickBot="1" x14ac:dyDescent="0.35">
      <c r="A17" s="8">
        <f t="shared" si="4"/>
        <v>17</v>
      </c>
      <c r="B17" s="5">
        <v>20613</v>
      </c>
      <c r="C17" s="9">
        <v>30255</v>
      </c>
      <c r="D17" s="7">
        <v>15923</v>
      </c>
      <c r="E17" s="5">
        <v>100</v>
      </c>
      <c r="F17" s="6">
        <v>69</v>
      </c>
      <c r="G17" s="7">
        <v>149</v>
      </c>
      <c r="H17" s="13">
        <f t="shared" si="2"/>
        <v>20613</v>
      </c>
      <c r="I17" s="46">
        <f>C17*F17/86</f>
        <v>24274.360465116279</v>
      </c>
      <c r="J17" s="21">
        <f t="shared" si="0"/>
        <v>15816.846666666666</v>
      </c>
      <c r="K17" s="42">
        <f t="shared" si="3"/>
        <v>-0.23267614288717478</v>
      </c>
      <c r="L17" s="29">
        <f t="shared" si="1"/>
        <v>-0.34841345503637761</v>
      </c>
      <c r="M17">
        <f t="shared" si="5"/>
        <v>17</v>
      </c>
    </row>
    <row r="18" spans="1:13" ht="15" thickBot="1" x14ac:dyDescent="0.35">
      <c r="A18" s="8">
        <f>A17+2</f>
        <v>19</v>
      </c>
      <c r="B18" s="5">
        <v>14884</v>
      </c>
      <c r="C18" s="9">
        <v>27298</v>
      </c>
      <c r="D18" s="7">
        <v>13772</v>
      </c>
      <c r="E18" s="5">
        <v>100</v>
      </c>
      <c r="F18" s="6">
        <v>100</v>
      </c>
      <c r="G18" s="7">
        <v>84</v>
      </c>
      <c r="H18" s="13">
        <f>B18*E18/100</f>
        <v>14884</v>
      </c>
      <c r="I18" s="46">
        <f t="shared" si="2"/>
        <v>27298</v>
      </c>
      <c r="J18" s="21">
        <f t="shared" si="0"/>
        <v>7712.3200000000006</v>
      </c>
      <c r="K18" s="42">
        <f t="shared" si="3"/>
        <v>-0.48183821553345868</v>
      </c>
      <c r="L18" s="29">
        <f t="shared" si="1"/>
        <v>-0.7174767382225804</v>
      </c>
      <c r="M18">
        <f t="shared" si="5"/>
        <v>19</v>
      </c>
    </row>
    <row r="19" spans="1:13" ht="15" thickBot="1" x14ac:dyDescent="0.35">
      <c r="A19" s="10">
        <f t="shared" si="4"/>
        <v>20</v>
      </c>
      <c r="B19" s="11">
        <v>14931</v>
      </c>
      <c r="C19" s="12">
        <v>21790</v>
      </c>
      <c r="D19" s="14">
        <v>14251</v>
      </c>
      <c r="E19" s="11">
        <v>100</v>
      </c>
      <c r="F19" s="13">
        <v>91</v>
      </c>
      <c r="G19" s="14">
        <v>129</v>
      </c>
      <c r="H19" s="13">
        <f>B19*E19/100</f>
        <v>14931</v>
      </c>
      <c r="I19" s="46">
        <f>C19*F19/92</f>
        <v>21553.152173913044</v>
      </c>
      <c r="J19" s="21">
        <f t="shared" si="0"/>
        <v>12255.86</v>
      </c>
      <c r="K19" s="43">
        <f t="shared" si="3"/>
        <v>-0.17916683410354292</v>
      </c>
      <c r="L19" s="30">
        <f t="shared" si="1"/>
        <v>-0.43136577419826616</v>
      </c>
      <c r="M19">
        <f t="shared" si="5"/>
        <v>20</v>
      </c>
    </row>
    <row r="20" spans="1:13" ht="15" thickBot="1" x14ac:dyDescent="0.35">
      <c r="A20" s="17">
        <f t="shared" si="4"/>
        <v>21</v>
      </c>
      <c r="B20" s="19">
        <v>16564</v>
      </c>
      <c r="C20" s="31">
        <v>27473</v>
      </c>
      <c r="D20" s="21">
        <v>13691</v>
      </c>
      <c r="E20" s="19">
        <v>100</v>
      </c>
      <c r="F20" s="20">
        <v>77</v>
      </c>
      <c r="G20" s="21">
        <v>73</v>
      </c>
      <c r="H20" s="13">
        <f>B20*E20/100</f>
        <v>16564</v>
      </c>
      <c r="I20" s="13">
        <f t="shared" si="2"/>
        <v>21154.21</v>
      </c>
      <c r="J20" s="21">
        <f t="shared" si="0"/>
        <v>6662.9533333333338</v>
      </c>
      <c r="K20" s="41">
        <f t="shared" si="3"/>
        <v>-0.59774490863720509</v>
      </c>
      <c r="L20" s="32">
        <f t="shared" si="1"/>
        <v>-0.68502944173602631</v>
      </c>
      <c r="M20">
        <f t="shared" si="5"/>
        <v>21</v>
      </c>
    </row>
    <row r="21" spans="1:13" ht="15" thickBot="1" x14ac:dyDescent="0.35">
      <c r="A21" s="8">
        <f t="shared" si="4"/>
        <v>22</v>
      </c>
      <c r="B21" s="5">
        <v>16671</v>
      </c>
      <c r="C21" s="9">
        <v>22202</v>
      </c>
      <c r="D21" s="7">
        <v>15593</v>
      </c>
      <c r="E21" s="5">
        <v>100</v>
      </c>
      <c r="F21" s="6">
        <v>91</v>
      </c>
      <c r="G21" s="7">
        <v>51</v>
      </c>
      <c r="H21" s="13">
        <f>B21*E21/100</f>
        <v>16671</v>
      </c>
      <c r="I21" s="13">
        <f>C21*F21/92</f>
        <v>21960.67391304348</v>
      </c>
      <c r="J21" s="21">
        <f t="shared" si="0"/>
        <v>5301.6200000000008</v>
      </c>
      <c r="K21" s="42">
        <f t="shared" si="3"/>
        <v>-0.68198548377421864</v>
      </c>
      <c r="L21" s="29">
        <f t="shared" si="1"/>
        <v>-0.75858573279706498</v>
      </c>
      <c r="M21">
        <f t="shared" si="5"/>
        <v>22</v>
      </c>
    </row>
    <row r="22" spans="1:13" ht="15" thickBot="1" x14ac:dyDescent="0.35">
      <c r="A22" s="8">
        <f>A21+2</f>
        <v>24</v>
      </c>
      <c r="B22" s="5">
        <v>21681</v>
      </c>
      <c r="C22" s="9">
        <v>20669</v>
      </c>
      <c r="D22" s="7">
        <v>15396</v>
      </c>
      <c r="E22" s="5">
        <v>100</v>
      </c>
      <c r="F22" s="6">
        <v>86</v>
      </c>
      <c r="G22" s="7">
        <v>62</v>
      </c>
      <c r="H22" s="13">
        <f t="shared" si="2"/>
        <v>21681</v>
      </c>
      <c r="I22" s="13">
        <f>C22*F22/86</f>
        <v>20669</v>
      </c>
      <c r="J22" s="21">
        <f t="shared" si="0"/>
        <v>6363.68</v>
      </c>
      <c r="K22" s="42">
        <f t="shared" si="3"/>
        <v>-0.70648586319819195</v>
      </c>
      <c r="L22" s="29">
        <f t="shared" si="1"/>
        <v>-0.69211476123663451</v>
      </c>
      <c r="M22">
        <f t="shared" si="5"/>
        <v>24</v>
      </c>
    </row>
    <row r="23" spans="1:13" ht="15" thickBot="1" x14ac:dyDescent="0.35">
      <c r="A23" s="10">
        <f t="shared" si="4"/>
        <v>25</v>
      </c>
      <c r="B23" s="11">
        <v>20600</v>
      </c>
      <c r="C23" s="12">
        <v>30255</v>
      </c>
      <c r="D23" s="14">
        <v>14825</v>
      </c>
      <c r="E23" s="11">
        <v>100</v>
      </c>
      <c r="F23" s="13">
        <v>98</v>
      </c>
      <c r="G23" s="14">
        <v>149</v>
      </c>
      <c r="H23" s="13">
        <f>B23*E23/100</f>
        <v>20600</v>
      </c>
      <c r="I23" s="13">
        <f>C23*F23/98</f>
        <v>30255</v>
      </c>
      <c r="J23" s="21">
        <f t="shared" si="0"/>
        <v>14726.166666666666</v>
      </c>
      <c r="K23" s="43">
        <f t="shared" si="3"/>
        <v>-0.28513754045307449</v>
      </c>
      <c r="L23" s="30">
        <f t="shared" si="1"/>
        <v>-0.5132650250647276</v>
      </c>
      <c r="M23">
        <f t="shared" si="5"/>
        <v>25</v>
      </c>
    </row>
    <row r="24" spans="1:13" ht="15" thickBot="1" x14ac:dyDescent="0.35">
      <c r="A24" s="17">
        <f t="shared" si="4"/>
        <v>26</v>
      </c>
      <c r="B24" s="19">
        <v>15008</v>
      </c>
      <c r="C24" s="31">
        <v>26081</v>
      </c>
      <c r="D24" s="21">
        <v>14860</v>
      </c>
      <c r="E24" s="19">
        <v>57</v>
      </c>
      <c r="F24" s="20">
        <v>80</v>
      </c>
      <c r="G24" s="21">
        <v>85</v>
      </c>
      <c r="H24" s="13">
        <f>B24*E24/100</f>
        <v>8554.56</v>
      </c>
      <c r="I24" s="13">
        <f t="shared" si="2"/>
        <v>20864.8</v>
      </c>
      <c r="J24" s="21">
        <f t="shared" si="0"/>
        <v>8420.6666666666661</v>
      </c>
      <c r="K24" s="41">
        <f t="shared" si="3"/>
        <v>-1.5651691417598736E-2</v>
      </c>
      <c r="L24" s="32">
        <f t="shared" si="1"/>
        <v>-0.5964175709009113</v>
      </c>
      <c r="M24">
        <f t="shared" si="5"/>
        <v>26</v>
      </c>
    </row>
    <row r="25" spans="1:13" ht="15" thickBot="1" x14ac:dyDescent="0.35">
      <c r="A25" s="8">
        <f t="shared" si="4"/>
        <v>27</v>
      </c>
      <c r="B25" s="5">
        <v>16118</v>
      </c>
      <c r="C25" s="9">
        <v>29748</v>
      </c>
      <c r="D25" s="7">
        <v>14576</v>
      </c>
      <c r="E25" s="5">
        <v>100</v>
      </c>
      <c r="F25" s="6">
        <v>70</v>
      </c>
      <c r="G25" s="7">
        <v>76</v>
      </c>
      <c r="H25" s="13">
        <f>B25*E25/100</f>
        <v>16118</v>
      </c>
      <c r="I25" s="13">
        <f t="shared" si="2"/>
        <v>20823.599999999999</v>
      </c>
      <c r="J25" s="21">
        <f t="shared" si="0"/>
        <v>7385.1733333333341</v>
      </c>
      <c r="K25" s="42">
        <f t="shared" si="3"/>
        <v>-0.54180584853373037</v>
      </c>
      <c r="L25" s="29">
        <f t="shared" si="1"/>
        <v>-0.64534598564449308</v>
      </c>
      <c r="M25">
        <f t="shared" si="5"/>
        <v>27</v>
      </c>
    </row>
    <row r="26" spans="1:13" ht="15" thickBot="1" x14ac:dyDescent="0.35">
      <c r="A26" s="8">
        <f>A25+2</f>
        <v>29</v>
      </c>
      <c r="B26" s="5">
        <v>14686</v>
      </c>
      <c r="C26" s="9">
        <v>28744</v>
      </c>
      <c r="D26" s="7">
        <v>15919</v>
      </c>
      <c r="E26" s="5">
        <v>100</v>
      </c>
      <c r="F26" s="6">
        <v>100</v>
      </c>
      <c r="G26" s="7">
        <v>94</v>
      </c>
      <c r="H26" s="13">
        <f>B26*E26/100</f>
        <v>14686</v>
      </c>
      <c r="I26" s="13">
        <f t="shared" si="2"/>
        <v>28744</v>
      </c>
      <c r="J26" s="21">
        <f t="shared" si="0"/>
        <v>9975.9066666666677</v>
      </c>
      <c r="K26" s="42">
        <f t="shared" si="3"/>
        <v>-0.32071996005265779</v>
      </c>
      <c r="L26" s="29">
        <f t="shared" si="1"/>
        <v>-0.65293951201410139</v>
      </c>
      <c r="M26">
        <f t="shared" si="5"/>
        <v>29</v>
      </c>
    </row>
    <row r="27" spans="1:13" ht="15" thickBot="1" x14ac:dyDescent="0.35">
      <c r="A27" s="10">
        <f t="shared" si="4"/>
        <v>30</v>
      </c>
      <c r="B27" s="11">
        <v>14794</v>
      </c>
      <c r="C27" s="12">
        <v>29639</v>
      </c>
      <c r="D27" s="14">
        <v>15309</v>
      </c>
      <c r="E27" s="11">
        <v>100</v>
      </c>
      <c r="F27" s="13">
        <v>99</v>
      </c>
      <c r="G27" s="14">
        <v>106</v>
      </c>
      <c r="H27" s="24">
        <f>B27*E27/100</f>
        <v>14794</v>
      </c>
      <c r="I27" s="24">
        <f>C27*F27/99</f>
        <v>29639</v>
      </c>
      <c r="J27" s="54">
        <f t="shared" si="0"/>
        <v>10818.36</v>
      </c>
      <c r="K27" s="43">
        <f t="shared" si="3"/>
        <v>-0.26873327024469373</v>
      </c>
      <c r="L27" s="30">
        <f t="shared" si="1"/>
        <v>-0.63499578258375788</v>
      </c>
      <c r="M27">
        <f t="shared" si="5"/>
        <v>30</v>
      </c>
    </row>
    <row r="28" spans="1:13" ht="15" thickBot="1" x14ac:dyDescent="0.35">
      <c r="A28" s="1"/>
      <c r="B28" s="1"/>
      <c r="E28" s="1"/>
      <c r="F28" s="1"/>
      <c r="G28" s="1"/>
      <c r="H28" s="57">
        <f>STDEVA(H2:H27)</f>
        <v>4515.4228538976877</v>
      </c>
      <c r="I28" s="58">
        <f t="shared" ref="I28:J28" si="6">STDEVA(I2:I27)</f>
        <v>6844.2212011865795</v>
      </c>
      <c r="J28" s="55">
        <f t="shared" si="6"/>
        <v>4020.956992272022</v>
      </c>
    </row>
    <row r="29" spans="1:13" ht="15" thickBot="1" x14ac:dyDescent="0.35">
      <c r="A29" s="1"/>
      <c r="B29" s="1"/>
      <c r="E29" s="1"/>
      <c r="F29" s="1"/>
      <c r="G29" s="1"/>
      <c r="H29" s="59">
        <f>(H28-J28)/J28</f>
        <v>0.12297218363090975</v>
      </c>
      <c r="I29" s="56">
        <f>(I28-J28)/J28</f>
        <v>0.70213738031534778</v>
      </c>
    </row>
    <row r="30" spans="1:13" x14ac:dyDescent="0.3">
      <c r="H30" s="48" t="s">
        <v>19</v>
      </c>
    </row>
    <row r="31" spans="1:13" x14ac:dyDescent="0.3">
      <c r="H31" t="s">
        <v>20</v>
      </c>
    </row>
  </sheetData>
  <mergeCells count="4">
    <mergeCell ref="B1:D1"/>
    <mergeCell ref="E1:G1"/>
    <mergeCell ref="H1:J1"/>
    <mergeCell ref="K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r 3 v R W F V i p T K l A A A A 9 g A A A B I A H A B D b 2 5 m a W c v U G F j a 2 F n Z S 5 4 b W w g o h g A K K A U A A A A A A A A A A A A A A A A A A A A A A A A A A A A h Y / R C o I w G I V f R X b v N h d B y e + E o r u E I I h u Z U 4 d 6 Y x t N t + t i x 6 p V 8 g o q 7 s u z 3 e + i 3 P u 1 x u k Q 9 s E F 2 m s 6 n S C I k x R I L X o C q W r B P W u D B c o 5 b D L x S m v Z D D K 2 s a D L R J U O 3 e O C f H e Y z / D n a k I o z Q i x 2 y 7 F 7 V s c / S R 1 X 8 5 V N q 6 X A u J O B x e Y z j D E V t i N m e Y A p k g Z E p / B T b u f b Y / E N Z 9 4 3 o j e W n C 1 Q b I F I G 8 P / A H U E s D B B Q A A g A I A K 9 7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e 9 F Y 6 K p V R C c B A A A U A g A A E w A c A E Z v c m 1 1 b G F z L 1 N l Y 3 R p b 2 4 x L m 0 g o h g A K K A U A A A A A A A A A A A A A A A A A A A A A A A A A A A A d Z B N a 8 M w D I b v g f w H 4 1 0 a M I F m / Y C V H E a y w Q 7 t O p q d 5 j E 8 V 1 n N H D t Y T i G U / v e 5 h L L t E F 0 k 6 7 G s 9 z W C 9 M o a s h v y d B V H c Y Q H 4 W B P W m d r 5 T / 2 q q 5 J T j T 4 O C I h d r Z z E k K n w G N a W t k 1 Y P z k U W l I C 2 t 8 O O C E F n f 8 F c E h r w 6 2 E V i u e Q n 4 7 W 3 L t 4 e S P 3 e + 7 T z f i l a B y 3 i Z k k 1 4 x S k p N L k 3 Q v e o k G + t V r I n L b j a u k Y Y C c j / S E o l H m n C 3 k r Q q l E e X E 4 Z Z a S w u m s M 5 k t G H o y 0 e 2 W + 8 m k 2 z x h 5 6 a y H n e 8 1 5 L 9 l u r E G 3 h M 2 W L u h 6 z B R B 1 H B L v F 9 C z T 4 r M R n u F g 5 Y f C i Z N h Q B Y i T 4 S / Y 6 U S H 7 j Q o e D J + M U s v / M z I F W R j 4 H Y M z M b A f A w s x s D y P z g n c a T M q O P V D 1 B L A Q I t A B Q A A g A I A K 9 7 0 V h V Y q U y p Q A A A P Y A A A A S A A A A A A A A A A A A A A A A A A A A A A B D b 2 5 m a W c v U G F j a 2 F n Z S 5 4 b W x Q S w E C L Q A U A A I A C A C v e 9 F Y D 8 r p q 6 Q A A A D p A A A A E w A A A A A A A A A A A A A A A A D x A A A A W 0 N v b n R l b n R f V H l w Z X N d L n h t b F B L A Q I t A B Q A A g A I A K 9 7 0 V j o q l V E J w E A A B Q C A A A T A A A A A A A A A A A A A A A A A O I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L A A A A A A A A w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b 2 Z p d F 9 k a W Z m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z N j E 4 Y z E t N W Z k O S 0 0 M j E 2 L T k 0 M G Q t M T E 0 Z W J m N G M 3 Z j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Z p d F 9 k a W Z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z O j I 4 O j E 0 L j M 5 N D I 1 M D J a I i A v P j x F b n R y e S B U e X B l P S J G a W x s Q 2 9 s d W 1 u V H l w Z X M i I F Z h b H V l P S J z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X R f Z G l m Z i 9 B d X R v U m V t b 3 Z l Z E N v b H V t b n M x L n t D b 2 x 1 b W 4 x L D B 9 J n F 1 b 3 Q 7 L C Z x d W 9 0 O 1 N l Y 3 R p b 2 4 x L 3 B y b 2 Z p d F 9 k a W Z m L 0 F 1 d G 9 S Z W 1 v d m V k Q 2 9 s d W 1 u c z E u e 0 N v b H V t b j I s M X 0 m c X V v d D s s J n F 1 b 3 Q 7 U 2 V j d G l v b j E v c H J v Z m l 0 X 2 R p Z m Y v Q X V 0 b 1 J l b W 9 2 Z W R D b 2 x 1 b W 5 z M S 5 7 Q 2 9 s d W 1 u M y w y f S Z x d W 9 0 O y w m c X V v d D t T Z W N 0 a W 9 u M S 9 w c m 9 m a X R f Z G l m Z i 9 B d X R v U m V t b 3 Z l Z E N v b H V t b n M x L n t D b 2 x 1 b W 4 0 L D N 9 J n F 1 b 3 Q 7 L C Z x d W 9 0 O 1 N l Y 3 R p b 2 4 x L 3 B y b 2 Z p d F 9 k a W Z m L 0 F 1 d G 9 S Z W 1 v d m V k Q 2 9 s d W 1 u c z E u e 0 N v b H V t b j U s N H 0 m c X V v d D s s J n F 1 b 3 Q 7 U 2 V j d G l v b j E v c H J v Z m l 0 X 2 R p Z m Y v Q X V 0 b 1 J l b W 9 2 Z W R D b 2 x 1 b W 5 z M S 5 7 Q 2 9 s d W 1 u N i w 1 f S Z x d W 9 0 O y w m c X V v d D t T Z W N 0 a W 9 u M S 9 w c m 9 m a X R f Z G l m Z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2 Z p d F 9 k a W Z m L 0 F 1 d G 9 S Z W 1 v d m V k Q 2 9 s d W 1 u c z E u e 0 N v b H V t b j E s M H 0 m c X V v d D s s J n F 1 b 3 Q 7 U 2 V j d G l v b j E v c H J v Z m l 0 X 2 R p Z m Y v Q X V 0 b 1 J l b W 9 2 Z W R D b 2 x 1 b W 5 z M S 5 7 Q 2 9 s d W 1 u M i w x f S Z x d W 9 0 O y w m c X V v d D t T Z W N 0 a W 9 u M S 9 w c m 9 m a X R f Z G l m Z i 9 B d X R v U m V t b 3 Z l Z E N v b H V t b n M x L n t D b 2 x 1 b W 4 z L D J 9 J n F 1 b 3 Q 7 L C Z x d W 9 0 O 1 N l Y 3 R p b 2 4 x L 3 B y b 2 Z p d F 9 k a W Z m L 0 F 1 d G 9 S Z W 1 v d m V k Q 2 9 s d W 1 u c z E u e 0 N v b H V t b j Q s M 3 0 m c X V v d D s s J n F 1 b 3 Q 7 U 2 V j d G l v b j E v c H J v Z m l 0 X 2 R p Z m Y v Q X V 0 b 1 J l b W 9 2 Z W R D b 2 x 1 b W 5 z M S 5 7 Q 2 9 s d W 1 u N S w 0 f S Z x d W 9 0 O y w m c X V v d D t T Z W N 0 a W 9 u M S 9 w c m 9 m a X R f Z G l m Z i 9 B d X R v U m V t b 3 Z l Z E N v b H V t b n M x L n t D b 2 x 1 b W 4 2 L D V 9 J n F 1 b 3 Q 7 L C Z x d W 9 0 O 1 N l Y 3 R p b 2 4 x L 3 B y b 2 Z p d F 9 k a W Z m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Z p d F 9 k a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p d F 9 k a W Z m L 0 1 v Z G l m a W V y J T I w b G U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T t h i 1 k G Z M v + v 4 k V w a t y Y A A A A A A g A A A A A A E G Y A A A A B A A A g A A A A W m + N 1 G O V L M l R 4 a 6 7 R t F Q 8 s 7 I j x A n V F k m P I b P i j K 6 x G k A A A A A D o A A A A A C A A A g A A A A o 7 i 2 L U y O k y c v F 7 U j z i 1 Q 8 X v P c k v S Y Q x D K w g s n K W t y s p Q A A A A b U a X 6 S Y 1 3 m l V r m + 4 h Z X e G C z r D E + G 4 h i J e U B c m j K H R j n j h O E H f d c U Z P 9 p a / i 7 2 D J Z Z 0 3 5 N 1 G S x 2 A U F N N k u K N w z w t o + k H U p A + R u B 6 8 F 9 I K 8 z 5 A A A A A D O C V M v y X E / s h 1 Y y z d f O L T Z q B k E o 1 0 3 j u e u 5 v c Y k a u 1 Y f 9 z 4 o m g k M g Z J P 4 9 t d W P 2 x b A T N R S q v R P 1 h U K 6 1 O K a N H A = = < / D a t a M a s h u p > 
</file>

<file path=customXml/itemProps1.xml><?xml version="1.0" encoding="utf-8"?>
<ds:datastoreItem xmlns:ds="http://schemas.openxmlformats.org/officeDocument/2006/customXml" ds:itemID="{31FE61FB-EB2C-4E84-B6D2-ADBAD967CA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Profit difference</vt:lpstr>
      <vt:lpstr>Time 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 Munck</dc:creator>
  <cp:lastModifiedBy>Thomas De Munck</cp:lastModifiedBy>
  <dcterms:created xsi:type="dcterms:W3CDTF">2024-06-17T13:27:17Z</dcterms:created>
  <dcterms:modified xsi:type="dcterms:W3CDTF">2025-02-08T12:03:40Z</dcterms:modified>
</cp:coreProperties>
</file>