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flo\OneDrive\Bureau\"/>
    </mc:Choice>
  </mc:AlternateContent>
  <bookViews>
    <workbookView xWindow="0" yWindow="0" windowWidth="28800" windowHeight="12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3" i="1" l="1"/>
  <c r="G3" i="1" s="1"/>
  <c r="G9" i="1" l="1"/>
  <c r="G5" i="1"/>
  <c r="E8" i="1"/>
  <c r="G8" i="1" s="1"/>
  <c r="E4" i="1"/>
  <c r="G4" i="1" s="1"/>
  <c r="E6" i="1"/>
  <c r="G6" i="1" s="1"/>
  <c r="G10" i="1"/>
  <c r="E7" i="1"/>
  <c r="G7" i="1" s="1"/>
  <c r="F7" i="1"/>
  <c r="E2" i="1" l="1"/>
  <c r="G2" i="1" s="1"/>
</calcChain>
</file>

<file path=xl/sharedStrings.xml><?xml version="1.0" encoding="utf-8"?>
<sst xmlns="http://schemas.openxmlformats.org/spreadsheetml/2006/main" count="29" uniqueCount="25">
  <si>
    <t>Total Ceftriaxone (mg/L)</t>
  </si>
  <si>
    <t>Albuminemia (g/L)</t>
  </si>
  <si>
    <t>Unbound Ceftriaxone (mg/L)</t>
  </si>
  <si>
    <t>Model</t>
  </si>
  <si>
    <t>Bos</t>
  </si>
  <si>
    <t>Bmax</t>
  </si>
  <si>
    <t>Kd</t>
  </si>
  <si>
    <t>Standing</t>
  </si>
  <si>
    <t>Leegwater</t>
  </si>
  <si>
    <t>Hartmann</t>
  </si>
  <si>
    <t>Gijsen</t>
  </si>
  <si>
    <t>Ulldemolins</t>
  </si>
  <si>
    <t>NA</t>
  </si>
  <si>
    <t>Dreesen</t>
  </si>
  <si>
    <t>Heffernan</t>
  </si>
  <si>
    <t>Population</t>
  </si>
  <si>
    <t>Severely ill adults</t>
  </si>
  <si>
    <t xml:space="preserve">Children with severe acute malnutrition </t>
  </si>
  <si>
    <t>Critically ill adults</t>
  </si>
  <si>
    <t>Critically ill adults with pneumonia</t>
  </si>
  <si>
    <t>Critically ill children</t>
  </si>
  <si>
    <t>Adult patients with septic shock, hypoalbuminemia and veno-venous hemodiafiltration</t>
  </si>
  <si>
    <t>Critically ill adults with augmented clearence</t>
  </si>
  <si>
    <t>Gregoire</t>
  </si>
  <si>
    <t>Adults with suspected or proven bacterial meningitidis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</si>
</sst>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Protection="1"/>
    <xf numFmtId="16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2" fontId="1" fillId="3" borderId="0" xfId="0" applyNumberFormat="1" applyFont="1" applyFill="1" applyAlignment="1" applyProtection="1">
      <alignment horizontal="center"/>
    </xf>
    <xf numFmtId="0" fontId="0" fillId="0" borderId="0" xfId="0" applyProtection="1"/>
    <xf numFmtId="2" fontId="0" fillId="0" borderId="0" xfId="0" applyNumberFormat="1" applyAlignment="1" applyProtection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9" sqref="F9"/>
    </sheetView>
  </sheetViews>
  <sheetFormatPr baseColWidth="10" defaultRowHeight="15" x14ac:dyDescent="0.25"/>
  <cols>
    <col min="1" max="1" width="37.7109375" customWidth="1"/>
    <col min="5" max="5" width="12" bestFit="1" customWidth="1"/>
    <col min="6" max="6" width="13.5703125" bestFit="1" customWidth="1"/>
    <col min="7" max="7" width="26.7109375" bestFit="1" customWidth="1"/>
    <col min="8" max="8" width="80" bestFit="1" customWidth="1"/>
  </cols>
  <sheetData>
    <row r="1" spans="1:8" x14ac:dyDescent="0.25">
      <c r="A1" t="s">
        <v>1</v>
      </c>
      <c r="B1" s="7">
        <v>35</v>
      </c>
      <c r="D1" s="1" t="s">
        <v>3</v>
      </c>
      <c r="E1" s="1" t="s">
        <v>5</v>
      </c>
      <c r="F1" s="1" t="s">
        <v>6</v>
      </c>
      <c r="G1" s="1" t="s">
        <v>2</v>
      </c>
      <c r="H1" s="1" t="s">
        <v>15</v>
      </c>
    </row>
    <row r="2" spans="1:8" x14ac:dyDescent="0.25">
      <c r="A2" t="s">
        <v>0</v>
      </c>
      <c r="B2" s="7">
        <v>4</v>
      </c>
      <c r="D2" s="1" t="s">
        <v>4</v>
      </c>
      <c r="E2" s="2">
        <f>0.12*(((B1*1000/66500)/0.42)^1.3)</f>
        <v>0.16090794459754554</v>
      </c>
      <c r="F2" s="3">
        <v>9.1999999999999998E-3</v>
      </c>
      <c r="G2" s="4">
        <f>(0.5*(SQRT(((B2/554.58)^2)-(E2-F2)*2*(B2/554.58)+(E2+F2)^2)+B2/554.58-(E2+F2)))*554.58</f>
        <v>0.22534987371043913</v>
      </c>
      <c r="H2" s="5" t="s">
        <v>16</v>
      </c>
    </row>
    <row r="3" spans="1:8" x14ac:dyDescent="0.25">
      <c r="D3" s="1" t="s">
        <v>13</v>
      </c>
      <c r="E3" s="2">
        <f>0.771*(B1/66.5)</f>
        <v>0.40578947368421053</v>
      </c>
      <c r="F3" s="3">
        <v>5.2999999999999999E-2</v>
      </c>
      <c r="G3" s="4">
        <f>(0.5*(((B2/554.58)-E3-F3)+SQRT(((B2/554.58)-E3-F3)^2+4*((B2/554.58))*F3)))*554.58</f>
        <v>0.46858931675533533</v>
      </c>
      <c r="H3" s="5" t="s">
        <v>22</v>
      </c>
    </row>
    <row r="4" spans="1:8" x14ac:dyDescent="0.25">
      <c r="D4" s="1" t="s">
        <v>10</v>
      </c>
      <c r="E4" s="2">
        <f>-0.64*(((B1/66.5)/0.44)^0.26)</f>
        <v>-0.67051167133772527</v>
      </c>
      <c r="F4" s="3">
        <v>1.0900000000000001</v>
      </c>
      <c r="G4" s="4">
        <f>(E4*(B2/554.58)+((B2/554.58)^F4))*554.58</f>
        <v>-0.11585784368653343</v>
      </c>
      <c r="H4" s="5" t="s">
        <v>19</v>
      </c>
    </row>
    <row r="5" spans="1:8" x14ac:dyDescent="0.25">
      <c r="D5" s="1" t="s">
        <v>23</v>
      </c>
      <c r="E5" s="3" t="s">
        <v>12</v>
      </c>
      <c r="F5" s="3" t="s">
        <v>12</v>
      </c>
      <c r="G5" s="4">
        <f>B2*((1-((-5*10^-9*B2^3)+(6*10^-7*B2^2)-0.0004*B2+0.9393)))</f>
        <v>0.24916288000000009</v>
      </c>
      <c r="H5" s="5" t="s">
        <v>24</v>
      </c>
    </row>
    <row r="6" spans="1:8" x14ac:dyDescent="0.25">
      <c r="D6" s="1" t="s">
        <v>9</v>
      </c>
      <c r="E6" s="6">
        <f>223*(B1/27)</f>
        <v>289.07407407407408</v>
      </c>
      <c r="F6" s="3">
        <v>30.3</v>
      </c>
      <c r="G6" s="4">
        <f>0.5*((B2-E6-F6)+SQRT((B2-E6-F6)^2+4*B2*F6))</f>
        <v>0.3838383623226207</v>
      </c>
      <c r="H6" s="5" t="s">
        <v>20</v>
      </c>
    </row>
    <row r="7" spans="1:8" x14ac:dyDescent="0.25">
      <c r="D7" s="1" t="s">
        <v>14</v>
      </c>
      <c r="E7" s="6">
        <f>B1*0.82*554.6/66500*1000</f>
        <v>239.35368421052632</v>
      </c>
      <c r="F7" s="6">
        <f>18537.7/1290.19</f>
        <v>14.36819383191623</v>
      </c>
      <c r="G7" s="4">
        <f>0.5*((B2-E7-F7)+SQRT((B2-E7-F7)^2+4*B2*F7))</f>
        <v>0.22993542047733229</v>
      </c>
      <c r="H7" s="5" t="s">
        <v>18</v>
      </c>
    </row>
    <row r="8" spans="1:8" x14ac:dyDescent="0.25">
      <c r="D8" s="1" t="s">
        <v>8</v>
      </c>
      <c r="E8" s="3">
        <f>113*(1+(0.04*(B1-29)))</f>
        <v>140.12</v>
      </c>
      <c r="F8" s="3">
        <v>11.5</v>
      </c>
      <c r="G8" s="4">
        <f>0.5*((B2-E8-F8)+SQRT((B2-E8-F8)^2+4*B2*F8))</f>
        <v>0.31095587618929699</v>
      </c>
      <c r="H8" s="5" t="s">
        <v>18</v>
      </c>
    </row>
    <row r="9" spans="1:8" x14ac:dyDescent="0.25">
      <c r="D9" s="1" t="s">
        <v>7</v>
      </c>
      <c r="E9" s="6">
        <f>22.89*(B1/33.75)^(-0.26)</f>
        <v>22.674581660966961</v>
      </c>
      <c r="F9" s="3">
        <v>0.56000000000000005</v>
      </c>
      <c r="G9" s="4">
        <f>0.5*((B2-E9-F9)+SQRT((B2-E9-F9)^2+4*B2*F9))</f>
        <v>0.11576022856792179</v>
      </c>
      <c r="H9" s="5" t="s">
        <v>17</v>
      </c>
    </row>
    <row r="10" spans="1:8" x14ac:dyDescent="0.25">
      <c r="D10" s="1" t="s">
        <v>11</v>
      </c>
      <c r="E10" s="3" t="s">
        <v>12</v>
      </c>
      <c r="F10" s="3" t="s">
        <v>12</v>
      </c>
      <c r="G10" s="4">
        <f>B2*((1*EXP(-0.82*(B1/24.2))))</f>
        <v>1.2218229293242757</v>
      </c>
      <c r="H10" s="5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DUFLOT, Thomas</dc:creator>
  <cp:lastModifiedBy>Thomas Duflot</cp:lastModifiedBy>
  <dcterms:created xsi:type="dcterms:W3CDTF">2023-08-11T13:51:53Z</dcterms:created>
  <dcterms:modified xsi:type="dcterms:W3CDTF">2024-11-14T19:54:54Z</dcterms:modified>
</cp:coreProperties>
</file>