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Software_uC\Rambo2\Rambo2_FW_ESP32\"/>
    </mc:Choice>
  </mc:AlternateContent>
  <xr:revisionPtr revIDLastSave="0" documentId="8_{DDC24CED-5767-42EA-B10B-34B2590B62D4}" xr6:coauthVersionLast="36" xr6:coauthVersionMax="36" xr10:uidLastSave="{00000000-0000-0000-0000-000000000000}"/>
  <bookViews>
    <workbookView xWindow="0" yWindow="9390" windowWidth="28800" windowHeight="3420" activeTab="1" xr2:uid="{00000000-000D-0000-FFFF-FFFF00000000}"/>
  </bookViews>
  <sheets>
    <sheet name="protocol" sheetId="1" r:id="rId1"/>
    <sheet name="Commands" sheetId="2" r:id="rId2"/>
    <sheet name="Berechnungen Timer" sheetId="3" r:id="rId3"/>
    <sheet name="I2C-Bus" sheetId="6" r:id="rId4"/>
    <sheet name="Einschalten,Umrechnen" sheetId="7" r:id="rId5"/>
  </sheets>
  <definedNames>
    <definedName name="Delay">#REF!</definedName>
    <definedName name="ErsteZelleInTabelle">#REF!</definedName>
    <definedName name="Maximalentfernung">#REF!</definedName>
    <definedName name="Messpunkte">#REF!</definedName>
  </definedNames>
  <calcPr calcId="191029"/>
</workbook>
</file>

<file path=xl/calcChain.xml><?xml version="1.0" encoding="utf-8"?>
<calcChain xmlns="http://schemas.openxmlformats.org/spreadsheetml/2006/main">
  <c r="P21" i="3" l="1"/>
  <c r="O26" i="3" l="1"/>
  <c r="C27" i="3" s="1"/>
  <c r="D26" i="3" s="1"/>
  <c r="P26" i="3"/>
  <c r="J23" i="3" l="1"/>
  <c r="D33" i="3"/>
  <c r="D27" i="3"/>
  <c r="D24" i="3"/>
  <c r="D16" i="3"/>
  <c r="D14" i="3"/>
  <c r="D15" i="3" s="1"/>
  <c r="B13" i="3"/>
  <c r="B23" i="3" s="1"/>
  <c r="D4" i="3"/>
  <c r="D5" i="3" s="1"/>
  <c r="D7" i="3" s="1"/>
  <c r="D8" i="3" s="1"/>
  <c r="D9" i="3" s="1"/>
  <c r="D25" i="3" l="1"/>
  <c r="P20" i="3"/>
  <c r="R23" i="3" s="1"/>
  <c r="H24" i="3"/>
  <c r="D28" i="3"/>
  <c r="D29" i="3" s="1"/>
  <c r="D30" i="3" s="1"/>
  <c r="D34" i="3"/>
  <c r="D17" i="3"/>
  <c r="D18" i="3" s="1"/>
  <c r="H25" i="3" l="1"/>
  <c r="H26" i="3" s="1"/>
  <c r="H29" i="3"/>
  <c r="D20" i="3"/>
  <c r="D19" i="3"/>
  <c r="H30" i="3" l="1"/>
  <c r="H31" i="3" s="1"/>
</calcChain>
</file>

<file path=xl/sharedStrings.xml><?xml version="1.0" encoding="utf-8"?>
<sst xmlns="http://schemas.openxmlformats.org/spreadsheetml/2006/main" count="459" uniqueCount="309">
  <si>
    <t>R/W</t>
  </si>
  <si>
    <t>Addr6</t>
  </si>
  <si>
    <t>Addr5</t>
  </si>
  <si>
    <t>Addr4</t>
  </si>
  <si>
    <t>Addr3</t>
  </si>
  <si>
    <t>Addr2</t>
  </si>
  <si>
    <t>Addr1</t>
  </si>
  <si>
    <t>Addr0</t>
  </si>
  <si>
    <t>1 -</t>
  </si>
  <si>
    <t xml:space="preserve">0 - </t>
  </si>
  <si>
    <t>1. Byte</t>
  </si>
  <si>
    <t>2. Byte</t>
  </si>
  <si>
    <t>Addr0..6</t>
  </si>
  <si>
    <t>Cmd3</t>
  </si>
  <si>
    <t>Cmd2</t>
  </si>
  <si>
    <t>Cmd1</t>
  </si>
  <si>
    <t>Cmd0</t>
  </si>
  <si>
    <t>Command</t>
  </si>
  <si>
    <t>0x01</t>
  </si>
  <si>
    <t>0x02</t>
  </si>
  <si>
    <t>0x03</t>
  </si>
  <si>
    <t>0x00</t>
  </si>
  <si>
    <t>Data7</t>
  </si>
  <si>
    <t>Data6</t>
  </si>
  <si>
    <t>Data5</t>
  </si>
  <si>
    <t>Data4</t>
  </si>
  <si>
    <t>Data3</t>
  </si>
  <si>
    <t>Data2</t>
  </si>
  <si>
    <t>Data1</t>
  </si>
  <si>
    <t>Data0</t>
  </si>
  <si>
    <t>Databytes</t>
  </si>
  <si>
    <t>Command (see table Commands)</t>
  </si>
  <si>
    <t>DataBytes</t>
  </si>
  <si>
    <t>Rules of Data</t>
  </si>
  <si>
    <t>two-byte-values: High byte at first</t>
  </si>
  <si>
    <t>Write: No. Of</t>
  </si>
  <si>
    <t>Len7</t>
  </si>
  <si>
    <t>Len6</t>
  </si>
  <si>
    <t>Len5</t>
  </si>
  <si>
    <t>Len4</t>
  </si>
  <si>
    <t>Len3</t>
  </si>
  <si>
    <t>Len2</t>
  </si>
  <si>
    <t>Len1</t>
  </si>
  <si>
    <t>Len0</t>
  </si>
  <si>
    <t>Errorcodes</t>
  </si>
  <si>
    <t>Last Byte</t>
  </si>
  <si>
    <t>CKS7</t>
  </si>
  <si>
    <t>CKS6</t>
  </si>
  <si>
    <t>CKS5</t>
  </si>
  <si>
    <t>CKS4</t>
  </si>
  <si>
    <t>CKS3</t>
  </si>
  <si>
    <t>CKS2</t>
  </si>
  <si>
    <t>CKS1</t>
  </si>
  <si>
    <t>CKS0</t>
  </si>
  <si>
    <t>Bitwise XOR of all other bytes</t>
  </si>
  <si>
    <t>Read - PC want to read anything</t>
  </si>
  <si>
    <t>Write - PC want to write parameter</t>
  </si>
  <si>
    <t>Length of frame (3..255)</t>
  </si>
  <si>
    <t>Cmd4</t>
  </si>
  <si>
    <t>Cmd5</t>
  </si>
  <si>
    <t>Cmd6</t>
  </si>
  <si>
    <t>Cmd7</t>
  </si>
  <si>
    <t>Cmd0..7</t>
  </si>
  <si>
    <t>Errorcode (see below)</t>
  </si>
  <si>
    <t>0. Byte</t>
  </si>
  <si>
    <t>3. and following bytes</t>
  </si>
  <si>
    <t>Read: No. Of</t>
  </si>
  <si>
    <t>0x04</t>
  </si>
  <si>
    <t>0x05</t>
  </si>
  <si>
    <t>UART_SAVE_SETUP</t>
  </si>
  <si>
    <t>UART_SETUP_NO</t>
  </si>
  <si>
    <t>veranlasst den uC, das aktuelle Setup und die aktuelle Setupnummer zu speichern</t>
  </si>
  <si>
    <t>liest oder schreibt eine der vier Setupnummern, die sich parrallel auch mit dem Schalter einstellen und über die LEDs ablesen lassen</t>
  </si>
  <si>
    <t>UART_INTTRIG_FREQ</t>
  </si>
  <si>
    <t>UART_INTTRIG_RAT</t>
  </si>
  <si>
    <t>Tastverhältnis mit der der interne Trigger zwischen den beiden Wellenlängen umschaltet</t>
  </si>
  <si>
    <t>Frequenz mit der der interne Trigger zwischen den beiden Wellenlängen umschaltet; bei Data=0 wird interner Trigger abgeschaltet</t>
  </si>
  <si>
    <t>Einschalten des Spannungsreglers für die Versorgung der Laserstromquellen (0-aus; 1-an)</t>
  </si>
  <si>
    <t>UART_EN_TEC</t>
  </si>
  <si>
    <t>Peltier-Element einschalten</t>
  </si>
  <si>
    <t>UART_VTEC</t>
  </si>
  <si>
    <t>UART_ITEC</t>
  </si>
  <si>
    <t>liest den aktuellen Strom durch das Peltierelement</t>
  </si>
  <si>
    <t>0x20</t>
  </si>
  <si>
    <t>0x30</t>
  </si>
  <si>
    <t>0x32</t>
  </si>
  <si>
    <t>0x33</t>
  </si>
  <si>
    <t>0x34</t>
  </si>
  <si>
    <t>0x35</t>
  </si>
  <si>
    <t>UART_I_LAS0</t>
  </si>
  <si>
    <t>Einstellen des Laserstromes Treiber 0</t>
  </si>
  <si>
    <t>UART_EN_LAS0</t>
  </si>
  <si>
    <t>Wann ist Laser0 an: 0-immer aus; 1-bei Triggersignal an; 2-bei invertiertem Triggersignal an; FF-immer an</t>
  </si>
  <si>
    <t>UART_TMP_SET</t>
  </si>
  <si>
    <t>0x36</t>
  </si>
  <si>
    <t>Solltemperatur einstellen</t>
  </si>
  <si>
    <t>TEC-Control</t>
  </si>
  <si>
    <t>0x37</t>
  </si>
  <si>
    <t>UART_TMP</t>
  </si>
  <si>
    <t>liest die aktuelle Spannung am Peltierelement</t>
  </si>
  <si>
    <t>liest die aktuelle Temperatur</t>
  </si>
  <si>
    <t>FLAG_CHANGE_SETUP_REQUIRED</t>
  </si>
  <si>
    <t>FLAG_SAVE_SETUP_REQUIRED</t>
  </si>
  <si>
    <t>FLAG_SET_TEMP_REQUIRED</t>
  </si>
  <si>
    <t>//</t>
  </si>
  <si>
    <t>#define</t>
  </si>
  <si>
    <t>UART_ERROR</t>
  </si>
  <si>
    <t>2.Byte</t>
  </si>
  <si>
    <t>ERROR_CHECKSUM</t>
  </si>
  <si>
    <t>ERROR_WRONG_CMD</t>
  </si>
  <si>
    <t>/</t>
  </si>
  <si>
    <t>MHz</t>
  </si>
  <si>
    <t>kHz</t>
  </si>
  <si>
    <t>ms</t>
  </si>
  <si>
    <t>Timer 4</t>
  </si>
  <si>
    <t>c</t>
  </si>
  <si>
    <t>Taktfrequenz STM8</t>
  </si>
  <si>
    <t>Register TIM4-&gt;PSCR</t>
  </si>
  <si>
    <t>=&gt; Frequenz TIM4</t>
  </si>
  <si>
    <t>Reload-Register</t>
  </si>
  <si>
    <t>Interrupt-Frequenz</t>
  </si>
  <si>
    <t>Interrupt-Periode</t>
  </si>
  <si>
    <t>Timer 2</t>
  </si>
  <si>
    <t>TIM2-&gt;PSCR (nur 3 bit)</t>
  </si>
  <si>
    <t>=&gt; Frequenz TIM2</t>
  </si>
  <si>
    <t>Hz</t>
  </si>
  <si>
    <t>Reload-L-Reg ARRL</t>
  </si>
  <si>
    <t>Reload-H-Reg ARRH</t>
  </si>
  <si>
    <t>Compare-L-Reg CCR2L</t>
  </si>
  <si>
    <t>Compare-H-Reg CCR2H</t>
  </si>
  <si>
    <t>Tastverhältnis</t>
  </si>
  <si>
    <t>Frequenz</t>
  </si>
  <si>
    <t>ARR</t>
  </si>
  <si>
    <t>ARRH</t>
  </si>
  <si>
    <t>ARRL</t>
  </si>
  <si>
    <t>CCR2</t>
  </si>
  <si>
    <t>CCR2H</t>
  </si>
  <si>
    <t>CCR2L</t>
  </si>
  <si>
    <t>UART_DEVICE_STATE</t>
  </si>
  <si>
    <t>Strom am Heizwiderstand einstellen</t>
  </si>
  <si>
    <t>Allgemein; Setup</t>
  </si>
  <si>
    <t>Trigger</t>
  </si>
  <si>
    <t>UART_TRIG_FUNCTION</t>
  </si>
  <si>
    <t>0x07</t>
  </si>
  <si>
    <t xml:space="preserve">Triggerfunktion: </t>
  </si>
  <si>
    <t>8-interner Trigger, 9-extern rising edge, 10-extern falling edge, 11-extern state mit PullUp</t>
  </si>
  <si>
    <t>0-interner Trigger, 1-extern rising edge, 2-extern falling edge, 3-extern state ohne PullUp</t>
  </si>
  <si>
    <t>UART_STORAGE</t>
  </si>
  <si>
    <t>0x08</t>
  </si>
  <si>
    <t>Freie DAC-Kanäle</t>
  </si>
  <si>
    <t>FLAG_SET_DAC_B_REQUIRED</t>
  </si>
  <si>
    <t>0x38</t>
  </si>
  <si>
    <t>FLAG_SET_DAC_C_REQUIRED</t>
  </si>
  <si>
    <t>FLAG_SET_DAC_D_REQUIRED</t>
  </si>
  <si>
    <t>UART_DAC_B</t>
  </si>
  <si>
    <t>UART_DAC_C</t>
  </si>
  <si>
    <t>UART_DAC_D</t>
  </si>
  <si>
    <t>0xA0</t>
  </si>
  <si>
    <t>…</t>
  </si>
  <si>
    <t>0xB0</t>
  </si>
  <si>
    <t>Wann ist Laser n an: 0-immer aus; 1-bei Triggersignal an; 2-bei invertiertem Triggersignal an; FF-immer an</t>
  </si>
  <si>
    <t>UART_BOARD_TEMPERATURE</t>
  </si>
  <si>
    <t>0x09</t>
  </si>
  <si>
    <t>Temperatur auf uC-Board</t>
  </si>
  <si>
    <t>UART_BOARD_HUMIDITY</t>
  </si>
  <si>
    <t>0x0A</t>
  </si>
  <si>
    <t>Luftfeuchte auf uC-Board</t>
  </si>
  <si>
    <t>Umweltdaten uC-Board</t>
  </si>
  <si>
    <t>UART_EN_LAS_HEAT_PWR</t>
  </si>
  <si>
    <t>UART_I_HEATER0</t>
  </si>
  <si>
    <t>UART_I_HEATER1</t>
  </si>
  <si>
    <t>NON_ERROR</t>
  </si>
  <si>
    <t>UART_READ_ALL</t>
  </si>
  <si>
    <t>0x0B</t>
  </si>
  <si>
    <t>Liest alle Daten, die für zyklische Anzeige benötigt werden</t>
  </si>
  <si>
    <t>?</t>
  </si>
  <si>
    <t>siehe Altium-Projekt</t>
  </si>
  <si>
    <t>Projects/MainBoard.PrjPcb/Documentation/I2C-Bus.txt</t>
  </si>
  <si>
    <t>0x0C</t>
  </si>
  <si>
    <t>UART_READ_ICHTP</t>
  </si>
  <si>
    <t>UART_ICHTP_NO_TO_READ</t>
  </si>
  <si>
    <t>0x0D</t>
  </si>
  <si>
    <t>Legt fest, von welchem iC-HTTP alle Daten gelesen werden sollen</t>
  </si>
  <si>
    <t>0x21</t>
  </si>
  <si>
    <t>UART_DCO_HI</t>
  </si>
  <si>
    <t>UART_DCO_LO</t>
  </si>
  <si>
    <t>0x22</t>
  </si>
  <si>
    <t>Strom zur Regulierung der Spannungsregler für die Versorgung der Laserstromquellen LAS_PWR_HI</t>
  </si>
  <si>
    <t>Strom zur Regulierung der Spannungsregler für die Versorgung der Laserstromquellen LAS_PWR_LOW</t>
  </si>
  <si>
    <t>0x0E</t>
  </si>
  <si>
    <t>UART_I_HEATER3</t>
  </si>
  <si>
    <t>UART_I_HEATER2</t>
  </si>
  <si>
    <t>Lasertreiber und Teiber für Heizwiderstand</t>
  </si>
  <si>
    <t>0xAD</t>
  </si>
  <si>
    <t>0xAC</t>
  </si>
  <si>
    <t>Einstellen des Laserstromes der 10 Treiber</t>
  </si>
  <si>
    <t>UART_I_LAS9</t>
  </si>
  <si>
    <t>UART_EN_LAS9</t>
  </si>
  <si>
    <t>0xB9</t>
  </si>
  <si>
    <t>FLAG_SET_I_LAS_REQUIRED</t>
  </si>
  <si>
    <t>0xA9</t>
  </si>
  <si>
    <t>0xAA</t>
  </si>
  <si>
    <t>0xAB</t>
  </si>
  <si>
    <t>UART_AVAILABLE_ICHTP</t>
  </si>
  <si>
    <t>0x2F</t>
  </si>
  <si>
    <t>Bitmuster der zur Verfügung stehenden iC-HTPs</t>
  </si>
  <si>
    <t>0x0F</t>
  </si>
  <si>
    <t>Strom zur Regulierung der Spannungsregler für die Versorgung der Stromquelle für den Heizwiderstand 0</t>
  </si>
  <si>
    <t>UART_DCO_RES0</t>
  </si>
  <si>
    <t>UART_DCO_RES1</t>
  </si>
  <si>
    <t>UART_DCO_RES2</t>
  </si>
  <si>
    <t>UART_DCO_RES3</t>
  </si>
  <si>
    <t>0x23</t>
  </si>
  <si>
    <t>0x24</t>
  </si>
  <si>
    <t>0x25</t>
  </si>
  <si>
    <t>Strom zur Regulierung der Spannungsregler für die Versorgung der Stromquelle für den Heizwiderstand 1</t>
  </si>
  <si>
    <t>Strom zur Regulierung der Spannungsregler für die Versorgung der Stromquelle für den Heizwiderstand 2</t>
  </si>
  <si>
    <t>Strom zur Regulierung der Spannungsregler für die Versorgung der Stromquelle für den Heizwiderstand 3</t>
  </si>
  <si>
    <t>Strom der in Spannung gewandelt wird, um Maximalen Heizstrom am TEC-Treiber einzustellen</t>
  </si>
  <si>
    <t>UART_MAX_TEC_HEAT_CURRENT</t>
  </si>
  <si>
    <t>0x26</t>
  </si>
  <si>
    <t>Liest alle iC-HTP-Register der mit UART_ICHTP_NO_TO_READ gewählten Nummer</t>
  </si>
  <si>
    <t>UART_READ_ADC_LASER</t>
  </si>
  <si>
    <t>UART_READ_ADC_HEATER</t>
  </si>
  <si>
    <t>0x06</t>
  </si>
  <si>
    <t>iC-HTP auslesen</t>
  </si>
  <si>
    <t>RS232 - address of Device</t>
  </si>
  <si>
    <t>Content of DataBytes</t>
  </si>
  <si>
    <t>Liest alle Analogwerte, die mit Lasertreibern (iC-HTTP) gewandelt wurden</t>
  </si>
  <si>
    <t>Liest alle Analogwerte, die mit Heatertreibern (iC-HTTP) gewandelt wurden</t>
  </si>
  <si>
    <t>OFF=0; HEATING=1; READY=2; ON=3; OVERTEMP=4;REGULATION_IN_PROGRESS=5</t>
  </si>
  <si>
    <t>TIMER 3 für internen Trigger</t>
  </si>
  <si>
    <t>TIM3-&gt;PSCR (nur 3 bit)</t>
  </si>
  <si>
    <t>FACTOR_FREQUENCY</t>
  </si>
  <si>
    <t>Sollwert</t>
  </si>
  <si>
    <t>uiDigVal</t>
  </si>
  <si>
    <t>OFFSET_FREQUENCY</t>
  </si>
  <si>
    <t>=</t>
  </si>
  <si>
    <t>Einschaltsequenz</t>
  </si>
  <si>
    <t>1.</t>
  </si>
  <si>
    <t>2.</t>
  </si>
  <si>
    <t>warte bis UART_DEVICE_STATE == 2 ist</t>
  </si>
  <si>
    <t>3.</t>
  </si>
  <si>
    <t>4.</t>
  </si>
  <si>
    <t>(notwendig, damit Lasertreiber gelesen und damit Fehlerflags gelöscht werden)</t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</si>
  <si>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FACTOR_SETTEMPERATURE</t>
    </r>
    <r>
      <rPr>
        <sz val="10"/>
        <color rgb="FFC0C0C0"/>
        <rFont val="Arial Unicode MS"/>
        <family val="2"/>
      </rPr>
      <t xml:space="preserve"> 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1583.8</t>
    </r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</si>
  <si>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OFFSET_SETTEMPERATURE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</t>
    </r>
    <r>
      <rPr>
        <sz val="10"/>
        <color rgb="FFC0C0C0"/>
        <rFont val="Arial Unicode MS"/>
        <family val="2"/>
      </rPr>
      <t xml:space="preserve"> 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22665</t>
    </r>
  </si>
  <si>
    <t>Umrechnungsfaktoren</t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</si>
  <si>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FACTOR_READTEMP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</t>
    </r>
    <r>
      <rPr>
        <sz val="10"/>
        <color rgb="FF000080"/>
        <rFont val="Arial Unicode MS"/>
        <family val="2"/>
      </rPr>
      <t>819</t>
    </r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</si>
  <si>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OFFSET_READTEMP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)-</t>
    </r>
    <r>
      <rPr>
        <sz val="10"/>
        <color rgb="FF000080"/>
        <rFont val="Arial Unicode MS"/>
        <family val="2"/>
      </rPr>
      <t>12288</t>
    </r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</si>
  <si>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OFFSET_FREQUENCY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signed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8000"/>
        <rFont val="Arial Unicode MS"/>
        <family val="2"/>
      </rPr>
      <t>int</t>
    </r>
    <r>
      <rPr>
        <sz val="10"/>
        <color theme="1"/>
        <rFont val="Arial Unicode MS"/>
        <family val="2"/>
      </rPr>
      <t>)(</t>
    </r>
    <r>
      <rPr>
        <sz val="10"/>
        <color rgb="FF000080"/>
        <rFont val="Arial Unicode MS"/>
        <family val="2"/>
      </rPr>
      <t>2</t>
    </r>
    <r>
      <rPr>
        <sz val="10"/>
        <color theme="1"/>
        <rFont val="Arial Unicode MS"/>
        <family val="2"/>
      </rPr>
      <t>)</t>
    </r>
  </si>
  <si>
    <r>
      <t>uiDigVal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FACTOR_SETTEMPERATURE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*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dPhysicalValue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OFFSET_SETTEMPERATURE</t>
    </r>
    <r>
      <rPr>
        <sz val="10"/>
        <color theme="1"/>
        <rFont val="Arial Unicode MS"/>
        <family val="2"/>
      </rPr>
      <t>;</t>
    </r>
  </si>
  <si>
    <t>dPhysicalValue - Temperatur / °C</t>
  </si>
  <si>
    <r>
      <t>dPhysicalValue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 (uiDigVal-</t>
    </r>
    <r>
      <rPr>
        <sz val="10"/>
        <color rgb="FF092E64"/>
        <rFont val="Arial Unicode MS"/>
        <family val="2"/>
      </rPr>
      <t>OFFSET_READTEMP)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/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FACTOR_READTEMP</t>
    </r>
    <r>
      <rPr>
        <sz val="10"/>
        <color theme="1"/>
        <rFont val="Arial Unicode MS"/>
        <family val="2"/>
      </rPr>
      <t>;</t>
    </r>
  </si>
  <si>
    <t>dPhysicalValue - Frequenz / Hz</t>
  </si>
  <si>
    <t>Gültige Bereiche für Data-Bytes:</t>
  </si>
  <si>
    <t>0..1000</t>
  </si>
  <si>
    <t>1600..2000</t>
  </si>
  <si>
    <t>2500..3000</t>
  </si>
  <si>
    <t>3200..4000</t>
  </si>
  <si>
    <r>
      <t>dPhysicalValue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0000"/>
        <rFont val="Arial Unicode MS"/>
        <family val="2"/>
      </rPr>
      <t>x3</t>
    </r>
    <r>
      <rPr>
        <sz val="10"/>
        <color theme="1"/>
        <rFont val="Arial Unicode MS"/>
        <family val="2"/>
      </rPr>
      <t>[</t>
    </r>
    <r>
      <rPr>
        <sz val="10"/>
        <color rgb="FF092E64"/>
        <rFont val="Arial Unicode MS"/>
        <family val="2"/>
      </rPr>
      <t>u8Range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*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x2</t>
    </r>
    <r>
      <rPr>
        <sz val="10"/>
        <color theme="1"/>
        <rFont val="Arial Unicode MS"/>
        <family val="2"/>
      </rPr>
      <t>[</t>
    </r>
    <r>
      <rPr>
        <sz val="10"/>
        <color rgb="FF092E64"/>
        <rFont val="Arial Unicode MS"/>
        <family val="2"/>
      </rPr>
      <t>u8Range</t>
    </r>
    <r>
      <rPr>
        <sz val="10"/>
        <color theme="1"/>
        <rFont val="Arial Unicode MS"/>
        <family val="2"/>
      </rPr>
      <t>]*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x1</t>
    </r>
    <r>
      <rPr>
        <sz val="10"/>
        <color theme="1"/>
        <rFont val="Arial Unicode MS"/>
        <family val="2"/>
      </rPr>
      <t>[</t>
    </r>
    <r>
      <rPr>
        <sz val="10"/>
        <color rgb="FF092E64"/>
        <rFont val="Arial Unicode MS"/>
        <family val="2"/>
      </rPr>
      <t>u8Range</t>
    </r>
    <r>
      <rPr>
        <sz val="10"/>
        <color theme="1"/>
        <rFont val="Arial Unicode MS"/>
        <family val="2"/>
      </rPr>
      <t>]*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x0</t>
    </r>
    <r>
      <rPr>
        <sz val="10"/>
        <color theme="1"/>
        <rFont val="Arial Unicode MS"/>
        <family val="2"/>
      </rPr>
      <t>[</t>
    </r>
    <r>
      <rPr>
        <sz val="10"/>
        <color rgb="FF092E64"/>
        <rFont val="Arial Unicode MS"/>
        <family val="2"/>
      </rPr>
      <t>u8Range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);</t>
    </r>
  </si>
  <si>
    <t xml:space="preserve">dCurrent - </t>
  </si>
  <si>
    <t>Digitalwert, der an das TurnKey2 gesendet wird</t>
  </si>
  <si>
    <t>u8Range =</t>
  </si>
  <si>
    <t>dCurrent &lt;&lt; 10</t>
  </si>
  <si>
    <r>
      <t xml:space="preserve">  </t>
    </r>
    <r>
      <rPr>
        <sz val="10"/>
        <color rgb="FF808000"/>
        <rFont val="Arial Unicode MS"/>
        <family val="2"/>
      </rPr>
      <t>double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x3</t>
    </r>
    <r>
      <rPr>
        <sz val="10"/>
        <color theme="1"/>
        <rFont val="Arial Unicode MS"/>
        <family val="2"/>
      </rPr>
      <t>[</t>
    </r>
    <r>
      <rPr>
        <sz val="10"/>
        <color rgb="FF000080"/>
        <rFont val="Arial Unicode MS"/>
        <family val="2"/>
      </rPr>
      <t>4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{</t>
    </r>
    <r>
      <rPr>
        <sz val="10"/>
        <color rgb="FF000080"/>
        <rFont val="Arial Unicode MS"/>
        <family val="2"/>
      </rPr>
      <t>0.00000001010865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0.0000000304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0.000000127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0.0000004688</t>
    </r>
    <r>
      <rPr>
        <sz val="10"/>
        <color theme="1"/>
        <rFont val="Arial Unicode MS"/>
        <family val="2"/>
      </rPr>
      <t>};</t>
    </r>
  </si>
  <si>
    <r>
      <t xml:space="preserve">  </t>
    </r>
    <r>
      <rPr>
        <sz val="10"/>
        <color rgb="FF808000"/>
        <rFont val="Arial Unicode MS"/>
        <family val="2"/>
      </rPr>
      <t>double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x2</t>
    </r>
    <r>
      <rPr>
        <sz val="10"/>
        <color theme="1"/>
        <rFont val="Arial Unicode MS"/>
        <family val="2"/>
      </rPr>
      <t>[</t>
    </r>
    <r>
      <rPr>
        <sz val="10"/>
        <color rgb="FF000080"/>
        <rFont val="Arial Unicode MS"/>
        <family val="2"/>
      </rPr>
      <t>4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{-</t>
    </r>
    <r>
      <rPr>
        <sz val="10"/>
        <color rgb="FF000080"/>
        <rFont val="Arial Unicode MS"/>
        <family val="2"/>
      </rPr>
      <t>0.0000013278512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0.0000984339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0.0008078966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0.0038410782</t>
    </r>
    <r>
      <rPr>
        <sz val="10"/>
        <color theme="1"/>
        <rFont val="Arial Unicode MS"/>
        <family val="2"/>
      </rPr>
      <t>};</t>
    </r>
  </si>
  <si>
    <r>
      <t xml:space="preserve">  </t>
    </r>
    <r>
      <rPr>
        <sz val="10"/>
        <color rgb="FF808000"/>
        <rFont val="Arial Unicode MS"/>
        <family val="2"/>
      </rPr>
      <t>double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x1</t>
    </r>
    <r>
      <rPr>
        <sz val="10"/>
        <color theme="1"/>
        <rFont val="Arial Unicode MS"/>
        <family val="2"/>
      </rPr>
      <t>[</t>
    </r>
    <r>
      <rPr>
        <sz val="10"/>
        <color rgb="FF000080"/>
        <rFont val="Arial Unicode MS"/>
        <family val="2"/>
      </rPr>
      <t>4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{</t>
    </r>
    <r>
      <rPr>
        <sz val="10"/>
        <color rgb="FF000080"/>
        <rFont val="Arial Unicode MS"/>
        <family val="2"/>
      </rPr>
      <t>0.0040358715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0.118207667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1.7620974155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10.446728</t>
    </r>
    <r>
      <rPr>
        <sz val="10"/>
        <color theme="1"/>
        <rFont val="Arial Unicode MS"/>
        <family val="2"/>
      </rPr>
      <t>};</t>
    </r>
  </si>
  <si>
    <r>
      <t xml:space="preserve">  </t>
    </r>
    <r>
      <rPr>
        <sz val="10"/>
        <color rgb="FF808000"/>
        <rFont val="Arial Unicode MS"/>
        <family val="2"/>
      </rPr>
      <t>double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x0</t>
    </r>
    <r>
      <rPr>
        <sz val="10"/>
        <color theme="1"/>
        <rFont val="Arial Unicode MS"/>
        <family val="2"/>
      </rPr>
      <t>[</t>
    </r>
    <r>
      <rPr>
        <sz val="10"/>
        <color rgb="FF000080"/>
        <rFont val="Arial Unicode MS"/>
        <family val="2"/>
      </rPr>
      <t>4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{</t>
    </r>
    <r>
      <rPr>
        <sz val="10"/>
        <color rgb="FF000080"/>
        <rFont val="Arial Unicode MS"/>
        <family val="2"/>
      </rPr>
      <t>1.21178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46.8877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1297.0106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9295.057</t>
    </r>
    <r>
      <rPr>
        <sz val="10"/>
        <color theme="1"/>
        <rFont val="Arial Unicode MS"/>
        <family val="2"/>
      </rPr>
      <t>};</t>
    </r>
  </si>
  <si>
    <t>Berechnung des Laserstromes aus dem Digitalwert</t>
  </si>
  <si>
    <t>UART_ICHTP_NO_TO_READ zwölfmal senden für DataBytes 0..10 und 12</t>
  </si>
  <si>
    <t>Strom einstellen (UART_I_LASX)</t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</si>
  <si>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FACTOR_FREQUENCY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)(</t>
    </r>
    <r>
      <rPr>
        <sz val="10"/>
        <color rgb="FF000080"/>
        <rFont val="Arial Unicode MS"/>
        <family val="2"/>
      </rPr>
      <t>62500</t>
    </r>
    <r>
      <rPr>
        <sz val="10"/>
        <color theme="1"/>
        <rFont val="Arial Unicode MS"/>
        <family val="2"/>
      </rPr>
      <t>)</t>
    </r>
  </si>
  <si>
    <r>
      <t>uiDigVal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00080"/>
        <rFont val="Arial Unicode MS"/>
        <family val="2"/>
      </rPr>
      <t>FACTOR_FREQUENCY</t>
    </r>
    <r>
      <rPr>
        <sz val="10"/>
        <color rgb="FFC0C0C0"/>
        <rFont val="Arial Unicode MS"/>
        <family val="2"/>
      </rPr>
      <t xml:space="preserve">  </t>
    </r>
    <r>
      <rPr>
        <sz val="10"/>
        <color theme="1"/>
        <rFont val="Arial Unicode MS"/>
        <family val="2"/>
      </rPr>
      <t>/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dPhysicalValue)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OFFSET_FREQUENCY</t>
    </r>
    <r>
      <rPr>
        <sz val="10"/>
        <color theme="1"/>
        <rFont val="Arial Unicode MS"/>
        <family val="2"/>
      </rPr>
      <t>;</t>
    </r>
  </si>
  <si>
    <t>UART_I_LAS10</t>
  </si>
  <si>
    <t>UART_I_LAS11</t>
  </si>
  <si>
    <t>0xAE</t>
  </si>
  <si>
    <t>0xAF</t>
  </si>
  <si>
    <t>Einstellen des Laserstromes Treiber 10 (300mA-Treiber für schnelle Schaltvorgänge)</t>
  </si>
  <si>
    <t>Einstellen des Laserstromes Treiber 11 (300mA-Treiber für schnelle Schaltvorgänge)</t>
  </si>
  <si>
    <t>25 Reservedaten zum Abspeichern (z.Bsp. Tmax, Tmin…)</t>
  </si>
  <si>
    <t xml:space="preserve"> write - 1. Byte: Adresse (0..24); zweites Byte: Datum</t>
  </si>
  <si>
    <t>read - alle 25 gespeicherten Daten von 0 bis 24</t>
  </si>
  <si>
    <t>Flag ESP32 guiFlags</t>
  </si>
  <si>
    <t>Lock-In-Amplifier</t>
  </si>
  <si>
    <t>0x40</t>
  </si>
  <si>
    <t>TransImpedance-Amplifier</t>
  </si>
  <si>
    <t>UART_LIA_DIGITAL</t>
  </si>
  <si>
    <t>UART_TIA</t>
  </si>
  <si>
    <t>0x41</t>
  </si>
  <si>
    <t>UART_LIA_SIGNAL</t>
  </si>
  <si>
    <t>0x42</t>
  </si>
  <si>
    <t>Messwert des ADC auf dem InterBoard</t>
  </si>
  <si>
    <t>Byte1-&gt;Pin10..17; Byte2-&gt;Pin18..25</t>
  </si>
  <si>
    <t>0x43</t>
  </si>
  <si>
    <t>0x44</t>
  </si>
  <si>
    <t>UART_LIA_MEASURING_RANGE</t>
  </si>
  <si>
    <t>UART_LIA_FILTER_DEPTH</t>
  </si>
  <si>
    <t>Messbereich siehe unten</t>
  </si>
  <si>
    <t>0000 : FSR = ±6.144 V</t>
  </si>
  <si>
    <t>0010 : FSR = ±4.096 V</t>
  </si>
  <si>
    <t xml:space="preserve">0110 : FSR = ±1.024 V </t>
  </si>
  <si>
    <t xml:space="preserve">1000 : FSR = ±0.512 V </t>
  </si>
  <si>
    <t xml:space="preserve">1010 : FSR = ±0.256 V </t>
  </si>
  <si>
    <t xml:space="preserve">1100 : FSR = ±0.256 V </t>
  </si>
  <si>
    <t>1110 : FSR = ±0.256 V</t>
  </si>
  <si>
    <t>0100 : FSR = ±2.048 V</t>
  </si>
  <si>
    <t>Anzahl der Messwete, über die ein Mittelwert gebildet wird; Messungen alle 40ms =&gt; bei Filterdepth=25 erneuert sich der Wert einmal pro Sekunde</t>
  </si>
  <si>
    <t>bit 0..4 -&gt; Pin10..14; bit 5 -&gt; Pin5; bit 14..15 -&gt; LiaPin6..7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</si>
</sst>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80"/>
      <name val="Arial Unicode MS"/>
      <family val="2"/>
    </font>
    <font>
      <sz val="11"/>
      <color theme="0" tint="-0.249977111117893"/>
      <name val="Calibri"/>
      <family val="2"/>
      <scheme val="minor"/>
    </font>
    <font>
      <u/>
      <sz val="2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C0C0C0"/>
      <name val="Arial Unicode MS"/>
      <family val="2"/>
    </font>
    <font>
      <sz val="10"/>
      <color rgb="FF808000"/>
      <name val="Arial Unicode MS"/>
      <family val="2"/>
    </font>
    <font>
      <sz val="10"/>
      <color rgb="FF092E64"/>
      <name val="Arial Unicode MS"/>
      <family val="2"/>
    </font>
    <font>
      <sz val="10"/>
      <color rgb="FF800000"/>
      <name val="Arial Unicode MS"/>
      <family val="2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7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7" fillId="0" borderId="0" xfId="0" applyFont="1" applyAlignment="1">
      <alignment horizontal="center"/>
    </xf>
    <xf numFmtId="1" fontId="5" fillId="0" borderId="0" xfId="0" applyNumberFormat="1" applyFont="1"/>
    <xf numFmtId="1" fontId="7" fillId="0" borderId="0" xfId="0" applyNumberFormat="1" applyFont="1"/>
    <xf numFmtId="9" fontId="5" fillId="0" borderId="0" xfId="0" applyNumberFormat="1" applyFont="1"/>
    <xf numFmtId="9" fontId="7" fillId="0" borderId="0" xfId="0" applyNumberFormat="1" applyFont="1"/>
    <xf numFmtId="0" fontId="0" fillId="0" borderId="6" xfId="0" applyBorder="1"/>
    <xf numFmtId="0" fontId="0" fillId="0" borderId="0" xfId="0" applyBorder="1"/>
    <xf numFmtId="0" fontId="8" fillId="0" borderId="0" xfId="0" applyFont="1"/>
    <xf numFmtId="0" fontId="0" fillId="0" borderId="0" xfId="0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6" fillId="0" borderId="7" xfId="0" applyFont="1" applyBorder="1"/>
    <xf numFmtId="0" fontId="0" fillId="0" borderId="7" xfId="0" applyBorder="1" applyAlignment="1">
      <alignment horizontal="right"/>
    </xf>
    <xf numFmtId="0" fontId="8" fillId="0" borderId="7" xfId="0" applyFont="1" applyBorder="1" applyAlignment="1">
      <alignment horizontal="right"/>
    </xf>
    <xf numFmtId="0" fontId="6" fillId="0" borderId="5" xfId="0" applyFont="1" applyBorder="1"/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5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1" xfId="0" applyFont="1" applyBorder="1" applyAlignment="1">
      <alignment horizontal="right"/>
    </xf>
    <xf numFmtId="0" fontId="8" fillId="0" borderId="8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8" xfId="0" applyFont="1" applyBorder="1"/>
    <xf numFmtId="0" fontId="8" fillId="0" borderId="21" xfId="0" applyFont="1" applyBorder="1"/>
    <xf numFmtId="0" fontId="6" fillId="0" borderId="5" xfId="0" applyFont="1" applyBorder="1" applyAlignment="1">
      <alignment horizontal="left"/>
    </xf>
    <xf numFmtId="0" fontId="0" fillId="0" borderId="12" xfId="0" quotePrefix="1" applyBorder="1" applyAlignment="1">
      <alignment horizontal="center"/>
    </xf>
    <xf numFmtId="0" fontId="10" fillId="0" borderId="0" xfId="0" applyFont="1"/>
    <xf numFmtId="0" fontId="11" fillId="0" borderId="7" xfId="0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0" xfId="0" applyFont="1" applyBorder="1"/>
    <xf numFmtId="49" fontId="0" fillId="0" borderId="0" xfId="0" applyNumberFormat="1" applyAlignment="1">
      <alignment horizontal="right" vertical="center"/>
    </xf>
    <xf numFmtId="49" fontId="0" fillId="0" borderId="0" xfId="0" applyNumberFormat="1"/>
    <xf numFmtId="0" fontId="0" fillId="0" borderId="0" xfId="0"/>
    <xf numFmtId="0" fontId="12" fillId="0" borderId="0" xfId="0" applyFont="1"/>
    <xf numFmtId="0" fontId="10" fillId="0" borderId="0" xfId="0" applyFont="1" applyAlignment="1">
      <alignment vertical="center"/>
    </xf>
    <xf numFmtId="0" fontId="18" fillId="0" borderId="0" xfId="0" applyFont="1"/>
    <xf numFmtId="49" fontId="18" fillId="0" borderId="0" xfId="0" applyNumberFormat="1" applyFont="1" applyAlignment="1">
      <alignment horizontal="right" vertical="center"/>
    </xf>
    <xf numFmtId="49" fontId="0" fillId="0" borderId="4" xfId="0" applyNumberFormat="1" applyBorder="1"/>
    <xf numFmtId="0" fontId="0" fillId="0" borderId="0" xfId="0"/>
    <xf numFmtId="0" fontId="0" fillId="0" borderId="4" xfId="0" applyBorder="1"/>
    <xf numFmtId="0" fontId="10" fillId="0" borderId="0" xfId="0" applyFont="1"/>
    <xf numFmtId="0" fontId="10" fillId="0" borderId="0" xfId="0" applyFont="1" applyAlignment="1">
      <alignment vertical="center"/>
    </xf>
    <xf numFmtId="0" fontId="16" fillId="0" borderId="0" xfId="0" applyFont="1"/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</cellXfs>
  <cellStyles count="11">
    <cellStyle name="Hyperlink 2" xfId="2" xr:uid="{00000000-0005-0000-0000-000000000000}"/>
    <cellStyle name="Prozent 2" xfId="3" xr:uid="{00000000-0005-0000-0000-000001000000}"/>
    <cellStyle name="Standard" xfId="0" builtinId="0"/>
    <cellStyle name="Standard 2" xfId="1" xr:uid="{00000000-0005-0000-0000-000003000000}"/>
    <cellStyle name="Standard 3" xfId="4" xr:uid="{00000000-0005-0000-0000-000004000000}"/>
    <cellStyle name="Standard 3 2" xfId="5" xr:uid="{00000000-0005-0000-0000-000005000000}"/>
    <cellStyle name="Standard 3 3" xfId="6" xr:uid="{00000000-0005-0000-0000-000006000000}"/>
    <cellStyle name="Standard 3 4" xfId="7" xr:uid="{00000000-0005-0000-0000-000007000000}"/>
    <cellStyle name="Standard 3 5" xfId="8" xr:uid="{00000000-0005-0000-0000-000008000000}"/>
    <cellStyle name="Standard 4" xfId="9" xr:uid="{00000000-0005-0000-0000-000009000000}"/>
    <cellStyle name="Standard 5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3143</xdr:colOff>
      <xdr:row>29</xdr:row>
      <xdr:rowOff>103663</xdr:rowOff>
    </xdr:from>
    <xdr:ext cx="3892582" cy="282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337143" y="6171088"/>
              <a:ext cx="3892582" cy="282834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DE" sz="1100" b="0" i="1">
                      <a:latin typeface="Cambria Math"/>
                    </a:rPr>
                    <m:t>𝐼</m:t>
                  </m:r>
                  <m:r>
                    <a:rPr lang="de-DE" sz="1100" b="0" i="1">
                      <a:latin typeface="Cambria Math"/>
                    </a:rPr>
                    <m:t>/</m:t>
                  </m:r>
                  <m:r>
                    <a:rPr lang="de-DE" sz="1100" b="0" i="1">
                      <a:latin typeface="Cambria Math"/>
                    </a:rPr>
                    <m:t>𝑚𝐴</m:t>
                  </m:r>
                  <m:r>
                    <a:rPr lang="de-DE" sz="1100" i="1">
                      <a:latin typeface="Cambria Math"/>
                    </a:rPr>
                    <m:t>=</m:t>
                  </m:r>
                  <m:sSup>
                    <m:sSupPr>
                      <m:ctrlPr>
                        <a:rPr lang="de-DE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>
                          <a:latin typeface="Cambria Math"/>
                        </a:rPr>
                        <m:t>𝑥</m:t>
                      </m:r>
                      <m:r>
                        <a:rPr lang="de-DE" sz="1100" b="0" i="1">
                          <a:latin typeface="Cambria Math"/>
                        </a:rPr>
                        <m:t>3∗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𝑑𝐶𝑢𝑟𝑟𝑒𝑛𝑡</m:t>
                      </m:r>
                    </m:e>
                    <m:sup>
                      <m:r>
                        <a:rPr lang="de-DE" sz="1100" b="0" i="1">
                          <a:latin typeface="Cambria Math"/>
                        </a:rPr>
                        <m:t>3</m:t>
                      </m:r>
                    </m:sup>
                  </m:sSup>
                </m:oMath>
              </a14:m>
              <a:r>
                <a:rPr lang="de-DE" sz="1100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de-DE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2∗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𝑑𝐶𝑢𝑟𝑟𝑒𝑛𝑡</m:t>
                      </m:r>
                    </m:e>
                    <m:sup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de-DE" sz="1100"/>
                <a:t>+x1*</a:t>
              </a:r>
              <a14:m>
                <m:oMath xmlns:m="http://schemas.openxmlformats.org/officeDocument/2006/math"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𝑑𝐶𝑢𝑟𝑟𝑒𝑛𝑡</m:t>
                  </m:r>
                </m:oMath>
              </a14:m>
              <a:r>
                <a:rPr lang="de-DE" sz="1100"/>
                <a:t>+x0</a:t>
              </a:r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337143" y="6171088"/>
              <a:ext cx="3892582" cy="282834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e-DE" sz="1100" b="0" i="0">
                  <a:latin typeface="Cambria Math"/>
                </a:rPr>
                <a:t>𝐼/𝑚𝐴</a:t>
              </a:r>
              <a:r>
                <a:rPr lang="de-DE" sz="1100" i="0">
                  <a:latin typeface="Cambria Math"/>
                </a:rPr>
                <a:t>=〖</a:t>
              </a:r>
              <a:r>
                <a:rPr lang="de-DE" sz="1100" b="0" i="0">
                  <a:latin typeface="Cambria Math"/>
                </a:rPr>
                <a:t>𝑥3∗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𝑑𝐶𝑢𝑟𝑟𝑒𝑛𝑡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de-DE" sz="1100" b="0" i="0">
                  <a:latin typeface="Cambria Math"/>
                </a:rPr>
                <a:t>3</a:t>
              </a:r>
              <a:r>
                <a:rPr lang="de-DE" sz="1100"/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∗𝑑𝐶𝑢𝑟𝑟𝑒𝑛𝑡〗^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de-DE" sz="1100"/>
                <a:t>+x1*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𝑑𝐶𝑢𝑟𝑟𝑒𝑛𝑡</a:t>
              </a:r>
              <a:r>
                <a:rPr lang="de-DE" sz="1100"/>
                <a:t>+x0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2:I25"/>
  <sheetViews>
    <sheetView workbookViewId="0">
      <selection activeCell="D33" sqref="D33"/>
    </sheetView>
  </sheetViews>
  <sheetFormatPr baseColWidth="10" defaultRowHeight="15" x14ac:dyDescent="0.25"/>
  <cols>
    <col min="1" max="1" width="20.5703125" style="7" bestFit="1" customWidth="1"/>
  </cols>
  <sheetData>
    <row r="2" spans="1:9" ht="15.75" thickBot="1" x14ac:dyDescent="0.3"/>
    <row r="3" spans="1:9" ht="15.75" thickBot="1" x14ac:dyDescent="0.3">
      <c r="A3" s="7" t="s">
        <v>64</v>
      </c>
      <c r="B3" s="1" t="s">
        <v>0</v>
      </c>
      <c r="C3" s="2" t="s">
        <v>1</v>
      </c>
      <c r="D3" s="2" t="s">
        <v>2</v>
      </c>
      <c r="E3" s="3" t="s">
        <v>3</v>
      </c>
      <c r="F3" s="1" t="s">
        <v>4</v>
      </c>
      <c r="G3" s="2" t="s">
        <v>5</v>
      </c>
      <c r="H3" s="2" t="s">
        <v>6</v>
      </c>
      <c r="I3" s="3" t="s">
        <v>7</v>
      </c>
    </row>
    <row r="5" spans="1:9" x14ac:dyDescent="0.25">
      <c r="B5" t="s">
        <v>0</v>
      </c>
      <c r="C5" t="s">
        <v>8</v>
      </c>
      <c r="D5" t="s">
        <v>55</v>
      </c>
    </row>
    <row r="6" spans="1:9" x14ac:dyDescent="0.25">
      <c r="C6" t="s">
        <v>9</v>
      </c>
      <c r="D6" t="s">
        <v>56</v>
      </c>
    </row>
    <row r="7" spans="1:9" x14ac:dyDescent="0.25">
      <c r="B7" t="s">
        <v>12</v>
      </c>
      <c r="D7" t="s">
        <v>226</v>
      </c>
    </row>
    <row r="8" spans="1:9" ht="15.75" thickBot="1" x14ac:dyDescent="0.3"/>
    <row r="9" spans="1:9" ht="15.75" thickBot="1" x14ac:dyDescent="0.3">
      <c r="A9" s="7" t="s">
        <v>10</v>
      </c>
      <c r="B9" s="1" t="s">
        <v>36</v>
      </c>
      <c r="C9" s="2" t="s">
        <v>37</v>
      </c>
      <c r="D9" s="2" t="s">
        <v>38</v>
      </c>
      <c r="E9" s="3" t="s">
        <v>39</v>
      </c>
      <c r="F9" s="1" t="s">
        <v>40</v>
      </c>
      <c r="G9" s="2" t="s">
        <v>41</v>
      </c>
      <c r="H9" s="2" t="s">
        <v>42</v>
      </c>
      <c r="I9" s="3" t="s">
        <v>43</v>
      </c>
    </row>
    <row r="11" spans="1:9" x14ac:dyDescent="0.25">
      <c r="B11" t="s">
        <v>57</v>
      </c>
    </row>
    <row r="12" spans="1:9" ht="15.75" thickBot="1" x14ac:dyDescent="0.3"/>
    <row r="13" spans="1:9" ht="15.75" thickBot="1" x14ac:dyDescent="0.3">
      <c r="A13" s="7" t="s">
        <v>11</v>
      </c>
      <c r="B13" s="1" t="s">
        <v>61</v>
      </c>
      <c r="C13" s="2" t="s">
        <v>60</v>
      </c>
      <c r="D13" s="2" t="s">
        <v>59</v>
      </c>
      <c r="E13" s="3" t="s">
        <v>58</v>
      </c>
      <c r="F13" s="1" t="s">
        <v>13</v>
      </c>
      <c r="G13" s="2" t="s">
        <v>14</v>
      </c>
      <c r="H13" s="2" t="s">
        <v>15</v>
      </c>
      <c r="I13" s="3" t="s">
        <v>16</v>
      </c>
    </row>
    <row r="15" spans="1:9" x14ac:dyDescent="0.25">
      <c r="B15" t="s">
        <v>62</v>
      </c>
      <c r="D15" t="s">
        <v>31</v>
      </c>
    </row>
    <row r="18" spans="1:9" ht="15.75" thickBot="1" x14ac:dyDescent="0.3"/>
    <row r="19" spans="1:9" ht="15.75" thickBot="1" x14ac:dyDescent="0.3">
      <c r="A19" s="7" t="s">
        <v>65</v>
      </c>
      <c r="B19" s="1" t="s">
        <v>22</v>
      </c>
      <c r="C19" s="2" t="s">
        <v>23</v>
      </c>
      <c r="D19" s="2" t="s">
        <v>24</v>
      </c>
      <c r="E19" s="3" t="s">
        <v>25</v>
      </c>
      <c r="F19" s="1" t="s">
        <v>26</v>
      </c>
      <c r="G19" s="2" t="s">
        <v>27</v>
      </c>
      <c r="H19" s="2" t="s">
        <v>28</v>
      </c>
      <c r="I19" s="3" t="s">
        <v>29</v>
      </c>
    </row>
    <row r="21" spans="1:9" x14ac:dyDescent="0.25">
      <c r="B21" t="s">
        <v>30</v>
      </c>
    </row>
    <row r="22" spans="1:9" ht="15.75" thickBot="1" x14ac:dyDescent="0.3"/>
    <row r="23" spans="1:9" ht="15.75" thickBot="1" x14ac:dyDescent="0.3">
      <c r="A23" s="7" t="s">
        <v>45</v>
      </c>
      <c r="B23" s="1" t="s">
        <v>46</v>
      </c>
      <c r="C23" s="2" t="s">
        <v>47</v>
      </c>
      <c r="D23" s="2" t="s">
        <v>48</v>
      </c>
      <c r="E23" s="3" t="s">
        <v>49</v>
      </c>
      <c r="F23" s="1" t="s">
        <v>50</v>
      </c>
      <c r="G23" s="2" t="s">
        <v>51</v>
      </c>
      <c r="H23" s="2" t="s">
        <v>52</v>
      </c>
      <c r="I23" s="3" t="s">
        <v>53</v>
      </c>
    </row>
    <row r="25" spans="1:9" x14ac:dyDescent="0.25">
      <c r="B25" t="s"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W94"/>
  <sheetViews>
    <sheetView tabSelected="1" topLeftCell="A43" workbookViewId="0">
      <selection activeCell="H73" sqref="H73"/>
    </sheetView>
  </sheetViews>
  <sheetFormatPr baseColWidth="10" defaultRowHeight="15" x14ac:dyDescent="0.25"/>
  <cols>
    <col min="1" max="1" width="30.5703125" bestFit="1" customWidth="1"/>
    <col min="3" max="3" width="30.140625" style="5" bestFit="1" customWidth="1"/>
    <col min="4" max="4" width="11.140625" style="4" customWidth="1"/>
    <col min="5" max="5" width="3.5703125" style="12" customWidth="1"/>
    <col min="6" max="6" width="12.7109375" style="4" bestFit="1" customWidth="1"/>
    <col min="7" max="7" width="12.7109375" style="10" customWidth="1"/>
    <col min="8" max="18" width="6" style="4" customWidth="1"/>
    <col min="19" max="19" width="12.42578125" style="4" customWidth="1"/>
  </cols>
  <sheetData>
    <row r="1" spans="1:23" x14ac:dyDescent="0.25">
      <c r="A1" s="44"/>
      <c r="B1" s="45"/>
      <c r="C1" s="46"/>
      <c r="D1" s="47"/>
      <c r="E1" s="47"/>
      <c r="F1" s="47"/>
      <c r="G1" s="47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  <c r="U1" s="49"/>
      <c r="V1" s="49"/>
      <c r="W1" s="50"/>
    </row>
    <row r="2" spans="1:23" x14ac:dyDescent="0.25">
      <c r="A2" s="51" t="s">
        <v>283</v>
      </c>
      <c r="B2" s="34"/>
      <c r="C2" s="52" t="s">
        <v>17</v>
      </c>
      <c r="D2" s="30" t="s">
        <v>107</v>
      </c>
      <c r="E2" s="30"/>
      <c r="F2" s="30" t="s">
        <v>35</v>
      </c>
      <c r="G2" s="30" t="s">
        <v>66</v>
      </c>
      <c r="H2" s="25" t="s">
        <v>227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53"/>
    </row>
    <row r="3" spans="1:23" ht="15.75" thickBot="1" x14ac:dyDescent="0.3">
      <c r="A3" s="54"/>
      <c r="B3" s="35"/>
      <c r="C3" s="29"/>
      <c r="D3" s="31"/>
      <c r="E3" s="31"/>
      <c r="F3" s="31" t="s">
        <v>32</v>
      </c>
      <c r="G3" s="31" t="s">
        <v>32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55"/>
    </row>
    <row r="4" spans="1:23" s="27" customFormat="1" x14ac:dyDescent="0.25">
      <c r="A4" s="51"/>
      <c r="B4" s="36" t="s">
        <v>140</v>
      </c>
      <c r="C4" s="52"/>
      <c r="D4" s="30"/>
      <c r="E4" s="30"/>
      <c r="F4" s="30"/>
      <c r="G4" s="30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53"/>
    </row>
    <row r="5" spans="1:23" x14ac:dyDescent="0.25">
      <c r="A5" s="51"/>
      <c r="B5" s="37" t="s">
        <v>105</v>
      </c>
      <c r="C5" s="59" t="s">
        <v>106</v>
      </c>
      <c r="D5" s="30" t="s">
        <v>21</v>
      </c>
      <c r="E5" s="30" t="s">
        <v>104</v>
      </c>
      <c r="F5" s="30">
        <v>0</v>
      </c>
      <c r="G5" s="30">
        <v>1</v>
      </c>
      <c r="H5" s="25" t="s">
        <v>63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53"/>
    </row>
    <row r="6" spans="1:23" x14ac:dyDescent="0.25">
      <c r="A6" s="51" t="s">
        <v>101</v>
      </c>
      <c r="B6" s="37" t="s">
        <v>105</v>
      </c>
      <c r="C6" s="52" t="s">
        <v>70</v>
      </c>
      <c r="D6" s="30" t="s">
        <v>20</v>
      </c>
      <c r="E6" s="30" t="s">
        <v>104</v>
      </c>
      <c r="F6" s="30">
        <v>1</v>
      </c>
      <c r="G6" s="30">
        <v>1</v>
      </c>
      <c r="H6" s="25" t="s">
        <v>72</v>
      </c>
      <c r="I6" s="56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53"/>
    </row>
    <row r="7" spans="1:23" x14ac:dyDescent="0.25">
      <c r="A7" s="51" t="s">
        <v>102</v>
      </c>
      <c r="B7" s="37" t="s">
        <v>105</v>
      </c>
      <c r="C7" s="52" t="s">
        <v>69</v>
      </c>
      <c r="D7" s="30" t="s">
        <v>67</v>
      </c>
      <c r="E7" s="30" t="s">
        <v>104</v>
      </c>
      <c r="F7" s="30">
        <v>0</v>
      </c>
      <c r="G7" s="30" t="s">
        <v>110</v>
      </c>
      <c r="H7" s="25" t="s">
        <v>71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53"/>
    </row>
    <row r="8" spans="1:23" x14ac:dyDescent="0.25">
      <c r="A8" s="51"/>
      <c r="B8" s="37" t="s">
        <v>105</v>
      </c>
      <c r="C8" s="52" t="s">
        <v>138</v>
      </c>
      <c r="D8" s="30" t="s">
        <v>68</v>
      </c>
      <c r="E8" s="30" t="s">
        <v>104</v>
      </c>
      <c r="F8" s="32" t="s">
        <v>110</v>
      </c>
      <c r="G8" s="30">
        <v>1</v>
      </c>
      <c r="H8" s="52" t="s">
        <v>230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53"/>
    </row>
    <row r="9" spans="1:23" x14ac:dyDescent="0.25">
      <c r="A9" s="51"/>
      <c r="B9" s="37" t="s">
        <v>105</v>
      </c>
      <c r="C9" s="52" t="s">
        <v>147</v>
      </c>
      <c r="D9" s="30" t="s">
        <v>148</v>
      </c>
      <c r="E9" s="30" t="s">
        <v>104</v>
      </c>
      <c r="F9" s="32">
        <v>2</v>
      </c>
      <c r="G9" s="30">
        <v>25</v>
      </c>
      <c r="H9" s="52" t="s">
        <v>280</v>
      </c>
      <c r="I9" s="25"/>
      <c r="J9" s="25"/>
      <c r="K9" s="25"/>
      <c r="L9" s="25"/>
      <c r="M9" s="25"/>
      <c r="N9" s="25"/>
      <c r="O9" s="25"/>
      <c r="P9" s="25"/>
      <c r="Q9" s="25" t="s">
        <v>281</v>
      </c>
      <c r="R9" s="25"/>
      <c r="S9" s="25"/>
      <c r="T9" s="25"/>
      <c r="U9" s="25"/>
      <c r="V9" s="25"/>
      <c r="W9" s="53"/>
    </row>
    <row r="10" spans="1:23" x14ac:dyDescent="0.25">
      <c r="A10" s="51"/>
      <c r="B10" s="37"/>
      <c r="C10" s="52"/>
      <c r="D10" s="30"/>
      <c r="E10" s="30"/>
      <c r="F10" s="32"/>
      <c r="G10" s="30"/>
      <c r="H10" s="52"/>
      <c r="I10" s="25"/>
      <c r="J10" s="25"/>
      <c r="K10" s="25"/>
      <c r="L10" s="25"/>
      <c r="M10" s="25"/>
      <c r="N10" s="25"/>
      <c r="O10" s="25"/>
      <c r="P10" s="25"/>
      <c r="Q10" s="25" t="s">
        <v>282</v>
      </c>
      <c r="R10" s="25"/>
      <c r="S10" s="25"/>
      <c r="T10" s="25"/>
      <c r="U10" s="25"/>
      <c r="V10" s="25"/>
      <c r="W10" s="53"/>
    </row>
    <row r="11" spans="1:23" x14ac:dyDescent="0.25">
      <c r="A11" s="57"/>
      <c r="B11" s="69" t="s">
        <v>141</v>
      </c>
      <c r="C11" s="40"/>
      <c r="D11" s="41"/>
      <c r="E11" s="41"/>
      <c r="F11" s="70"/>
      <c r="G11" s="41"/>
      <c r="H11" s="40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58"/>
    </row>
    <row r="12" spans="1:23" x14ac:dyDescent="0.25">
      <c r="A12" s="51"/>
      <c r="B12" s="37" t="s">
        <v>105</v>
      </c>
      <c r="C12" s="52" t="s">
        <v>73</v>
      </c>
      <c r="D12" s="30" t="s">
        <v>18</v>
      </c>
      <c r="E12" s="30" t="s">
        <v>104</v>
      </c>
      <c r="F12" s="30">
        <v>2</v>
      </c>
      <c r="G12" s="30">
        <v>2</v>
      </c>
      <c r="H12" s="25" t="s">
        <v>76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53"/>
    </row>
    <row r="13" spans="1:23" x14ac:dyDescent="0.25">
      <c r="A13" s="51"/>
      <c r="B13" s="37" t="s">
        <v>105</v>
      </c>
      <c r="C13" s="52" t="s">
        <v>74</v>
      </c>
      <c r="D13" s="30" t="s">
        <v>19</v>
      </c>
      <c r="E13" s="30" t="s">
        <v>104</v>
      </c>
      <c r="F13" s="30">
        <v>2</v>
      </c>
      <c r="G13" s="30">
        <v>2</v>
      </c>
      <c r="H13" s="25" t="s">
        <v>75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53"/>
    </row>
    <row r="14" spans="1:23" x14ac:dyDescent="0.25">
      <c r="A14" s="51"/>
      <c r="B14" s="37" t="s">
        <v>105</v>
      </c>
      <c r="C14" s="52" t="s">
        <v>142</v>
      </c>
      <c r="D14" s="30" t="s">
        <v>143</v>
      </c>
      <c r="E14" s="30" t="s">
        <v>104</v>
      </c>
      <c r="F14" s="32">
        <v>1</v>
      </c>
      <c r="G14" s="30">
        <v>1</v>
      </c>
      <c r="H14" s="52" t="s">
        <v>144</v>
      </c>
      <c r="I14" s="25"/>
      <c r="J14" s="25"/>
      <c r="K14" s="25" t="s">
        <v>146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53"/>
    </row>
    <row r="15" spans="1:23" x14ac:dyDescent="0.25">
      <c r="A15" s="51"/>
      <c r="B15" s="37"/>
      <c r="C15" s="52"/>
      <c r="D15" s="30"/>
      <c r="E15" s="30"/>
      <c r="F15" s="30"/>
      <c r="G15" s="30"/>
      <c r="H15" s="56"/>
      <c r="I15" s="25"/>
      <c r="J15" s="25"/>
      <c r="K15" s="25" t="s">
        <v>145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53"/>
    </row>
    <row r="16" spans="1:23" x14ac:dyDescent="0.25">
      <c r="A16" s="57"/>
      <c r="B16" s="39" t="s">
        <v>167</v>
      </c>
      <c r="C16" s="40"/>
      <c r="D16" s="41"/>
      <c r="E16" s="41"/>
      <c r="F16" s="41"/>
      <c r="G16" s="41"/>
      <c r="H16" s="4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58"/>
    </row>
    <row r="17" spans="1:23" x14ac:dyDescent="0.25">
      <c r="A17" s="51"/>
      <c r="B17" s="38" t="s">
        <v>105</v>
      </c>
      <c r="C17" s="59" t="s">
        <v>161</v>
      </c>
      <c r="D17" s="33" t="s">
        <v>162</v>
      </c>
      <c r="E17" s="33" t="s">
        <v>104</v>
      </c>
      <c r="F17" s="33" t="s">
        <v>110</v>
      </c>
      <c r="G17" s="33">
        <v>2</v>
      </c>
      <c r="H17" s="59" t="s">
        <v>163</v>
      </c>
      <c r="I17" s="60"/>
      <c r="J17" s="60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53"/>
    </row>
    <row r="18" spans="1:23" x14ac:dyDescent="0.25">
      <c r="A18" s="51"/>
      <c r="B18" s="38" t="s">
        <v>105</v>
      </c>
      <c r="C18" s="59" t="s">
        <v>164</v>
      </c>
      <c r="D18" s="33" t="s">
        <v>165</v>
      </c>
      <c r="E18" s="33" t="s">
        <v>104</v>
      </c>
      <c r="F18" s="33" t="s">
        <v>110</v>
      </c>
      <c r="G18" s="33">
        <v>2</v>
      </c>
      <c r="H18" s="59" t="s">
        <v>166</v>
      </c>
      <c r="I18" s="60"/>
      <c r="J18" s="60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53"/>
    </row>
    <row r="19" spans="1:23" s="27" customFormat="1" x14ac:dyDescent="0.25">
      <c r="A19" s="51"/>
      <c r="B19" s="38"/>
      <c r="C19" s="59"/>
      <c r="D19" s="33"/>
      <c r="E19" s="33"/>
      <c r="F19" s="33"/>
      <c r="G19" s="33"/>
      <c r="H19" s="59"/>
      <c r="I19" s="60"/>
      <c r="J19" s="60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53"/>
    </row>
    <row r="20" spans="1:23" x14ac:dyDescent="0.25">
      <c r="A20" s="57"/>
      <c r="B20" s="43" t="s">
        <v>225</v>
      </c>
      <c r="C20" s="40"/>
      <c r="D20" s="41"/>
      <c r="E20" s="41"/>
      <c r="F20" s="41"/>
      <c r="G20" s="41"/>
      <c r="H20" s="40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58"/>
    </row>
    <row r="21" spans="1:23" x14ac:dyDescent="0.25">
      <c r="A21" s="51"/>
      <c r="B21" s="37" t="s">
        <v>105</v>
      </c>
      <c r="C21" s="52" t="s">
        <v>172</v>
      </c>
      <c r="D21" s="30" t="s">
        <v>173</v>
      </c>
      <c r="E21" s="30" t="s">
        <v>104</v>
      </c>
      <c r="F21" s="32" t="s">
        <v>110</v>
      </c>
      <c r="G21" s="30" t="s">
        <v>175</v>
      </c>
      <c r="H21" s="52" t="s">
        <v>174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53"/>
    </row>
    <row r="22" spans="1:23" s="27" customFormat="1" x14ac:dyDescent="0.25">
      <c r="A22" s="51"/>
      <c r="B22" s="37" t="s">
        <v>105</v>
      </c>
      <c r="C22" s="52" t="s">
        <v>180</v>
      </c>
      <c r="D22" s="30" t="s">
        <v>178</v>
      </c>
      <c r="E22" s="30" t="s">
        <v>104</v>
      </c>
      <c r="F22" s="32">
        <v>1</v>
      </c>
      <c r="G22" s="30" t="s">
        <v>110</v>
      </c>
      <c r="H22" s="52" t="s">
        <v>182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53"/>
    </row>
    <row r="23" spans="1:23" s="27" customFormat="1" x14ac:dyDescent="0.25">
      <c r="A23" s="51"/>
      <c r="B23" s="37" t="s">
        <v>105</v>
      </c>
      <c r="C23" s="52" t="s">
        <v>179</v>
      </c>
      <c r="D23" s="30" t="s">
        <v>181</v>
      </c>
      <c r="E23" s="30" t="s">
        <v>104</v>
      </c>
      <c r="F23" s="32" t="s">
        <v>110</v>
      </c>
      <c r="G23" s="30">
        <v>31</v>
      </c>
      <c r="H23" s="52" t="s">
        <v>221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53"/>
    </row>
    <row r="24" spans="1:23" s="27" customFormat="1" x14ac:dyDescent="0.25">
      <c r="A24" s="51"/>
      <c r="B24" s="37" t="s">
        <v>105</v>
      </c>
      <c r="C24" s="52" t="s">
        <v>222</v>
      </c>
      <c r="D24" s="30" t="s">
        <v>189</v>
      </c>
      <c r="E24" s="30" t="s">
        <v>104</v>
      </c>
      <c r="F24" s="32" t="s">
        <v>110</v>
      </c>
      <c r="G24" s="30">
        <v>50</v>
      </c>
      <c r="H24" s="52" t="s">
        <v>228</v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53"/>
    </row>
    <row r="25" spans="1:23" s="27" customFormat="1" x14ac:dyDescent="0.25">
      <c r="A25" s="51"/>
      <c r="B25" s="37" t="s">
        <v>105</v>
      </c>
      <c r="C25" s="52" t="s">
        <v>223</v>
      </c>
      <c r="D25" s="30" t="s">
        <v>206</v>
      </c>
      <c r="E25" s="30" t="s">
        <v>104</v>
      </c>
      <c r="F25" s="32" t="s">
        <v>110</v>
      </c>
      <c r="G25" s="30">
        <v>20</v>
      </c>
      <c r="H25" s="52" t="s">
        <v>229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53"/>
    </row>
    <row r="26" spans="1:23" x14ac:dyDescent="0.25">
      <c r="A26" s="51"/>
      <c r="B26" s="37"/>
      <c r="C26" s="52"/>
      <c r="D26" s="30"/>
      <c r="E26" s="30"/>
      <c r="F26" s="30"/>
      <c r="G26" s="30"/>
      <c r="H26" s="56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53"/>
    </row>
    <row r="27" spans="1:23" x14ac:dyDescent="0.25">
      <c r="A27" s="57"/>
      <c r="B27" s="39" t="s">
        <v>192</v>
      </c>
      <c r="C27" s="40"/>
      <c r="D27" s="41"/>
      <c r="E27" s="41" t="s">
        <v>104</v>
      </c>
      <c r="F27" s="41"/>
      <c r="G27" s="41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58"/>
    </row>
    <row r="28" spans="1:23" x14ac:dyDescent="0.25">
      <c r="A28" s="51"/>
      <c r="B28" s="37" t="s">
        <v>105</v>
      </c>
      <c r="C28" s="52" t="s">
        <v>168</v>
      </c>
      <c r="D28" s="30" t="s">
        <v>224</v>
      </c>
      <c r="E28" s="30" t="s">
        <v>104</v>
      </c>
      <c r="F28" s="30">
        <v>1</v>
      </c>
      <c r="G28" s="30">
        <v>1</v>
      </c>
      <c r="H28" s="25" t="s">
        <v>77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53"/>
    </row>
    <row r="29" spans="1:23" x14ac:dyDescent="0.25">
      <c r="A29" s="51"/>
      <c r="B29" s="37" t="s">
        <v>105</v>
      </c>
      <c r="C29" s="52" t="s">
        <v>184</v>
      </c>
      <c r="D29" s="30" t="s">
        <v>83</v>
      </c>
      <c r="E29" s="30" t="s">
        <v>104</v>
      </c>
      <c r="F29" s="30">
        <v>1</v>
      </c>
      <c r="G29" s="30">
        <v>1</v>
      </c>
      <c r="H29" s="25" t="s">
        <v>187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53"/>
    </row>
    <row r="30" spans="1:23" s="27" customFormat="1" x14ac:dyDescent="0.25">
      <c r="A30" s="51"/>
      <c r="B30" s="37" t="s">
        <v>105</v>
      </c>
      <c r="C30" s="52" t="s">
        <v>185</v>
      </c>
      <c r="D30" s="30" t="s">
        <v>183</v>
      </c>
      <c r="E30" s="30" t="s">
        <v>104</v>
      </c>
      <c r="F30" s="30">
        <v>1</v>
      </c>
      <c r="G30" s="30">
        <v>1</v>
      </c>
      <c r="H30" s="25" t="s">
        <v>188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53"/>
    </row>
    <row r="31" spans="1:23" s="27" customFormat="1" x14ac:dyDescent="0.25">
      <c r="A31" s="51"/>
      <c r="B31" s="37" t="s">
        <v>105</v>
      </c>
      <c r="C31" s="52" t="s">
        <v>208</v>
      </c>
      <c r="D31" s="30" t="s">
        <v>186</v>
      </c>
      <c r="E31" s="30" t="s">
        <v>104</v>
      </c>
      <c r="F31" s="30">
        <v>1</v>
      </c>
      <c r="G31" s="30">
        <v>1</v>
      </c>
      <c r="H31" s="25" t="s">
        <v>207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53"/>
    </row>
    <row r="32" spans="1:23" s="27" customFormat="1" x14ac:dyDescent="0.25">
      <c r="A32" s="51"/>
      <c r="B32" s="37" t="s">
        <v>105</v>
      </c>
      <c r="C32" s="52" t="s">
        <v>209</v>
      </c>
      <c r="D32" s="30" t="s">
        <v>212</v>
      </c>
      <c r="E32" s="30" t="s">
        <v>104</v>
      </c>
      <c r="F32" s="30">
        <v>1</v>
      </c>
      <c r="G32" s="30">
        <v>1</v>
      </c>
      <c r="H32" s="25" t="s">
        <v>215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53"/>
    </row>
    <row r="33" spans="1:23" s="27" customFormat="1" x14ac:dyDescent="0.25">
      <c r="A33" s="51"/>
      <c r="B33" s="37" t="s">
        <v>105</v>
      </c>
      <c r="C33" s="52" t="s">
        <v>210</v>
      </c>
      <c r="D33" s="30" t="s">
        <v>213</v>
      </c>
      <c r="E33" s="30" t="s">
        <v>104</v>
      </c>
      <c r="F33" s="30">
        <v>1</v>
      </c>
      <c r="G33" s="30">
        <v>1</v>
      </c>
      <c r="H33" s="25" t="s">
        <v>216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53"/>
    </row>
    <row r="34" spans="1:23" s="27" customFormat="1" x14ac:dyDescent="0.25">
      <c r="A34" s="51"/>
      <c r="B34" s="37" t="s">
        <v>105</v>
      </c>
      <c r="C34" s="52" t="s">
        <v>211</v>
      </c>
      <c r="D34" s="30" t="s">
        <v>214</v>
      </c>
      <c r="E34" s="30" t="s">
        <v>104</v>
      </c>
      <c r="F34" s="30">
        <v>1</v>
      </c>
      <c r="G34" s="30">
        <v>1</v>
      </c>
      <c r="H34" s="25" t="s">
        <v>217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53"/>
    </row>
    <row r="35" spans="1:23" s="27" customFormat="1" x14ac:dyDescent="0.25">
      <c r="A35" s="51"/>
      <c r="B35" s="72" t="s">
        <v>105</v>
      </c>
      <c r="C35" s="73" t="s">
        <v>219</v>
      </c>
      <c r="D35" s="74" t="s">
        <v>220</v>
      </c>
      <c r="E35" s="74" t="s">
        <v>104</v>
      </c>
      <c r="F35" s="74">
        <v>1</v>
      </c>
      <c r="G35" s="74">
        <v>1</v>
      </c>
      <c r="H35" s="75" t="s">
        <v>218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53"/>
    </row>
    <row r="36" spans="1:23" s="27" customFormat="1" x14ac:dyDescent="0.25">
      <c r="A36" s="51"/>
      <c r="B36" s="37"/>
      <c r="C36" s="52"/>
      <c r="D36" s="30"/>
      <c r="E36" s="30"/>
      <c r="F36" s="30"/>
      <c r="G36" s="30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53"/>
    </row>
    <row r="37" spans="1:23" s="27" customFormat="1" x14ac:dyDescent="0.25">
      <c r="A37" s="51"/>
      <c r="B37" s="37" t="s">
        <v>105</v>
      </c>
      <c r="C37" s="52" t="s">
        <v>203</v>
      </c>
      <c r="D37" s="30" t="s">
        <v>204</v>
      </c>
      <c r="E37" s="30" t="s">
        <v>104</v>
      </c>
      <c r="F37" s="32" t="s">
        <v>110</v>
      </c>
      <c r="G37" s="30">
        <v>2</v>
      </c>
      <c r="H37" s="25" t="s">
        <v>205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53"/>
    </row>
    <row r="38" spans="1:23" s="27" customFormat="1" x14ac:dyDescent="0.25">
      <c r="A38" s="51"/>
      <c r="B38" s="37"/>
      <c r="C38" s="52"/>
      <c r="D38" s="30"/>
      <c r="E38" s="30"/>
      <c r="F38" s="30"/>
      <c r="G38" s="30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53"/>
    </row>
    <row r="39" spans="1:23" x14ac:dyDescent="0.25">
      <c r="A39" s="51" t="s">
        <v>199</v>
      </c>
      <c r="B39" s="37" t="s">
        <v>105</v>
      </c>
      <c r="C39" s="52" t="s">
        <v>89</v>
      </c>
      <c r="D39" s="30" t="s">
        <v>157</v>
      </c>
      <c r="E39" s="30" t="s">
        <v>104</v>
      </c>
      <c r="F39" s="30">
        <v>2</v>
      </c>
      <c r="G39" s="30">
        <v>2</v>
      </c>
      <c r="H39" s="25" t="s">
        <v>90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53"/>
    </row>
    <row r="40" spans="1:23" x14ac:dyDescent="0.25">
      <c r="A40" s="51"/>
      <c r="B40" s="37"/>
      <c r="C40" s="52" t="s">
        <v>158</v>
      </c>
      <c r="D40" s="30" t="s">
        <v>158</v>
      </c>
      <c r="E40" s="30" t="s">
        <v>158</v>
      </c>
      <c r="F40" s="30" t="s">
        <v>158</v>
      </c>
      <c r="G40" s="30" t="s">
        <v>158</v>
      </c>
      <c r="H40" s="25" t="s">
        <v>158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53"/>
    </row>
    <row r="41" spans="1:23" x14ac:dyDescent="0.25">
      <c r="A41" s="51"/>
      <c r="B41" s="37" t="s">
        <v>105</v>
      </c>
      <c r="C41" s="52" t="s">
        <v>196</v>
      </c>
      <c r="D41" s="30" t="s">
        <v>200</v>
      </c>
      <c r="E41" s="30" t="s">
        <v>104</v>
      </c>
      <c r="F41" s="30">
        <v>2</v>
      </c>
      <c r="G41" s="30">
        <v>2</v>
      </c>
      <c r="H41" s="25" t="s">
        <v>195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53"/>
    </row>
    <row r="42" spans="1:23" s="27" customFormat="1" x14ac:dyDescent="0.25">
      <c r="A42" s="51"/>
      <c r="B42" s="37"/>
      <c r="C42" s="52"/>
      <c r="D42" s="30"/>
      <c r="E42" s="30"/>
      <c r="F42" s="30"/>
      <c r="G42" s="30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53"/>
    </row>
    <row r="43" spans="1:23" s="27" customFormat="1" x14ac:dyDescent="0.25">
      <c r="A43" s="51"/>
      <c r="B43" s="37" t="s">
        <v>105</v>
      </c>
      <c r="C43" s="52" t="s">
        <v>169</v>
      </c>
      <c r="D43" s="30" t="s">
        <v>201</v>
      </c>
      <c r="E43" s="30" t="s">
        <v>104</v>
      </c>
      <c r="F43" s="30">
        <v>2</v>
      </c>
      <c r="G43" s="30">
        <v>2</v>
      </c>
      <c r="H43" s="25" t="s">
        <v>139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53"/>
    </row>
    <row r="44" spans="1:23" s="27" customFormat="1" x14ac:dyDescent="0.25">
      <c r="A44" s="51"/>
      <c r="B44" s="37" t="s">
        <v>105</v>
      </c>
      <c r="C44" s="52" t="s">
        <v>170</v>
      </c>
      <c r="D44" s="30" t="s">
        <v>202</v>
      </c>
      <c r="E44" s="30" t="s">
        <v>104</v>
      </c>
      <c r="F44" s="30">
        <v>2</v>
      </c>
      <c r="G44" s="30">
        <v>2</v>
      </c>
      <c r="H44" s="25" t="s">
        <v>139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53"/>
    </row>
    <row r="45" spans="1:23" s="27" customFormat="1" x14ac:dyDescent="0.25">
      <c r="A45" s="51"/>
      <c r="B45" s="37" t="s">
        <v>105</v>
      </c>
      <c r="C45" s="52" t="s">
        <v>191</v>
      </c>
      <c r="D45" s="30" t="s">
        <v>194</v>
      </c>
      <c r="E45" s="30" t="s">
        <v>104</v>
      </c>
      <c r="F45" s="30">
        <v>2</v>
      </c>
      <c r="G45" s="30">
        <v>2</v>
      </c>
      <c r="H45" s="25" t="s">
        <v>139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53"/>
    </row>
    <row r="46" spans="1:23" s="27" customFormat="1" x14ac:dyDescent="0.25">
      <c r="A46" s="51"/>
      <c r="B46" s="37" t="s">
        <v>105</v>
      </c>
      <c r="C46" s="52" t="s">
        <v>190</v>
      </c>
      <c r="D46" s="30" t="s">
        <v>193</v>
      </c>
      <c r="E46" s="30" t="s">
        <v>104</v>
      </c>
      <c r="F46" s="30">
        <v>2</v>
      </c>
      <c r="G46" s="30">
        <v>2</v>
      </c>
      <c r="H46" s="25" t="s">
        <v>139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53"/>
    </row>
    <row r="47" spans="1:23" s="84" customFormat="1" x14ac:dyDescent="0.25">
      <c r="A47" s="51"/>
      <c r="B47" s="37"/>
      <c r="C47" s="52"/>
      <c r="D47" s="30"/>
      <c r="E47" s="30"/>
      <c r="F47" s="30"/>
      <c r="G47" s="30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53"/>
    </row>
    <row r="48" spans="1:23" s="84" customFormat="1" x14ac:dyDescent="0.25">
      <c r="A48" s="51"/>
      <c r="B48" s="37" t="s">
        <v>105</v>
      </c>
      <c r="C48" s="52" t="s">
        <v>274</v>
      </c>
      <c r="D48" s="30" t="s">
        <v>276</v>
      </c>
      <c r="E48" s="30" t="s">
        <v>104</v>
      </c>
      <c r="F48" s="30">
        <v>2</v>
      </c>
      <c r="G48" s="30">
        <v>2</v>
      </c>
      <c r="H48" s="25" t="s">
        <v>278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53"/>
    </row>
    <row r="49" spans="1:23" s="84" customFormat="1" x14ac:dyDescent="0.25">
      <c r="A49" s="51"/>
      <c r="B49" s="37" t="s">
        <v>105</v>
      </c>
      <c r="C49" s="52" t="s">
        <v>275</v>
      </c>
      <c r="D49" s="30" t="s">
        <v>277</v>
      </c>
      <c r="E49" s="30" t="s">
        <v>104</v>
      </c>
      <c r="F49" s="30">
        <v>2</v>
      </c>
      <c r="G49" s="30">
        <v>2</v>
      </c>
      <c r="H49" s="25" t="s">
        <v>279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53"/>
    </row>
    <row r="50" spans="1:23" x14ac:dyDescent="0.25">
      <c r="A50" s="51"/>
      <c r="B50" s="37"/>
      <c r="C50" s="52"/>
      <c r="D50" s="30"/>
      <c r="E50" s="30"/>
      <c r="F50" s="30"/>
      <c r="G50" s="30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53"/>
    </row>
    <row r="51" spans="1:23" x14ac:dyDescent="0.25">
      <c r="A51" s="51"/>
      <c r="B51" s="37" t="s">
        <v>105</v>
      </c>
      <c r="C51" s="52" t="s">
        <v>91</v>
      </c>
      <c r="D51" s="30" t="s">
        <v>159</v>
      </c>
      <c r="E51" s="30" t="s">
        <v>104</v>
      </c>
      <c r="F51" s="30">
        <v>1</v>
      </c>
      <c r="G51" s="30">
        <v>1</v>
      </c>
      <c r="H51" s="25" t="s">
        <v>92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53"/>
    </row>
    <row r="52" spans="1:23" x14ac:dyDescent="0.25">
      <c r="A52" s="51"/>
      <c r="B52" s="37"/>
      <c r="C52" s="52" t="s">
        <v>158</v>
      </c>
      <c r="D52" s="30" t="s">
        <v>158</v>
      </c>
      <c r="E52" s="30" t="s">
        <v>104</v>
      </c>
      <c r="F52" s="30">
        <v>1</v>
      </c>
      <c r="G52" s="30">
        <v>1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53"/>
    </row>
    <row r="53" spans="1:23" x14ac:dyDescent="0.25">
      <c r="A53" s="51"/>
      <c r="B53" s="37" t="s">
        <v>105</v>
      </c>
      <c r="C53" s="52" t="s">
        <v>197</v>
      </c>
      <c r="D53" s="30" t="s">
        <v>198</v>
      </c>
      <c r="E53" s="30" t="s">
        <v>104</v>
      </c>
      <c r="F53" s="30">
        <v>1</v>
      </c>
      <c r="G53" s="30">
        <v>1</v>
      </c>
      <c r="H53" s="25" t="s">
        <v>160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53"/>
    </row>
    <row r="54" spans="1:23" x14ac:dyDescent="0.25">
      <c r="A54" s="51"/>
      <c r="B54" s="37"/>
      <c r="C54" s="52"/>
      <c r="D54" s="30"/>
      <c r="E54" s="30"/>
      <c r="F54" s="30"/>
      <c r="G54" s="30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53"/>
    </row>
    <row r="55" spans="1:23" x14ac:dyDescent="0.25">
      <c r="A55" s="57"/>
      <c r="B55" s="39" t="s">
        <v>96</v>
      </c>
      <c r="C55" s="40"/>
      <c r="D55" s="41"/>
      <c r="E55" s="41" t="s">
        <v>104</v>
      </c>
      <c r="F55" s="41"/>
      <c r="G55" s="41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58"/>
    </row>
    <row r="56" spans="1:23" x14ac:dyDescent="0.25">
      <c r="A56" s="51"/>
      <c r="B56" s="37" t="s">
        <v>105</v>
      </c>
      <c r="C56" s="52" t="s">
        <v>78</v>
      </c>
      <c r="D56" s="30" t="s">
        <v>84</v>
      </c>
      <c r="E56" s="30" t="s">
        <v>104</v>
      </c>
      <c r="F56" s="30">
        <v>1</v>
      </c>
      <c r="G56" s="30">
        <v>1</v>
      </c>
      <c r="H56" s="25" t="s">
        <v>79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53"/>
    </row>
    <row r="57" spans="1:23" x14ac:dyDescent="0.25">
      <c r="A57" s="51"/>
      <c r="B57" s="37" t="s">
        <v>105</v>
      </c>
      <c r="C57" s="52" t="s">
        <v>80</v>
      </c>
      <c r="D57" s="30" t="s">
        <v>85</v>
      </c>
      <c r="E57" s="30" t="s">
        <v>104</v>
      </c>
      <c r="F57" s="30" t="s">
        <v>110</v>
      </c>
      <c r="G57" s="30">
        <v>2</v>
      </c>
      <c r="H57" s="25" t="s">
        <v>99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53"/>
    </row>
    <row r="58" spans="1:23" x14ac:dyDescent="0.25">
      <c r="A58" s="51"/>
      <c r="B58" s="72" t="s">
        <v>105</v>
      </c>
      <c r="C58" s="73" t="s">
        <v>81</v>
      </c>
      <c r="D58" s="74" t="s">
        <v>86</v>
      </c>
      <c r="E58" s="74" t="s">
        <v>104</v>
      </c>
      <c r="F58" s="74" t="s">
        <v>110</v>
      </c>
      <c r="G58" s="74">
        <v>2</v>
      </c>
      <c r="H58" s="75" t="s">
        <v>82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53"/>
    </row>
    <row r="59" spans="1:23" x14ac:dyDescent="0.25">
      <c r="A59" s="51"/>
      <c r="B59" s="37" t="s">
        <v>105</v>
      </c>
      <c r="C59" s="52" t="s">
        <v>98</v>
      </c>
      <c r="D59" s="30" t="s">
        <v>87</v>
      </c>
      <c r="E59" s="30" t="s">
        <v>104</v>
      </c>
      <c r="F59" s="30" t="s">
        <v>110</v>
      </c>
      <c r="G59" s="30">
        <v>2</v>
      </c>
      <c r="H59" s="25" t="s">
        <v>100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53"/>
    </row>
    <row r="60" spans="1:23" x14ac:dyDescent="0.25">
      <c r="A60" s="51" t="s">
        <v>103</v>
      </c>
      <c r="B60" s="37" t="s">
        <v>105</v>
      </c>
      <c r="C60" s="52" t="s">
        <v>93</v>
      </c>
      <c r="D60" s="30" t="s">
        <v>88</v>
      </c>
      <c r="E60" s="30" t="s">
        <v>104</v>
      </c>
      <c r="F60" s="30">
        <v>2</v>
      </c>
      <c r="G60" s="30">
        <v>2</v>
      </c>
      <c r="H60" s="25" t="s">
        <v>95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53"/>
    </row>
    <row r="61" spans="1:23" x14ac:dyDescent="0.25">
      <c r="A61" s="51"/>
      <c r="B61" s="37"/>
      <c r="C61" s="52"/>
      <c r="D61" s="30"/>
      <c r="E61" s="30"/>
      <c r="F61" s="30"/>
      <c r="G61" s="30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53"/>
    </row>
    <row r="62" spans="1:23" x14ac:dyDescent="0.25">
      <c r="A62" s="57"/>
      <c r="B62" s="39" t="s">
        <v>149</v>
      </c>
      <c r="C62" s="40"/>
      <c r="D62" s="41"/>
      <c r="E62" s="41"/>
      <c r="F62" s="41"/>
      <c r="G62" s="41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58"/>
    </row>
    <row r="63" spans="1:23" s="26" customFormat="1" x14ac:dyDescent="0.25">
      <c r="A63" s="61" t="s">
        <v>150</v>
      </c>
      <c r="B63" s="38" t="s">
        <v>105</v>
      </c>
      <c r="C63" s="59" t="s">
        <v>154</v>
      </c>
      <c r="D63" s="33" t="s">
        <v>94</v>
      </c>
      <c r="E63" s="33" t="s">
        <v>104</v>
      </c>
      <c r="F63" s="33">
        <v>2</v>
      </c>
      <c r="G63" s="33">
        <v>2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2"/>
    </row>
    <row r="64" spans="1:23" s="26" customFormat="1" x14ac:dyDescent="0.25">
      <c r="A64" s="61" t="s">
        <v>152</v>
      </c>
      <c r="B64" s="38" t="s">
        <v>105</v>
      </c>
      <c r="C64" s="59" t="s">
        <v>155</v>
      </c>
      <c r="D64" s="33" t="s">
        <v>97</v>
      </c>
      <c r="E64" s="33" t="s">
        <v>104</v>
      </c>
      <c r="F64" s="33">
        <v>2</v>
      </c>
      <c r="G64" s="33">
        <v>2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2"/>
    </row>
    <row r="65" spans="1:23" s="26" customFormat="1" ht="15.75" thickBot="1" x14ac:dyDescent="0.3">
      <c r="A65" s="63" t="s">
        <v>153</v>
      </c>
      <c r="B65" s="64" t="s">
        <v>105</v>
      </c>
      <c r="C65" s="65" t="s">
        <v>156</v>
      </c>
      <c r="D65" s="66" t="s">
        <v>151</v>
      </c>
      <c r="E65" s="66" t="s">
        <v>104</v>
      </c>
      <c r="F65" s="66">
        <v>2</v>
      </c>
      <c r="G65" s="66">
        <v>2</v>
      </c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8"/>
    </row>
    <row r="66" spans="1:23" s="26" customFormat="1" x14ac:dyDescent="0.25">
      <c r="A66" s="57"/>
      <c r="B66" s="39" t="s">
        <v>284</v>
      </c>
      <c r="C66" s="40"/>
      <c r="D66" s="41"/>
      <c r="E66" s="41"/>
      <c r="F66" s="41"/>
      <c r="G66" s="41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58"/>
    </row>
    <row r="67" spans="1:23" s="26" customFormat="1" x14ac:dyDescent="0.25">
      <c r="A67" s="61"/>
      <c r="B67" s="38" t="s">
        <v>105</v>
      </c>
      <c r="C67" s="59" t="s">
        <v>287</v>
      </c>
      <c r="D67" s="33" t="s">
        <v>289</v>
      </c>
      <c r="E67" s="33" t="s">
        <v>104</v>
      </c>
      <c r="F67" s="33">
        <v>2</v>
      </c>
      <c r="G67" s="33">
        <v>2</v>
      </c>
      <c r="H67" s="60" t="s">
        <v>293</v>
      </c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2"/>
    </row>
    <row r="68" spans="1:23" s="26" customFormat="1" x14ac:dyDescent="0.25">
      <c r="A68" s="61"/>
      <c r="B68" s="38" t="s">
        <v>105</v>
      </c>
      <c r="C68" s="59" t="s">
        <v>290</v>
      </c>
      <c r="D68" s="33" t="s">
        <v>291</v>
      </c>
      <c r="E68" s="33" t="s">
        <v>104</v>
      </c>
      <c r="F68" s="94">
        <v>0</v>
      </c>
      <c r="G68" s="33">
        <v>4</v>
      </c>
      <c r="H68" s="60" t="s">
        <v>292</v>
      </c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2"/>
    </row>
    <row r="69" spans="1:23" s="26" customFormat="1" x14ac:dyDescent="0.25">
      <c r="A69" s="61"/>
      <c r="B69" s="38" t="s">
        <v>105</v>
      </c>
      <c r="C69" s="59" t="s">
        <v>296</v>
      </c>
      <c r="D69" s="33" t="s">
        <v>294</v>
      </c>
      <c r="E69" s="33" t="s">
        <v>104</v>
      </c>
      <c r="F69" s="94">
        <v>1</v>
      </c>
      <c r="G69" s="33">
        <v>1</v>
      </c>
      <c r="H69" s="60" t="s">
        <v>298</v>
      </c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2"/>
    </row>
    <row r="70" spans="1:23" s="26" customFormat="1" x14ac:dyDescent="0.25">
      <c r="A70" s="61"/>
      <c r="B70" s="38" t="s">
        <v>105</v>
      </c>
      <c r="C70" s="59" t="s">
        <v>297</v>
      </c>
      <c r="D70" s="33" t="s">
        <v>295</v>
      </c>
      <c r="E70" s="33" t="s">
        <v>104</v>
      </c>
      <c r="F70" s="94">
        <v>1</v>
      </c>
      <c r="G70" s="33">
        <v>1</v>
      </c>
      <c r="H70" s="60" t="s">
        <v>307</v>
      </c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2"/>
    </row>
    <row r="71" spans="1:23" s="26" customFormat="1" x14ac:dyDescent="0.25">
      <c r="A71" s="61"/>
      <c r="B71" s="36" t="s">
        <v>286</v>
      </c>
      <c r="C71" s="59"/>
      <c r="D71" s="33"/>
      <c r="E71" s="33"/>
      <c r="F71" s="33"/>
      <c r="G71" s="33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2"/>
    </row>
    <row r="72" spans="1:23" s="26" customFormat="1" ht="15.75" thickBot="1" x14ac:dyDescent="0.3">
      <c r="A72" s="63"/>
      <c r="B72" s="64" t="s">
        <v>105</v>
      </c>
      <c r="C72" s="65" t="s">
        <v>288</v>
      </c>
      <c r="D72" s="66" t="s">
        <v>285</v>
      </c>
      <c r="E72" s="66" t="s">
        <v>104</v>
      </c>
      <c r="F72" s="66">
        <v>2</v>
      </c>
      <c r="G72" s="66">
        <v>2</v>
      </c>
      <c r="H72" s="67" t="s">
        <v>308</v>
      </c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8"/>
    </row>
    <row r="73" spans="1:23" s="26" customFormat="1" x14ac:dyDescent="0.25">
      <c r="A73" s="60"/>
      <c r="B73" s="92"/>
      <c r="C73" s="59"/>
      <c r="D73" s="93"/>
      <c r="E73" s="93"/>
      <c r="F73" s="93"/>
      <c r="G73" s="93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</row>
    <row r="74" spans="1:23" s="26" customFormat="1" x14ac:dyDescent="0.25">
      <c r="A74" s="60"/>
      <c r="B74" s="92"/>
      <c r="C74" s="59"/>
      <c r="D74" s="93"/>
      <c r="E74" s="93"/>
      <c r="F74" s="93"/>
      <c r="G74" s="93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</row>
    <row r="75" spans="1:23" s="26" customFormat="1" x14ac:dyDescent="0.25">
      <c r="A75" s="60"/>
      <c r="B75" s="92"/>
      <c r="C75" s="59"/>
      <c r="D75" s="93"/>
      <c r="E75" s="93"/>
      <c r="F75" s="93"/>
      <c r="G75" s="93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</row>
    <row r="76" spans="1:23" x14ac:dyDescent="0.25">
      <c r="D76" s="9"/>
      <c r="F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23" x14ac:dyDescent="0.25">
      <c r="D77" s="6" t="s">
        <v>33</v>
      </c>
      <c r="E77" s="6"/>
    </row>
    <row r="78" spans="1:23" x14ac:dyDescent="0.25">
      <c r="D78" s="5" t="s">
        <v>34</v>
      </c>
      <c r="E78" s="5"/>
    </row>
    <row r="79" spans="1:23" x14ac:dyDescent="0.25">
      <c r="C79"/>
      <c r="O79" s="5"/>
    </row>
    <row r="80" spans="1:23" x14ac:dyDescent="0.25">
      <c r="C80"/>
      <c r="D80" s="11" t="s">
        <v>44</v>
      </c>
      <c r="E80" t="s">
        <v>105</v>
      </c>
      <c r="F80" s="5" t="s">
        <v>171</v>
      </c>
      <c r="G80" s="4"/>
      <c r="K80">
        <v>0</v>
      </c>
      <c r="O80" s="5"/>
    </row>
    <row r="81" spans="2:19" x14ac:dyDescent="0.25">
      <c r="C81"/>
      <c r="E81" t="s">
        <v>105</v>
      </c>
      <c r="F81" s="5" t="s">
        <v>109</v>
      </c>
      <c r="G81" s="4"/>
      <c r="K81">
        <v>4</v>
      </c>
    </row>
    <row r="82" spans="2:19" x14ac:dyDescent="0.25">
      <c r="C82"/>
      <c r="E82" t="s">
        <v>105</v>
      </c>
      <c r="F82" s="8" t="s">
        <v>108</v>
      </c>
      <c r="G82" s="4"/>
      <c r="K82">
        <v>7</v>
      </c>
    </row>
    <row r="83" spans="2:19" x14ac:dyDescent="0.25">
      <c r="C83"/>
      <c r="E83"/>
      <c r="H83" s="8"/>
    </row>
    <row r="85" spans="2:19" x14ac:dyDescent="0.25">
      <c r="C85"/>
      <c r="H85" s="8"/>
    </row>
    <row r="86" spans="2:19" x14ac:dyDescent="0.25">
      <c r="B86" s="59" t="s">
        <v>296</v>
      </c>
      <c r="C86"/>
      <c r="H86" s="8"/>
      <c r="S86" s="5"/>
    </row>
    <row r="87" spans="2:19" x14ac:dyDescent="0.25">
      <c r="C87" t="s">
        <v>299</v>
      </c>
    </row>
    <row r="88" spans="2:19" x14ac:dyDescent="0.25">
      <c r="C88" t="s">
        <v>300</v>
      </c>
      <c r="S88" s="5"/>
    </row>
    <row r="89" spans="2:19" x14ac:dyDescent="0.25">
      <c r="C89" t="s">
        <v>306</v>
      </c>
      <c r="S89" s="5"/>
    </row>
    <row r="90" spans="2:19" x14ac:dyDescent="0.25">
      <c r="C90" t="s">
        <v>301</v>
      </c>
      <c r="S90" s="5"/>
    </row>
    <row r="91" spans="2:19" x14ac:dyDescent="0.25">
      <c r="C91" s="5" t="s">
        <v>302</v>
      </c>
    </row>
    <row r="92" spans="2:19" x14ac:dyDescent="0.25">
      <c r="C92" s="5" t="s">
        <v>303</v>
      </c>
    </row>
    <row r="93" spans="2:19" x14ac:dyDescent="0.25">
      <c r="C93" s="5" t="s">
        <v>304</v>
      </c>
    </row>
    <row r="94" spans="2:19" x14ac:dyDescent="0.25">
      <c r="C94" s="5" t="s">
        <v>305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"/>
  <dimension ref="A2:R34"/>
  <sheetViews>
    <sheetView workbookViewId="0">
      <selection activeCell="D42" sqref="D42"/>
    </sheetView>
  </sheetViews>
  <sheetFormatPr baseColWidth="10" defaultRowHeight="15" x14ac:dyDescent="0.25"/>
  <cols>
    <col min="2" max="2" width="20.7109375" bestFit="1" customWidth="1"/>
    <col min="7" max="7" width="13.42578125" bestFit="1" customWidth="1"/>
    <col min="14" max="14" width="21.42578125" bestFit="1" customWidth="1"/>
  </cols>
  <sheetData>
    <row r="2" spans="1:5" x14ac:dyDescent="0.25">
      <c r="A2" t="s">
        <v>114</v>
      </c>
    </row>
    <row r="3" spans="1:5" x14ac:dyDescent="0.25">
      <c r="B3" t="s">
        <v>116</v>
      </c>
      <c r="D3" s="14">
        <v>16</v>
      </c>
      <c r="E3" t="s">
        <v>111</v>
      </c>
    </row>
    <row r="4" spans="1:5" x14ac:dyDescent="0.25">
      <c r="B4" t="s">
        <v>117</v>
      </c>
      <c r="C4" s="19" t="s">
        <v>115</v>
      </c>
      <c r="D4" s="15">
        <f>HEX2DEC(C4)</f>
        <v>12</v>
      </c>
    </row>
    <row r="5" spans="1:5" x14ac:dyDescent="0.25">
      <c r="B5" s="13" t="s">
        <v>118</v>
      </c>
      <c r="D5" s="18">
        <f>D3/(2*D4)</f>
        <v>0.66666666666666663</v>
      </c>
      <c r="E5" t="s">
        <v>111</v>
      </c>
    </row>
    <row r="6" spans="1:5" x14ac:dyDescent="0.25">
      <c r="B6" t="s">
        <v>119</v>
      </c>
      <c r="D6" s="14">
        <v>256</v>
      </c>
    </row>
    <row r="7" spans="1:5" x14ac:dyDescent="0.25">
      <c r="B7" t="s">
        <v>120</v>
      </c>
      <c r="D7" s="17">
        <f>D5/D6</f>
        <v>2.6041666666666665E-3</v>
      </c>
      <c r="E7" t="s">
        <v>111</v>
      </c>
    </row>
    <row r="8" spans="1:5" x14ac:dyDescent="0.25">
      <c r="B8" t="s">
        <v>120</v>
      </c>
      <c r="D8" s="16">
        <f>D7*1000</f>
        <v>2.6041666666666665</v>
      </c>
      <c r="E8" t="s">
        <v>112</v>
      </c>
    </row>
    <row r="9" spans="1:5" x14ac:dyDescent="0.25">
      <c r="B9" t="s">
        <v>121</v>
      </c>
      <c r="D9" s="15">
        <f>1/D8</f>
        <v>0.38400000000000001</v>
      </c>
      <c r="E9" t="s">
        <v>113</v>
      </c>
    </row>
    <row r="12" spans="1:5" x14ac:dyDescent="0.25">
      <c r="A12" t="s">
        <v>122</v>
      </c>
    </row>
    <row r="13" spans="1:5" x14ac:dyDescent="0.25">
      <c r="B13" t="str">
        <f>B3</f>
        <v>Taktfrequenz STM8</v>
      </c>
      <c r="D13" s="14">
        <v>16</v>
      </c>
    </row>
    <row r="14" spans="1:5" x14ac:dyDescent="0.25">
      <c r="B14" t="s">
        <v>123</v>
      </c>
      <c r="C14" s="19">
        <v>6</v>
      </c>
      <c r="D14" s="15">
        <f>HEX2DEC(C14)</f>
        <v>6</v>
      </c>
    </row>
    <row r="15" spans="1:5" x14ac:dyDescent="0.25">
      <c r="B15" s="13" t="s">
        <v>124</v>
      </c>
      <c r="D15" s="18">
        <f>D13/(POWER(2,D14))</f>
        <v>0.25</v>
      </c>
      <c r="E15" t="s">
        <v>111</v>
      </c>
    </row>
    <row r="16" spans="1:5" x14ac:dyDescent="0.25">
      <c r="B16" t="s">
        <v>119</v>
      </c>
      <c r="D16" s="14">
        <f>256*256</f>
        <v>65536</v>
      </c>
    </row>
    <row r="17" spans="1:18" x14ac:dyDescent="0.25">
      <c r="B17" t="s">
        <v>120</v>
      </c>
      <c r="D17" s="17">
        <f>D15/D16</f>
        <v>3.814697265625E-6</v>
      </c>
      <c r="E17" t="s">
        <v>111</v>
      </c>
    </row>
    <row r="18" spans="1:18" x14ac:dyDescent="0.25">
      <c r="B18" t="s">
        <v>120</v>
      </c>
      <c r="D18" s="16">
        <f>D17*1000</f>
        <v>3.814697265625E-3</v>
      </c>
      <c r="E18" t="s">
        <v>112</v>
      </c>
    </row>
    <row r="19" spans="1:18" x14ac:dyDescent="0.25">
      <c r="B19" t="s">
        <v>120</v>
      </c>
      <c r="D19" s="16">
        <f>D18*1000</f>
        <v>3.814697265625</v>
      </c>
      <c r="E19" t="s">
        <v>125</v>
      </c>
    </row>
    <row r="20" spans="1:18" x14ac:dyDescent="0.25">
      <c r="B20" t="s">
        <v>121</v>
      </c>
      <c r="D20" s="20">
        <f>1/D18</f>
        <v>262.14400000000001</v>
      </c>
      <c r="E20" t="s">
        <v>113</v>
      </c>
      <c r="P20" s="27">
        <f>POWER(2,D24)</f>
        <v>128</v>
      </c>
    </row>
    <row r="21" spans="1:18" x14ac:dyDescent="0.25">
      <c r="P21">
        <f>POWER(2,P23)</f>
        <v>2</v>
      </c>
    </row>
    <row r="22" spans="1:18" x14ac:dyDescent="0.25">
      <c r="A22" t="s">
        <v>231</v>
      </c>
    </row>
    <row r="23" spans="1:18" ht="15.75" x14ac:dyDescent="0.3">
      <c r="B23" t="str">
        <f>B13</f>
        <v>Taktfrequenz STM8</v>
      </c>
      <c r="D23" s="14">
        <v>16</v>
      </c>
      <c r="G23" t="s">
        <v>131</v>
      </c>
      <c r="H23" s="14">
        <v>1000</v>
      </c>
      <c r="I23" t="s">
        <v>125</v>
      </c>
      <c r="J23" s="17">
        <f>H23/1000000</f>
        <v>1E-3</v>
      </c>
      <c r="K23" t="s">
        <v>111</v>
      </c>
      <c r="N23" s="71" t="s">
        <v>233</v>
      </c>
      <c r="O23">
        <v>62500</v>
      </c>
      <c r="P23">
        <v>1</v>
      </c>
      <c r="Q23" t="s">
        <v>237</v>
      </c>
      <c r="R23">
        <f>62500*P20/P21</f>
        <v>4000000</v>
      </c>
    </row>
    <row r="24" spans="1:18" ht="15.75" x14ac:dyDescent="0.3">
      <c r="B24" t="s">
        <v>232</v>
      </c>
      <c r="C24" s="19">
        <v>7</v>
      </c>
      <c r="D24" s="15">
        <f>HEX2DEC(C24)</f>
        <v>7</v>
      </c>
      <c r="G24" t="s">
        <v>132</v>
      </c>
      <c r="H24" s="20">
        <f>D25/J23</f>
        <v>125</v>
      </c>
      <c r="N24" s="71" t="s">
        <v>236</v>
      </c>
      <c r="O24" s="27">
        <v>-3</v>
      </c>
      <c r="P24" s="27"/>
    </row>
    <row r="25" spans="1:18" x14ac:dyDescent="0.25">
      <c r="B25" s="13" t="s">
        <v>124</v>
      </c>
      <c r="D25" s="18">
        <f>D23/(POWER(2,D24))</f>
        <v>0.125</v>
      </c>
      <c r="E25" t="s">
        <v>111</v>
      </c>
      <c r="G25" t="s">
        <v>133</v>
      </c>
      <c r="H25" s="20">
        <f>ROUNDDOWN(H24/256,0)</f>
        <v>0</v>
      </c>
      <c r="N25" t="s">
        <v>234</v>
      </c>
      <c r="O25">
        <v>900</v>
      </c>
      <c r="P25" t="s">
        <v>125</v>
      </c>
    </row>
    <row r="26" spans="1:18" x14ac:dyDescent="0.25">
      <c r="B26" t="s">
        <v>126</v>
      </c>
      <c r="D26" s="21">
        <f>O26-(256*C27)</f>
        <v>66</v>
      </c>
      <c r="G26" t="s">
        <v>134</v>
      </c>
      <c r="H26" s="20">
        <f>ROUND(H24-(H25*256),0)</f>
        <v>125</v>
      </c>
      <c r="N26" t="s">
        <v>235</v>
      </c>
      <c r="O26">
        <f>ROUND(O23/O25,0)+O24</f>
        <v>66</v>
      </c>
      <c r="P26" s="12" t="str">
        <f>DEC2HEX(O26)</f>
        <v>42</v>
      </c>
    </row>
    <row r="27" spans="1:18" x14ac:dyDescent="0.25">
      <c r="B27" t="s">
        <v>127</v>
      </c>
      <c r="C27" s="19">
        <f>ROUNDDOWN(O26/256,0)</f>
        <v>0</v>
      </c>
      <c r="D27" s="15">
        <f>C27*256+(D26+1)</f>
        <v>67</v>
      </c>
    </row>
    <row r="28" spans="1:18" x14ac:dyDescent="0.25">
      <c r="B28" t="s">
        <v>120</v>
      </c>
      <c r="D28" s="17">
        <f>D25/D27</f>
        <v>1.8656716417910447E-3</v>
      </c>
      <c r="E28" t="s">
        <v>111</v>
      </c>
      <c r="G28" t="s">
        <v>130</v>
      </c>
      <c r="H28" s="23">
        <v>0.5</v>
      </c>
    </row>
    <row r="29" spans="1:18" x14ac:dyDescent="0.25">
      <c r="B29" t="s">
        <v>120</v>
      </c>
      <c r="D29" s="16">
        <f>D28*1000</f>
        <v>1.8656716417910448</v>
      </c>
      <c r="E29" t="s">
        <v>112</v>
      </c>
      <c r="G29" t="s">
        <v>135</v>
      </c>
      <c r="H29" s="15">
        <f>H24*H28</f>
        <v>62.5</v>
      </c>
      <c r="K29" s="14"/>
    </row>
    <row r="30" spans="1:18" x14ac:dyDescent="0.25">
      <c r="B30" t="s">
        <v>120</v>
      </c>
      <c r="D30" s="16">
        <f>D29*1000</f>
        <v>1865.6716417910447</v>
      </c>
      <c r="E30" t="s">
        <v>125</v>
      </c>
      <c r="G30" t="s">
        <v>136</v>
      </c>
      <c r="H30" s="20">
        <f>ROUNDDOWN(H29/256,0)</f>
        <v>0</v>
      </c>
    </row>
    <row r="31" spans="1:18" x14ac:dyDescent="0.25">
      <c r="G31" t="s">
        <v>137</v>
      </c>
      <c r="H31" s="20">
        <f>ROUND(H29-(H30*256),0)</f>
        <v>63</v>
      </c>
    </row>
    <row r="32" spans="1:18" x14ac:dyDescent="0.25">
      <c r="B32" t="s">
        <v>128</v>
      </c>
      <c r="D32" s="21">
        <v>196</v>
      </c>
    </row>
    <row r="33" spans="2:4" x14ac:dyDescent="0.25">
      <c r="B33" t="s">
        <v>129</v>
      </c>
      <c r="C33" s="19">
        <v>9</v>
      </c>
      <c r="D33" s="15">
        <f>C33*256+(D32+1)</f>
        <v>2501</v>
      </c>
    </row>
    <row r="34" spans="2:4" x14ac:dyDescent="0.25">
      <c r="B34" t="s">
        <v>130</v>
      </c>
      <c r="D34" s="22">
        <f>D33/D27</f>
        <v>37.328358208955223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B2:B3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176</v>
      </c>
    </row>
    <row r="3" spans="2:2" x14ac:dyDescent="0.25">
      <c r="B3" t="s">
        <v>177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O34"/>
  <sheetViews>
    <sheetView workbookViewId="0">
      <selection activeCell="G9" sqref="G9"/>
    </sheetView>
  </sheetViews>
  <sheetFormatPr baseColWidth="10" defaultRowHeight="15" x14ac:dyDescent="0.25"/>
  <sheetData>
    <row r="1" spans="1:15" ht="28.5" x14ac:dyDescent="0.45">
      <c r="A1" s="79" t="s">
        <v>238</v>
      </c>
      <c r="B1" s="78"/>
      <c r="C1" s="78"/>
    </row>
    <row r="2" spans="1:15" x14ac:dyDescent="0.25">
      <c r="A2" s="78"/>
      <c r="B2" s="76" t="s">
        <v>239</v>
      </c>
      <c r="C2" s="78" t="s">
        <v>78</v>
      </c>
    </row>
    <row r="3" spans="1:15" x14ac:dyDescent="0.25">
      <c r="A3" s="78"/>
      <c r="B3" s="76" t="s">
        <v>240</v>
      </c>
      <c r="C3" s="78" t="s">
        <v>241</v>
      </c>
    </row>
    <row r="4" spans="1:15" x14ac:dyDescent="0.25">
      <c r="A4" s="78"/>
      <c r="B4" s="76" t="s">
        <v>242</v>
      </c>
      <c r="C4" s="78" t="s">
        <v>168</v>
      </c>
    </row>
    <row r="5" spans="1:15" x14ac:dyDescent="0.25">
      <c r="B5" s="82" t="s">
        <v>243</v>
      </c>
      <c r="C5" s="81" t="s">
        <v>270</v>
      </c>
      <c r="D5" s="81"/>
    </row>
    <row r="6" spans="1:15" x14ac:dyDescent="0.25">
      <c r="B6" s="82"/>
      <c r="C6" s="81"/>
      <c r="D6" s="81" t="s">
        <v>244</v>
      </c>
    </row>
    <row r="7" spans="1:15" x14ac:dyDescent="0.25">
      <c r="B7" s="76"/>
    </row>
    <row r="8" spans="1:15" x14ac:dyDescent="0.25">
      <c r="B8" s="76"/>
    </row>
    <row r="9" spans="1:15" ht="28.5" x14ac:dyDescent="0.45">
      <c r="A9" s="89" t="s">
        <v>247</v>
      </c>
      <c r="B9" s="77"/>
    </row>
    <row r="10" spans="1:15" x14ac:dyDescent="0.25">
      <c r="B10" s="80" t="s">
        <v>245</v>
      </c>
    </row>
    <row r="11" spans="1:15" ht="15.75" x14ac:dyDescent="0.3">
      <c r="B11" s="71" t="s">
        <v>246</v>
      </c>
      <c r="G11" s="88" t="s">
        <v>251</v>
      </c>
    </row>
    <row r="12" spans="1:15" x14ac:dyDescent="0.25">
      <c r="B12" s="83"/>
      <c r="C12" s="85"/>
      <c r="D12" s="85"/>
      <c r="E12" s="85"/>
      <c r="F12" s="85"/>
      <c r="G12" s="85"/>
      <c r="H12" s="85"/>
      <c r="I12" s="85"/>
      <c r="J12" s="85" t="s">
        <v>252</v>
      </c>
      <c r="K12" s="85"/>
      <c r="L12" s="85"/>
      <c r="M12" s="85"/>
      <c r="N12" s="85"/>
      <c r="O12" s="85"/>
    </row>
    <row r="13" spans="1:15" x14ac:dyDescent="0.25">
      <c r="B13" s="87" t="s">
        <v>248</v>
      </c>
    </row>
    <row r="14" spans="1:15" ht="15.75" x14ac:dyDescent="0.3">
      <c r="B14" s="86" t="s">
        <v>249</v>
      </c>
      <c r="G14" s="88" t="s">
        <v>253</v>
      </c>
    </row>
    <row r="15" spans="1:15" x14ac:dyDescent="0.25">
      <c r="B15" s="83"/>
      <c r="C15" s="85"/>
      <c r="D15" s="85"/>
      <c r="E15" s="85"/>
      <c r="F15" s="85"/>
      <c r="G15" s="85"/>
      <c r="H15" s="85"/>
      <c r="I15" s="85"/>
      <c r="J15" s="85" t="s">
        <v>252</v>
      </c>
      <c r="K15" s="85"/>
      <c r="L15" s="85"/>
      <c r="M15" s="85"/>
      <c r="N15" s="85"/>
      <c r="O15" s="85"/>
    </row>
    <row r="16" spans="1:15" x14ac:dyDescent="0.25">
      <c r="B16" s="87" t="s">
        <v>272</v>
      </c>
    </row>
    <row r="17" spans="1:15" ht="15.75" x14ac:dyDescent="0.3">
      <c r="B17" s="86" t="s">
        <v>250</v>
      </c>
      <c r="G17" s="88" t="s">
        <v>273</v>
      </c>
    </row>
    <row r="18" spans="1:15" x14ac:dyDescent="0.25">
      <c r="B18" s="85"/>
      <c r="C18" s="85"/>
      <c r="D18" s="85"/>
      <c r="E18" s="85"/>
      <c r="F18" s="85"/>
      <c r="G18" s="85"/>
      <c r="H18" s="85"/>
      <c r="I18" s="85"/>
      <c r="J18" s="85" t="s">
        <v>254</v>
      </c>
      <c r="K18" s="85"/>
      <c r="L18" s="85"/>
      <c r="M18" s="85"/>
      <c r="N18" s="85"/>
      <c r="O18" s="85"/>
    </row>
    <row r="20" spans="1:15" s="84" customFormat="1" ht="28.5" x14ac:dyDescent="0.45">
      <c r="A20" s="89" t="s">
        <v>271</v>
      </c>
    </row>
    <row r="21" spans="1:15" x14ac:dyDescent="0.25">
      <c r="B21" t="s">
        <v>255</v>
      </c>
    </row>
    <row r="22" spans="1:15" x14ac:dyDescent="0.25">
      <c r="D22" t="s">
        <v>256</v>
      </c>
    </row>
    <row r="23" spans="1:15" x14ac:dyDescent="0.25">
      <c r="D23" t="s">
        <v>257</v>
      </c>
    </row>
    <row r="24" spans="1:15" x14ac:dyDescent="0.25">
      <c r="D24" t="s">
        <v>258</v>
      </c>
    </row>
    <row r="25" spans="1:15" x14ac:dyDescent="0.25">
      <c r="D25" t="s">
        <v>259</v>
      </c>
    </row>
    <row r="26" spans="1:15" s="84" customFormat="1" x14ac:dyDescent="0.25"/>
    <row r="27" spans="1:15" s="84" customFormat="1" x14ac:dyDescent="0.25">
      <c r="B27" s="85" t="s">
        <v>269</v>
      </c>
    </row>
    <row r="28" spans="1:15" s="84" customFormat="1" x14ac:dyDescent="0.25">
      <c r="B28" s="91" t="s">
        <v>265</v>
      </c>
    </row>
    <row r="29" spans="1:15" x14ac:dyDescent="0.25">
      <c r="B29" s="91" t="s">
        <v>266</v>
      </c>
    </row>
    <row r="30" spans="1:15" s="84" customFormat="1" x14ac:dyDescent="0.25">
      <c r="B30" s="91" t="s">
        <v>267</v>
      </c>
    </row>
    <row r="31" spans="1:15" ht="15.75" x14ac:dyDescent="0.3">
      <c r="B31" s="90" t="s">
        <v>268</v>
      </c>
    </row>
    <row r="32" spans="1:15" ht="15.75" x14ac:dyDescent="0.3">
      <c r="G32" s="88" t="s">
        <v>260</v>
      </c>
    </row>
    <row r="33" spans="8:9" x14ac:dyDescent="0.25">
      <c r="H33" t="s">
        <v>261</v>
      </c>
      <c r="I33" t="s">
        <v>262</v>
      </c>
    </row>
    <row r="34" spans="8:9" x14ac:dyDescent="0.25">
      <c r="H34" t="s">
        <v>263</v>
      </c>
      <c r="I34" t="s">
        <v>264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protocol</vt:lpstr>
      <vt:lpstr>Commands</vt:lpstr>
      <vt:lpstr>Berechnungen Timer</vt:lpstr>
      <vt:lpstr>I2C-Bus</vt:lpstr>
      <vt:lpstr>Einschalten,Umrechnen</vt:lpstr>
    </vt:vector>
  </TitlesOfParts>
  <Company>Pepperl+Fuchs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Filler</dc:creator>
  <cp:lastModifiedBy>Filler, Thomas</cp:lastModifiedBy>
  <dcterms:created xsi:type="dcterms:W3CDTF">2014-09-16T06:37:34Z</dcterms:created>
  <dcterms:modified xsi:type="dcterms:W3CDTF">2021-07-22T08:35:53Z</dcterms:modified>
</cp:coreProperties>
</file>