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>
    <mc:Choice Requires="x15">
      <x15ac:absPath xmlns:x15ac="http://schemas.microsoft.com/office/spreadsheetml/2010/11/ac" url="https://saepiox.sharepoint.com/sites/Saepions/Delte dokumenter/SaepioX Share/11 Test/Data/"/>
    </mc:Choice>
  </mc:AlternateContent>
  <xr:revisionPtr revIDLastSave="185" documentId="8_{13E5AC33-8EE0-4DB2-87E9-936006AA9C20}" xr6:coauthVersionLast="45" xr6:coauthVersionMax="45" xr10:uidLastSave="{454C889F-CC19-44ED-B45B-3F5481476525}"/>
  <bookViews>
    <workbookView xWindow="-120" yWindow="-120" windowWidth="38640" windowHeight="21240" xr2:uid="{78B012A2-6D3E-4E44-BD66-65528F7557E8}"/>
  </bookViews>
  <sheets>
    <sheet name="Sheet1" sheetId="1" r:id="rId1"/>
  </sheets>
  <externalReferences>
    <externalReference r:id="rId2"/>
  </externalReferenc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1" i="1" l="1"/>
  <c r="M51" i="1" s="1"/>
  <c r="J50" i="1"/>
  <c r="M50" i="1" s="1"/>
  <c r="M49" i="1"/>
  <c r="J49" i="1"/>
  <c r="J48" i="1"/>
  <c r="M48" i="1" s="1"/>
  <c r="J47" i="1"/>
  <c r="J46" i="1"/>
  <c r="J45" i="1"/>
  <c r="J44" i="1"/>
  <c r="J43" i="1"/>
  <c r="J42" i="1"/>
  <c r="J41" i="1"/>
  <c r="J40" i="1"/>
  <c r="J39" i="1"/>
  <c r="J38" i="1"/>
  <c r="I38" i="1"/>
  <c r="J37" i="1"/>
  <c r="I37" i="1"/>
  <c r="J36" i="1"/>
  <c r="I36" i="1"/>
  <c r="J35" i="1"/>
  <c r="I35" i="1"/>
  <c r="J34" i="1"/>
  <c r="I34" i="1"/>
  <c r="J33" i="1"/>
  <c r="I33" i="1"/>
  <c r="M32" i="1"/>
  <c r="J32" i="1"/>
  <c r="J31" i="1"/>
  <c r="M31" i="1" s="1"/>
  <c r="J30" i="1"/>
  <c r="M30" i="1" s="1"/>
  <c r="M29" i="1"/>
  <c r="J29" i="1"/>
  <c r="M28" i="1"/>
  <c r="J28" i="1"/>
  <c r="M27" i="1"/>
  <c r="J23" i="1"/>
  <c r="M23" i="1" s="1"/>
  <c r="J5" i="1"/>
  <c r="M5" i="1" s="1"/>
  <c r="J26" i="1"/>
  <c r="M26" i="1" s="1"/>
  <c r="J25" i="1"/>
  <c r="M25" i="1" s="1"/>
  <c r="J24" i="1"/>
  <c r="M24" i="1" s="1"/>
  <c r="J4" i="1"/>
  <c r="M2" i="1"/>
  <c r="J18" i="1"/>
  <c r="J17" i="1"/>
  <c r="J14" i="1"/>
  <c r="J9" i="1"/>
  <c r="I9" i="1" s="1"/>
  <c r="J10" i="1"/>
  <c r="I10" i="1" s="1"/>
  <c r="J11" i="1"/>
  <c r="I11" i="1" s="1"/>
  <c r="J12" i="1"/>
  <c r="I12" i="1" s="1"/>
  <c r="J13" i="1"/>
  <c r="I13" i="1" s="1"/>
  <c r="J8" i="1"/>
  <c r="I8" i="1" s="1"/>
  <c r="J22" i="1"/>
  <c r="J21" i="1"/>
  <c r="J19" i="1"/>
  <c r="J20" i="1"/>
  <c r="J16" i="1"/>
  <c r="J15" i="1"/>
  <c r="J7" i="1" l="1"/>
  <c r="M7" i="1" s="1"/>
  <c r="J6" i="1"/>
  <c r="M6" i="1" s="1"/>
  <c r="M4" i="1"/>
  <c r="J3" i="1"/>
  <c r="M3" i="1" s="1"/>
</calcChain>
</file>

<file path=xl/sharedStrings.xml><?xml version="1.0" encoding="utf-8"?>
<sst xmlns="http://schemas.openxmlformats.org/spreadsheetml/2006/main" count="485" uniqueCount="97">
  <si>
    <t>PortfolioId</t>
  </si>
  <si>
    <t>InstrumentId</t>
  </si>
  <si>
    <t>InstrumentName</t>
  </si>
  <si>
    <t>InstrumentGroup</t>
  </si>
  <si>
    <t>InstrumentType</t>
  </si>
  <si>
    <t>Maturity</t>
  </si>
  <si>
    <t>Allocation</t>
  </si>
  <si>
    <t>ExposureCurrency</t>
  </si>
  <si>
    <t>WeightedExposureValueExpCCY</t>
  </si>
  <si>
    <t>Name</t>
  </si>
  <si>
    <t>BasCurrency</t>
  </si>
  <si>
    <t>ExpBas</t>
  </si>
  <si>
    <t>PriceDate</t>
  </si>
  <si>
    <t>Asset</t>
  </si>
  <si>
    <t>DKK</t>
  </si>
  <si>
    <t>EUR</t>
  </si>
  <si>
    <t>GBP</t>
  </si>
  <si>
    <t>JPY</t>
  </si>
  <si>
    <t>USD</t>
  </si>
  <si>
    <t>ZAR</t>
  </si>
  <si>
    <t>1000-001</t>
  </si>
  <si>
    <t>1000-002</t>
  </si>
  <si>
    <t>1000-003</t>
  </si>
  <si>
    <t>2000-001</t>
  </si>
  <si>
    <t>2000-002</t>
  </si>
  <si>
    <t>Bonds</t>
  </si>
  <si>
    <t>Nominal</t>
  </si>
  <si>
    <t>Counterparty</t>
  </si>
  <si>
    <t>Corp FI</t>
  </si>
  <si>
    <t>Dev EQ</t>
  </si>
  <si>
    <t>Equity</t>
  </si>
  <si>
    <t>HKD</t>
  </si>
  <si>
    <t>FXFWDDKKGBP</t>
  </si>
  <si>
    <t>FX Forward DKKGBP</t>
  </si>
  <si>
    <t>FX Forwards</t>
  </si>
  <si>
    <t>Hedge</t>
  </si>
  <si>
    <t>Danske Bank</t>
  </si>
  <si>
    <t>FXFWDDKKNOK</t>
  </si>
  <si>
    <t>FX Forward DKKNOK</t>
  </si>
  <si>
    <t>NOK</t>
  </si>
  <si>
    <t>FXFWDDKKHKD</t>
  </si>
  <si>
    <t>FX Forward DKKHKD</t>
  </si>
  <si>
    <t>FXFWDDKKJPY</t>
  </si>
  <si>
    <t>FX Forward DKKJPY</t>
  </si>
  <si>
    <t>FXFWDDKKUSD</t>
  </si>
  <si>
    <t>FX Forward DKKUSD</t>
  </si>
  <si>
    <t>FXFWDDKKSEK</t>
  </si>
  <si>
    <t>FX Forward DKKSEK</t>
  </si>
  <si>
    <t>SEK</t>
  </si>
  <si>
    <t>1000-004</t>
  </si>
  <si>
    <t>2000-004</t>
  </si>
  <si>
    <t>NOK BOND 1</t>
  </si>
  <si>
    <t>Norsk Hydro</t>
  </si>
  <si>
    <t>Corporate debt</t>
  </si>
  <si>
    <t>SEK BOND 1</t>
  </si>
  <si>
    <t>Ericsson</t>
  </si>
  <si>
    <t>GBP BOND 1</t>
  </si>
  <si>
    <t>Virgin Group</t>
  </si>
  <si>
    <t>NOK EQUITY 1</t>
  </si>
  <si>
    <t>Equinor</t>
  </si>
  <si>
    <t>Listed Equity</t>
  </si>
  <si>
    <t>SEK EQUITY 1</t>
  </si>
  <si>
    <t>SEB Ab</t>
  </si>
  <si>
    <t>GBP EQUITY 1</t>
  </si>
  <si>
    <t>Vodafone</t>
  </si>
  <si>
    <t>DKK EQ FUND 1</t>
  </si>
  <si>
    <t>Danske Invest Global Equity</t>
  </si>
  <si>
    <t>CAD</t>
  </si>
  <si>
    <t>AUD</t>
  </si>
  <si>
    <t>3000-001</t>
  </si>
  <si>
    <t>3000-004</t>
  </si>
  <si>
    <t>LLOYDS Bank</t>
  </si>
  <si>
    <t>DNB</t>
  </si>
  <si>
    <t>Handelsbanken</t>
  </si>
  <si>
    <t>Nordea</t>
  </si>
  <si>
    <t>JPMorgan</t>
  </si>
  <si>
    <t>2000-003</t>
  </si>
  <si>
    <t>2019-12-04</t>
  </si>
  <si>
    <t>2019-12-06</t>
  </si>
  <si>
    <t>2019-12-08</t>
  </si>
  <si>
    <t>2019-12-10</t>
  </si>
  <si>
    <t>2019-12-12</t>
  </si>
  <si>
    <t>2019-12-14</t>
  </si>
  <si>
    <t>2019-12-16</t>
  </si>
  <si>
    <t>2019-12-18</t>
  </si>
  <si>
    <t>2019-12-20</t>
  </si>
  <si>
    <t>2019-12-22</t>
  </si>
  <si>
    <t>2019-12-24</t>
  </si>
  <si>
    <t>2019-12-26</t>
  </si>
  <si>
    <t>2019-12-28</t>
  </si>
  <si>
    <t>2019-12-30</t>
  </si>
  <si>
    <t>2020-01-01</t>
  </si>
  <si>
    <t>2020-01-03</t>
  </si>
  <si>
    <t>2020-01-05</t>
  </si>
  <si>
    <t>2020-01-07</t>
  </si>
  <si>
    <t>2020-01-09</t>
  </si>
  <si>
    <t>2020-01-11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</si>
</sst>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14" fontId="0" fillId="0" borderId="0" xfId="0" applyNumberFormat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164" fontId="1" fillId="0" borderId="0" xfId="0" applyNumberFormat="1" applyFont="1" applyFill="1" applyBorder="1" applyAlignment="1" applyProtection="1"/>
    <xf numFmtId="1" fontId="1" fillId="0" borderId="0" xfId="0" applyNumberFormat="1" applyFont="1"/>
    <xf numFmtId="0" fontId="1" fillId="0" borderId="0" xfId="0" applyFont="1"/>
    <xf numFmtId="0" fontId="1" fillId="0" borderId="0" xfId="0" applyNumberFormat="1" applyFont="1" applyFill="1" applyAlignment="1" applyProtection="1"/>
    <xf numFmtId="164" fontId="1" fillId="0" borderId="0" xfId="0" applyNumberFormat="1" applyFont="1" applyFill="1" applyAlignment="1" applyProtection="1"/>
    <xf numFmtId="43" fontId="0" fillId="0" borderId="0" xfId="1" applyFont="1"/>
    <xf numFmtId="43" fontId="1" fillId="0" borderId="0" xfId="1" applyFont="1" applyFill="1" applyAlignment="1" applyProtection="1"/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Positions">
        <xs:complexType>
          <xs:sequence>
            <xs:element name="Position">
              <xs:complexType>
                <xs:sequence>
                  <xs:element type="xs:string" name="PortfolioId"/>
                  <xs:element type="xs:string" name="PositionId"/>
                  <xs:element type="xs:string" name="PositionName"/>
                  <xs:element type="xs:double" name="PositionNominal"/>
                  <xs:element type="xs:byte" name="ExposureRatio"/>
                  <xs:element type="xs:string" name="PositionGroup"/>
                  <xs:element type="xs:string" name="PositionType"/>
                  <xs:element type="xs:date" name="Maturity"/>
                  <xs:element type="xs:string" name="LegNo"/>
                  <xs:element type="xs:string" name="Allocation"/>
                  <xs:element type="xs:string" name="ExposureCurrency"/>
                  <xs:element type="xs:string" name="CalcWeight"/>
                  <xs:element type="xs:int" name="PfDepth"/>
                  <xs:element type="xs:double" name="WeightedMarketValueExpCCY"/>
                  <xs:element type="xs:double" name="WeightedExposureValueExpCCY"/>
                  <xs:element type="xs:string" name="Name"/>
                  <xs:element type="xs:string" name="BasCurrency"/>
                  <xs:element type="xs:byte" name="Parent"/>
                  <xs:element type="xs:string" name="PfCCYPair"/>
                  <xs:element type="xs:float" name="PfCcyRate"/>
                  <xs:element type="xs:double" name="ExpBas"/>
                  <xs:element type="xs:string" name="ExpCcyPair"/>
                  <xs:element type="xs:float" name="ExpCcyRate"/>
                  <xs:element type="xs:float" name="Price"/>
                  <xs:element type="xs:date" name="PriceDate"/>
                  <xs:element type="xs:date" name="IsReportingDay"/>
                  <xs:element type="xs:string" name="Hedgeable"/>
                </xs:sequence>
              </xs:complexType>
            </xs:element>
          </xs:sequence>
        </xs:complexType>
      </xs:element>
    </xs:schema>
  </Schema>
  <Map ID="6" Name="Positions_Map" RootElement="Positions" SchemaID="Schema3" ShowImportExportValidationErrors="true" AutoFit="true" Append="true" PreserveSortAFLayout="true" PreserveFormat="true"/>
</MapInfo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xmlMaps.xml" Type="http://schemas.openxmlformats.org/officeDocument/2006/relationships/xmlMaps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Relationship Id="rId9" Target="../customXml/item3.xml" Type="http://schemas.openxmlformats.org/officeDocument/2006/relationships/customXml"/></Relationships>
</file>

<file path=xl/externalLinks/_rels/externalLink1.xml.rels><?xml version="1.0" encoding="UTF-8" standalone="no"?><Relationships xmlns="http://schemas.openxmlformats.org/package/2006/relationships"><Relationship Id="rId1" Target="/sites/cxo/Delte%20dokumenter/NDA/Kirkbi/Data/SaepioX%20holdings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"/>
      <sheetName val="Financial investments"/>
      <sheetName val="Sheet2"/>
      <sheetName val="X-ra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0797A-C2E5-4BE8-835D-C2EE130C0357}" name="Table1" displayName="Table1" ref="A1:O51" tableType="xml" totalsRowShown="0">
  <autoFilter ref="A1:O51" xr:uid="{4D6307EA-ED28-41D1-94CF-AAA3D6F6109E}"/>
  <sortState xmlns:xlrd2="http://schemas.microsoft.com/office/spreadsheetml/2017/richdata2" ref="A2:O1">
    <sortCondition descending="1" ref="N1"/>
  </sortState>
  <tableColumns count="15">
    <tableColumn id="1" xr3:uid="{6D0289A2-702D-4D5B-910C-50404F26EFD8}" uniqueName="PortfolioId" name="PortfolioId">
      <xmlColumnPr mapId="6" xpath="/Positions/Position/PortfolioId" xmlDataType="string"/>
    </tableColumn>
    <tableColumn id="2" xr3:uid="{707343E5-7670-4ABD-A879-AD7846FA99BC}" uniqueName="PositionId" name="InstrumentId">
      <calculatedColumnFormula>'[1]Financial investments'!$C2</calculatedColumnFormula>
      <xmlColumnPr mapId="6" xpath="/Positions/Position/PositionId" xmlDataType="string"/>
    </tableColumn>
    <tableColumn id="3" xr3:uid="{71D858FD-2F46-4E65-A1B8-4C9F8C7804C9}" uniqueName="PositionName" name="InstrumentName">
      <calculatedColumnFormula>'[1]Financial investments'!$D2</calculatedColumnFormula>
      <xmlColumnPr mapId="6" xpath="/Positions/Position/PositionName" xmlDataType="string"/>
    </tableColumn>
    <tableColumn id="6" xr3:uid="{0FE28187-7BC4-4417-93F9-E99B2090A45C}" uniqueName="PositionGroup" name="InstrumentGroup">
      <xmlColumnPr mapId="6" xpath="/Positions/Position/PositionGroup" xmlDataType="string"/>
    </tableColumn>
    <tableColumn id="7" xr3:uid="{9ECBA840-C492-49A8-96FF-4C54E28385C0}" uniqueName="PositionType" name="InstrumentType">
      <xmlColumnPr mapId="6" xpath="/Positions/Position/PositionType" xmlDataType="string"/>
    </tableColumn>
    <tableColumn id="8" xr3:uid="{7A691B6B-110B-4149-9046-48717943F5D3}" uniqueName="Maturity" name="Maturity" dataDxfId="2">
      <xmlColumnPr mapId="6" xpath="/Positions/Position/Maturity" xmlDataType="date"/>
    </tableColumn>
    <tableColumn id="10" xr3:uid="{D644B844-1C3D-4785-8994-363069630A9D}" uniqueName="Allocation" name="Allocation">
      <xmlColumnPr mapId="6" xpath="/Positions/Position/Allocation" xmlDataType="string"/>
    </tableColumn>
    <tableColumn id="11" xr3:uid="{40D3C912-558B-4894-B058-3E3683B723BD}" uniqueName="ExposureCurrency" name="ExposureCurrency">
      <calculatedColumnFormula>'[1]Financial investments'!$E2</calculatedColumnFormula>
      <xmlColumnPr mapId="6" xpath="/Positions/Position/ExposureCurrency" xmlDataType="string"/>
    </tableColumn>
    <tableColumn id="4" xr3:uid="{2C44AC17-5DAA-473C-93CC-EE4C8FCD447C}" uniqueName="4" name="Nominal" dataDxfId="1">
      <calculatedColumnFormula>'[1]Financial investments'!$F2</calculatedColumnFormula>
    </tableColumn>
    <tableColumn id="15" xr3:uid="{AD45D343-585C-4FAE-8B8B-961716A9EE91}" uniqueName="WeightedExposureValueExpCCY" name="WeightedExposureValueExpCCY" dataCellStyle="Comma">
      <calculatedColumnFormula>'[1]Financial investments'!$G2</calculatedColumnFormula>
      <xmlColumnPr mapId="6" xpath="/Positions/Position/WeightedExposureValueExpCCY" xmlDataType="double"/>
    </tableColumn>
    <tableColumn id="16" xr3:uid="{91D96F78-8148-495C-A776-F0C4153DD8C3}" uniqueName="Name" name="Name">
      <calculatedColumnFormula>'[1]Financial investments'!$B2</calculatedColumnFormula>
      <xmlColumnPr mapId="6" xpath="/Positions/Position/Name" xmlDataType="string"/>
    </tableColumn>
    <tableColumn id="17" xr3:uid="{E485DB87-0955-4ABA-B420-4C3CA06ADE8C}" uniqueName="BasCurrency" name="BasCurrency">
      <xmlColumnPr mapId="6" xpath="/Positions/Position/BasCurrency" xmlDataType="string"/>
    </tableColumn>
    <tableColumn id="21" xr3:uid="{5E828FB8-E1F7-4794-A0EE-4956FEA8A7F3}" uniqueName="ExpBas" name="ExpBas">
      <calculatedColumnFormula>'[1]Financial investments'!$H2</calculatedColumnFormula>
      <xmlColumnPr mapId="6" xpath="/Positions/Position/ExpBas" xmlDataType="double"/>
    </tableColumn>
    <tableColumn id="28" xr3:uid="{2B56AC04-9214-4525-B5EC-55FC81A3FB10}" uniqueName="28" name="PriceDate" dataDxfId="0"/>
    <tableColumn id="25" xr3:uid="{78060534-4121-4221-8034-4BC815F24512}" uniqueName="PriceDate" name="Counterparty">
      <xmlColumnPr mapId="6" xpath="/Positions/Position/PriceDate" xmlDataType="dat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EFF4-025C-439C-9982-8ECD266E0D99}">
  <dimension ref="A1:O51"/>
  <sheetViews>
    <sheetView tabSelected="1" workbookViewId="0">
      <selection activeCell="A14" sqref="A14"/>
    </sheetView>
  </sheetViews>
  <sheetFormatPr defaultRowHeight="15" x14ac:dyDescent="0.25"/>
  <cols>
    <col min="1" max="1" customWidth="true" width="12.7109375" collapsed="false"/>
    <col min="2" max="2" customWidth="true" width="14.7109375" collapsed="false"/>
    <col min="3" max="3" bestFit="true" customWidth="true" width="31.0" collapsed="false"/>
    <col min="4" max="4" customWidth="true" width="18.5703125" collapsed="false"/>
    <col min="5" max="5" customWidth="true" width="17.28515625" collapsed="false"/>
    <col min="6" max="6" bestFit="true" customWidth="true" style="3" width="11.0" collapsed="false"/>
    <col min="7" max="7" customWidth="true" width="12.140625" collapsed="false"/>
    <col min="8" max="9" customWidth="true" width="19.140625" collapsed="false"/>
    <col min="10" max="10" customWidth="true" style="5" width="31.85546875" collapsed="false"/>
    <col min="11" max="11" bestFit="true" customWidth="true" width="22.42578125" collapsed="false"/>
    <col min="12" max="12" customWidth="true" width="14.0" collapsed="false"/>
    <col min="13" max="13" bestFit="true" customWidth="true" width="12.7109375" collapsed="false"/>
    <col min="14" max="14" customWidth="true" width="16.5703125" collapsed="false"/>
    <col min="15" max="15" customWidth="true" width="25.85546875" collapsed="false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26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27</v>
      </c>
    </row>
    <row r="2" spans="1:15" x14ac:dyDescent="0.25">
      <c r="A2" s="7" t="s">
        <v>49</v>
      </c>
      <c r="B2" t="s">
        <v>32</v>
      </c>
      <c r="C2" t="s">
        <v>33</v>
      </c>
      <c r="D2" t="s">
        <v>34</v>
      </c>
      <c r="E2" t="s">
        <v>35</v>
      </c>
      <c r="F2" s="3" t="s">
        <v>77</v>
      </c>
      <c r="G2" t="s">
        <v>35</v>
      </c>
      <c r="H2" t="s">
        <v>16</v>
      </c>
      <c r="I2" s="8">
        <v>-60000000</v>
      </c>
      <c r="J2" s="11">
        <v>-60000000</v>
      </c>
      <c r="L2" t="s">
        <v>14</v>
      </c>
      <c r="M2">
        <f>Table1[[#This Row],[WeightedExposureValueExpCCY]]*8.5</f>
        <v>-510000000</v>
      </c>
      <c r="N2" s="2">
        <v>43748</v>
      </c>
      <c r="O2" t="s">
        <v>71</v>
      </c>
    </row>
    <row r="3" spans="1:15" x14ac:dyDescent="0.25">
      <c r="A3" s="7" t="s">
        <v>49</v>
      </c>
      <c r="B3" t="s">
        <v>37</v>
      </c>
      <c r="C3" t="s">
        <v>38</v>
      </c>
      <c r="D3" t="s">
        <v>34</v>
      </c>
      <c r="E3" t="s">
        <v>35</v>
      </c>
      <c r="F3" s="3" t="s">
        <v>78</v>
      </c>
      <c r="G3" t="s">
        <v>35</v>
      </c>
      <c r="H3" t="s">
        <v>39</v>
      </c>
      <c r="I3" s="8">
        <v>-45000000</v>
      </c>
      <c r="J3" s="11">
        <f>I3</f>
        <v>-45000000</v>
      </c>
      <c r="L3" t="s">
        <v>14</v>
      </c>
      <c r="M3">
        <f>J3*0.7475</f>
        <v>-33637500</v>
      </c>
      <c r="N3" s="2">
        <v>43748</v>
      </c>
      <c r="O3" t="s">
        <v>72</v>
      </c>
    </row>
    <row r="4" spans="1:15" x14ac:dyDescent="0.25">
      <c r="A4" s="7" t="s">
        <v>49</v>
      </c>
      <c r="B4" t="s">
        <v>46</v>
      </c>
      <c r="C4" t="s">
        <v>47</v>
      </c>
      <c r="D4" t="s">
        <v>34</v>
      </c>
      <c r="E4" t="s">
        <v>35</v>
      </c>
      <c r="F4" s="3" t="s">
        <v>79</v>
      </c>
      <c r="G4" t="s">
        <v>35</v>
      </c>
      <c r="H4" t="s">
        <v>48</v>
      </c>
      <c r="I4" s="8">
        <v>-27500000</v>
      </c>
      <c r="J4" s="11">
        <f>I4</f>
        <v>-27500000</v>
      </c>
      <c r="L4" t="s">
        <v>14</v>
      </c>
      <c r="M4">
        <f>J4*0.6908</f>
        <v>-18997000</v>
      </c>
      <c r="N4" s="2">
        <v>43748</v>
      </c>
      <c r="O4" t="s">
        <v>73</v>
      </c>
    </row>
    <row r="5" spans="1:15" x14ac:dyDescent="0.25">
      <c r="A5" s="7" t="s">
        <v>50</v>
      </c>
      <c r="B5" t="s">
        <v>32</v>
      </c>
      <c r="C5" t="s">
        <v>33</v>
      </c>
      <c r="D5" t="s">
        <v>34</v>
      </c>
      <c r="E5" t="s">
        <v>35</v>
      </c>
      <c r="F5" s="3" t="s">
        <v>80</v>
      </c>
      <c r="G5" t="s">
        <v>35</v>
      </c>
      <c r="H5" t="s">
        <v>16</v>
      </c>
      <c r="I5" s="8">
        <v>-27500000</v>
      </c>
      <c r="J5" s="11">
        <f>Table1[[#This Row],[Nominal]]</f>
        <v>-27500000</v>
      </c>
      <c r="L5" t="s">
        <v>14</v>
      </c>
      <c r="M5">
        <f>J5*0.6908</f>
        <v>-18997000</v>
      </c>
      <c r="N5" s="2">
        <v>43748</v>
      </c>
      <c r="O5" t="s">
        <v>36</v>
      </c>
    </row>
    <row r="6" spans="1:15" x14ac:dyDescent="0.25">
      <c r="A6" s="7" t="s">
        <v>50</v>
      </c>
      <c r="B6" t="s">
        <v>37</v>
      </c>
      <c r="C6" t="s">
        <v>38</v>
      </c>
      <c r="D6" t="s">
        <v>34</v>
      </c>
      <c r="E6" t="s">
        <v>35</v>
      </c>
      <c r="F6" s="3" t="s">
        <v>81</v>
      </c>
      <c r="G6" t="s">
        <v>35</v>
      </c>
      <c r="H6" t="s">
        <v>39</v>
      </c>
      <c r="I6" s="8">
        <v>-75000000</v>
      </c>
      <c r="J6" s="11">
        <f>I6</f>
        <v>-75000000</v>
      </c>
      <c r="L6" t="s">
        <v>14</v>
      </c>
      <c r="M6">
        <f>J6*0.7475</f>
        <v>-56062500.000000007</v>
      </c>
      <c r="N6" s="2">
        <v>43748</v>
      </c>
      <c r="O6" t="s">
        <v>36</v>
      </c>
    </row>
    <row r="7" spans="1:15" x14ac:dyDescent="0.25">
      <c r="A7" s="7" t="s">
        <v>50</v>
      </c>
      <c r="B7" t="s">
        <v>46</v>
      </c>
      <c r="C7" t="s">
        <v>47</v>
      </c>
      <c r="D7" t="s">
        <v>34</v>
      </c>
      <c r="E7" t="s">
        <v>35</v>
      </c>
      <c r="F7" s="3" t="s">
        <v>82</v>
      </c>
      <c r="G7" t="s">
        <v>35</v>
      </c>
      <c r="H7" t="s">
        <v>48</v>
      </c>
      <c r="I7" s="8">
        <v>-45000000</v>
      </c>
      <c r="J7" s="11">
        <f t="shared" ref="J7" si="0">I7</f>
        <v>-45000000</v>
      </c>
      <c r="L7" t="s">
        <v>14</v>
      </c>
      <c r="M7">
        <f>J7*0.6908</f>
        <v>-31086000</v>
      </c>
      <c r="N7" s="2">
        <v>43748</v>
      </c>
      <c r="O7" t="s">
        <v>36</v>
      </c>
    </row>
    <row r="8" spans="1:15" x14ac:dyDescent="0.25">
      <c r="A8" t="s">
        <v>20</v>
      </c>
      <c r="B8" t="s">
        <v>51</v>
      </c>
      <c r="C8" t="s">
        <v>52</v>
      </c>
      <c r="D8" t="s">
        <v>28</v>
      </c>
      <c r="E8" t="s">
        <v>25</v>
      </c>
      <c r="G8" t="s">
        <v>13</v>
      </c>
      <c r="H8" t="s">
        <v>39</v>
      </c>
      <c r="I8" s="9">
        <f>Table1[[#This Row],[WeightedExposureValueExpCCY]]</f>
        <v>50000000</v>
      </c>
      <c r="J8" s="12">
        <f>Table1[[#This Row],[ExpBas]]</f>
        <v>50000000</v>
      </c>
      <c r="K8" t="s">
        <v>53</v>
      </c>
      <c r="L8" t="s">
        <v>39</v>
      </c>
      <c r="M8" s="9">
        <v>50000000</v>
      </c>
      <c r="N8" s="2">
        <v>43748</v>
      </c>
    </row>
    <row r="9" spans="1:15" x14ac:dyDescent="0.25">
      <c r="A9" t="s">
        <v>21</v>
      </c>
      <c r="B9" t="s">
        <v>54</v>
      </c>
      <c r="C9" t="s">
        <v>55</v>
      </c>
      <c r="D9" t="s">
        <v>28</v>
      </c>
      <c r="E9" t="s">
        <v>25</v>
      </c>
      <c r="G9" t="s">
        <v>13</v>
      </c>
      <c r="H9" t="s">
        <v>48</v>
      </c>
      <c r="I9" s="9">
        <f>Table1[[#This Row],[WeightedExposureValueExpCCY]]</f>
        <v>30000000</v>
      </c>
      <c r="J9" s="12">
        <f>Table1[[#This Row],[ExpBas]]</f>
        <v>30000000</v>
      </c>
      <c r="K9" t="s">
        <v>53</v>
      </c>
      <c r="L9" t="s">
        <v>48</v>
      </c>
      <c r="M9" s="9">
        <v>30000000</v>
      </c>
      <c r="N9" s="2">
        <v>43748</v>
      </c>
    </row>
    <row r="10" spans="1:15" x14ac:dyDescent="0.25">
      <c r="A10" t="s">
        <v>22</v>
      </c>
      <c r="B10" t="s">
        <v>56</v>
      </c>
      <c r="C10" t="s">
        <v>57</v>
      </c>
      <c r="D10" t="s">
        <v>28</v>
      </c>
      <c r="E10" t="s">
        <v>25</v>
      </c>
      <c r="G10" t="s">
        <v>13</v>
      </c>
      <c r="H10" t="s">
        <v>16</v>
      </c>
      <c r="I10" s="9">
        <f>Table1[[#This Row],[WeightedExposureValueExpCCY]]</f>
        <v>62500000</v>
      </c>
      <c r="J10" s="12">
        <f>Table1[[#This Row],[ExpBas]]</f>
        <v>62500000</v>
      </c>
      <c r="K10" t="s">
        <v>53</v>
      </c>
      <c r="L10" t="s">
        <v>16</v>
      </c>
      <c r="M10" s="9">
        <v>62500000</v>
      </c>
      <c r="N10" s="10">
        <v>43748</v>
      </c>
    </row>
    <row r="11" spans="1:15" x14ac:dyDescent="0.25">
      <c r="A11" t="s">
        <v>23</v>
      </c>
      <c r="B11" t="s">
        <v>58</v>
      </c>
      <c r="C11" t="s">
        <v>59</v>
      </c>
      <c r="D11" t="s">
        <v>29</v>
      </c>
      <c r="E11" t="s">
        <v>30</v>
      </c>
      <c r="G11" t="s">
        <v>13</v>
      </c>
      <c r="H11" t="s">
        <v>39</v>
      </c>
      <c r="I11" s="9">
        <f>Table1[[#This Row],[WeightedExposureValueExpCCY]]</f>
        <v>75000000</v>
      </c>
      <c r="J11" s="12">
        <f>Table1[[#This Row],[ExpBas]]</f>
        <v>75000000</v>
      </c>
      <c r="K11" t="s">
        <v>60</v>
      </c>
      <c r="L11" t="s">
        <v>39</v>
      </c>
      <c r="M11" s="9">
        <v>75000000</v>
      </c>
      <c r="N11" s="2">
        <v>43748</v>
      </c>
    </row>
    <row r="12" spans="1:15" x14ac:dyDescent="0.25">
      <c r="A12" t="s">
        <v>24</v>
      </c>
      <c r="B12" t="s">
        <v>61</v>
      </c>
      <c r="C12" t="s">
        <v>62</v>
      </c>
      <c r="D12" t="s">
        <v>29</v>
      </c>
      <c r="E12" t="s">
        <v>30</v>
      </c>
      <c r="G12" t="s">
        <v>13</v>
      </c>
      <c r="H12" t="s">
        <v>48</v>
      </c>
      <c r="I12" s="9">
        <f>Table1[[#This Row],[WeightedExposureValueExpCCY]]</f>
        <v>46000000</v>
      </c>
      <c r="J12" s="12">
        <f>Table1[[#This Row],[ExpBas]]</f>
        <v>46000000</v>
      </c>
      <c r="K12" t="s">
        <v>60</v>
      </c>
      <c r="L12" t="s">
        <v>48</v>
      </c>
      <c r="M12" s="9">
        <v>46000000</v>
      </c>
      <c r="N12" s="2">
        <v>43748</v>
      </c>
    </row>
    <row r="13" spans="1:15" x14ac:dyDescent="0.25">
      <c r="A13" t="s">
        <v>76</v>
      </c>
      <c r="B13" t="s">
        <v>63</v>
      </c>
      <c r="C13" t="s">
        <v>64</v>
      </c>
      <c r="D13" t="s">
        <v>29</v>
      </c>
      <c r="E13" t="s">
        <v>30</v>
      </c>
      <c r="G13" t="s">
        <v>13</v>
      </c>
      <c r="H13" t="s">
        <v>16</v>
      </c>
      <c r="I13" s="9">
        <f>Table1[[#This Row],[WeightedExposureValueExpCCY]]</f>
        <v>30000000</v>
      </c>
      <c r="J13" s="12">
        <f>Table1[[#This Row],[ExpBas]]</f>
        <v>30000000</v>
      </c>
      <c r="K13" t="s">
        <v>60</v>
      </c>
      <c r="L13" t="s">
        <v>16</v>
      </c>
      <c r="M13" s="9">
        <v>30000000</v>
      </c>
      <c r="N13" s="2">
        <v>43748</v>
      </c>
    </row>
    <row r="14" spans="1:15" x14ac:dyDescent="0.25">
      <c r="A14" t="s">
        <v>69</v>
      </c>
      <c r="B14" t="s">
        <v>65</v>
      </c>
      <c r="C14" t="s">
        <v>66</v>
      </c>
      <c r="D14" t="s">
        <v>29</v>
      </c>
      <c r="E14" t="s">
        <v>30</v>
      </c>
      <c r="G14" t="s">
        <v>13</v>
      </c>
      <c r="H14" t="s">
        <v>14</v>
      </c>
      <c r="I14" s="9">
        <v>0</v>
      </c>
      <c r="J14" s="11">
        <f>Table1[[#This Row],[ExpBas]]</f>
        <v>9200000</v>
      </c>
      <c r="K14" t="s">
        <v>60</v>
      </c>
      <c r="L14" t="s">
        <v>14</v>
      </c>
      <c r="M14">
        <v>9200000</v>
      </c>
      <c r="N14" s="2">
        <v>43748</v>
      </c>
    </row>
    <row r="15" spans="1:15" x14ac:dyDescent="0.25">
      <c r="A15" t="s">
        <v>69</v>
      </c>
      <c r="B15" t="s">
        <v>65</v>
      </c>
      <c r="C15" t="s">
        <v>66</v>
      </c>
      <c r="D15" t="s">
        <v>29</v>
      </c>
      <c r="E15" t="s">
        <v>30</v>
      </c>
      <c r="G15" t="s">
        <v>13</v>
      </c>
      <c r="H15" t="s">
        <v>18</v>
      </c>
      <c r="I15" s="9">
        <v>0</v>
      </c>
      <c r="J15" s="11">
        <f>Table1[[#This Row],[ExpBas]]/7</f>
        <v>14720000</v>
      </c>
      <c r="K15" t="s">
        <v>60</v>
      </c>
      <c r="L15" t="s">
        <v>14</v>
      </c>
      <c r="M15">
        <v>103040000</v>
      </c>
      <c r="N15" s="6">
        <v>43748</v>
      </c>
    </row>
    <row r="16" spans="1:15" x14ac:dyDescent="0.25">
      <c r="A16" t="s">
        <v>69</v>
      </c>
      <c r="B16" t="s">
        <v>65</v>
      </c>
      <c r="C16" t="s">
        <v>66</v>
      </c>
      <c r="D16" t="s">
        <v>29</v>
      </c>
      <c r="E16" t="s">
        <v>30</v>
      </c>
      <c r="G16" t="s">
        <v>13</v>
      </c>
      <c r="H16" t="s">
        <v>67</v>
      </c>
      <c r="I16" s="9">
        <v>0</v>
      </c>
      <c r="J16" s="11">
        <f>Table1[[#This Row],[ExpBas]]/5</f>
        <v>368000</v>
      </c>
      <c r="K16" t="s">
        <v>60</v>
      </c>
      <c r="L16" t="s">
        <v>14</v>
      </c>
      <c r="M16">
        <v>1840000</v>
      </c>
      <c r="N16" s="6">
        <v>43748</v>
      </c>
    </row>
    <row r="17" spans="1:15" x14ac:dyDescent="0.25">
      <c r="A17" t="s">
        <v>69</v>
      </c>
      <c r="B17" t="s">
        <v>65</v>
      </c>
      <c r="C17" t="s">
        <v>66</v>
      </c>
      <c r="D17" t="s">
        <v>29</v>
      </c>
      <c r="E17" t="s">
        <v>30</v>
      </c>
      <c r="G17" t="s">
        <v>13</v>
      </c>
      <c r="H17" t="s">
        <v>16</v>
      </c>
      <c r="I17" s="9">
        <v>0</v>
      </c>
      <c r="J17" s="11">
        <f>ROUND(Table1[[#This Row],[ExpBas]]/8.5,-5)</f>
        <v>1100000</v>
      </c>
      <c r="K17" t="s">
        <v>60</v>
      </c>
      <c r="L17" t="s">
        <v>14</v>
      </c>
      <c r="M17">
        <v>9200000</v>
      </c>
      <c r="N17" s="6">
        <v>43748</v>
      </c>
    </row>
    <row r="18" spans="1:15" x14ac:dyDescent="0.25">
      <c r="A18" t="s">
        <v>69</v>
      </c>
      <c r="B18" t="s">
        <v>65</v>
      </c>
      <c r="C18" t="s">
        <v>66</v>
      </c>
      <c r="D18" t="s">
        <v>29</v>
      </c>
      <c r="E18" t="s">
        <v>30</v>
      </c>
      <c r="G18" t="s">
        <v>13</v>
      </c>
      <c r="H18" t="s">
        <v>15</v>
      </c>
      <c r="I18" s="9">
        <v>0</v>
      </c>
      <c r="J18" s="11">
        <f>ROUND(Table1[[#This Row],[ExpBas]]/7.45,-5)</f>
        <v>5200000</v>
      </c>
      <c r="K18" t="s">
        <v>60</v>
      </c>
      <c r="L18" t="s">
        <v>14</v>
      </c>
      <c r="M18">
        <v>38640000</v>
      </c>
      <c r="N18" s="6">
        <v>43748</v>
      </c>
    </row>
    <row r="19" spans="1:15" x14ac:dyDescent="0.25">
      <c r="A19" t="s">
        <v>69</v>
      </c>
      <c r="B19" t="s">
        <v>65</v>
      </c>
      <c r="C19" t="s">
        <v>66</v>
      </c>
      <c r="D19" t="s">
        <v>29</v>
      </c>
      <c r="E19" t="s">
        <v>30</v>
      </c>
      <c r="G19" t="s">
        <v>13</v>
      </c>
      <c r="H19" t="s">
        <v>19</v>
      </c>
      <c r="I19" s="9">
        <v>0</v>
      </c>
      <c r="J19" s="11">
        <f>Table1[[#This Row],[ExpBas]]*2.16</f>
        <v>3974400.0000000005</v>
      </c>
      <c r="K19" t="s">
        <v>60</v>
      </c>
      <c r="L19" t="s">
        <v>14</v>
      </c>
      <c r="M19">
        <v>1840000</v>
      </c>
      <c r="N19" s="6">
        <v>43748</v>
      </c>
    </row>
    <row r="20" spans="1:15" x14ac:dyDescent="0.25">
      <c r="A20" t="s">
        <v>69</v>
      </c>
      <c r="B20" t="s">
        <v>65</v>
      </c>
      <c r="C20" t="s">
        <v>66</v>
      </c>
      <c r="D20" t="s">
        <v>29</v>
      </c>
      <c r="E20" t="s">
        <v>30</v>
      </c>
      <c r="G20" t="s">
        <v>13</v>
      </c>
      <c r="H20" t="s">
        <v>17</v>
      </c>
      <c r="I20" s="9">
        <v>0</v>
      </c>
      <c r="J20" s="11">
        <f>Table1[[#This Row],[ExpBas]]/0.05</f>
        <v>220800000</v>
      </c>
      <c r="K20" t="s">
        <v>60</v>
      </c>
      <c r="L20" t="s">
        <v>14</v>
      </c>
      <c r="M20">
        <v>11040000</v>
      </c>
      <c r="N20" s="6">
        <v>43748</v>
      </c>
    </row>
    <row r="21" spans="1:15" x14ac:dyDescent="0.25">
      <c r="A21" t="s">
        <v>69</v>
      </c>
      <c r="B21" t="s">
        <v>65</v>
      </c>
      <c r="C21" t="s">
        <v>66</v>
      </c>
      <c r="D21" t="s">
        <v>29</v>
      </c>
      <c r="E21" t="s">
        <v>30</v>
      </c>
      <c r="G21" t="s">
        <v>13</v>
      </c>
      <c r="H21" t="s">
        <v>68</v>
      </c>
      <c r="I21" s="9">
        <v>0</v>
      </c>
      <c r="J21" s="11">
        <f>Table1[[#This Row],[ExpBas]]*0.22</f>
        <v>404800</v>
      </c>
      <c r="K21" t="s">
        <v>60</v>
      </c>
      <c r="L21" t="s">
        <v>14</v>
      </c>
      <c r="M21">
        <v>1840000</v>
      </c>
      <c r="N21" s="6">
        <v>43748</v>
      </c>
    </row>
    <row r="22" spans="1:15" x14ac:dyDescent="0.25">
      <c r="A22" t="s">
        <v>69</v>
      </c>
      <c r="B22" t="s">
        <v>65</v>
      </c>
      <c r="C22" t="s">
        <v>66</v>
      </c>
      <c r="D22" t="s">
        <v>29</v>
      </c>
      <c r="E22" t="s">
        <v>30</v>
      </c>
      <c r="G22" t="s">
        <v>13</v>
      </c>
      <c r="H22" t="s">
        <v>31</v>
      </c>
      <c r="I22" s="9">
        <v>0</v>
      </c>
      <c r="J22" s="11">
        <f>Table1[[#This Row],[ExpBas]]*1.15</f>
        <v>8464000</v>
      </c>
      <c r="K22" t="s">
        <v>60</v>
      </c>
      <c r="L22" t="s">
        <v>14</v>
      </c>
      <c r="M22">
        <v>7360000</v>
      </c>
      <c r="N22" s="6">
        <v>43748</v>
      </c>
    </row>
    <row r="23" spans="1:15" x14ac:dyDescent="0.25">
      <c r="A23" s="7" t="s">
        <v>70</v>
      </c>
      <c r="B23" t="s">
        <v>32</v>
      </c>
      <c r="C23" t="s">
        <v>33</v>
      </c>
      <c r="D23" t="s">
        <v>34</v>
      </c>
      <c r="E23" t="s">
        <v>35</v>
      </c>
      <c r="F23" s="3" t="s">
        <v>83</v>
      </c>
      <c r="G23" t="s">
        <v>35</v>
      </c>
      <c r="H23" t="s">
        <v>16</v>
      </c>
      <c r="I23" s="9">
        <v>-1100000</v>
      </c>
      <c r="J23" s="11">
        <f>Table1[[#This Row],[Nominal]]</f>
        <v>-1100000</v>
      </c>
      <c r="L23" t="s">
        <v>14</v>
      </c>
      <c r="M23">
        <f>J23*0.6908</f>
        <v>-759880</v>
      </c>
      <c r="N23" s="6">
        <v>43748</v>
      </c>
      <c r="O23" t="s">
        <v>74</v>
      </c>
    </row>
    <row r="24" spans="1:15" x14ac:dyDescent="0.25">
      <c r="A24" s="7" t="s">
        <v>70</v>
      </c>
      <c r="B24" t="s">
        <v>40</v>
      </c>
      <c r="C24" t="s">
        <v>41</v>
      </c>
      <c r="D24" t="s">
        <v>34</v>
      </c>
      <c r="E24" t="s">
        <v>35</v>
      </c>
      <c r="F24" s="3" t="s">
        <v>84</v>
      </c>
      <c r="G24" t="s">
        <v>35</v>
      </c>
      <c r="H24" t="s">
        <v>31</v>
      </c>
      <c r="I24" s="9">
        <v>-8500000</v>
      </c>
      <c r="J24" s="11">
        <f t="shared" ref="J24:J26" si="1">I24</f>
        <v>-8500000</v>
      </c>
      <c r="L24" t="s">
        <v>14</v>
      </c>
      <c r="M24">
        <f>J24*0.8669</f>
        <v>-7368650</v>
      </c>
      <c r="N24" s="6">
        <v>43748</v>
      </c>
      <c r="O24" t="s">
        <v>36</v>
      </c>
    </row>
    <row r="25" spans="1:15" x14ac:dyDescent="0.25">
      <c r="A25" s="7" t="s">
        <v>70</v>
      </c>
      <c r="B25" t="s">
        <v>42</v>
      </c>
      <c r="C25" t="s">
        <v>43</v>
      </c>
      <c r="D25" t="s">
        <v>34</v>
      </c>
      <c r="E25" t="s">
        <v>35</v>
      </c>
      <c r="F25" s="3" t="s">
        <v>85</v>
      </c>
      <c r="G25" t="s">
        <v>35</v>
      </c>
      <c r="H25" t="s">
        <v>17</v>
      </c>
      <c r="I25" s="9">
        <v>-217500000</v>
      </c>
      <c r="J25" s="11">
        <f t="shared" si="1"/>
        <v>-217500000</v>
      </c>
      <c r="L25" t="s">
        <v>14</v>
      </c>
      <c r="M25">
        <f>J25*0.063698</f>
        <v>-13854315.000000002</v>
      </c>
      <c r="N25" s="6">
        <v>43748</v>
      </c>
      <c r="O25" t="s">
        <v>36</v>
      </c>
    </row>
    <row r="26" spans="1:15" x14ac:dyDescent="0.25">
      <c r="A26" s="7" t="s">
        <v>70</v>
      </c>
      <c r="B26" t="s">
        <v>44</v>
      </c>
      <c r="C26" t="s">
        <v>45</v>
      </c>
      <c r="D26" t="s">
        <v>34</v>
      </c>
      <c r="E26" t="s">
        <v>35</v>
      </c>
      <c r="F26" s="3" t="s">
        <v>86</v>
      </c>
      <c r="G26" t="s">
        <v>35</v>
      </c>
      <c r="H26" t="s">
        <v>18</v>
      </c>
      <c r="I26" s="9">
        <v>-14500000</v>
      </c>
      <c r="J26" s="11">
        <f t="shared" si="1"/>
        <v>-14500000</v>
      </c>
      <c r="L26" t="s">
        <v>14</v>
      </c>
      <c r="M26">
        <f>J26*6.7982</f>
        <v>-98573900</v>
      </c>
      <c r="N26" s="6">
        <v>43748</v>
      </c>
      <c r="O26" t="s">
        <v>75</v>
      </c>
    </row>
    <row r="27" spans="1:15" x14ac:dyDescent="0.25">
      <c r="A27" s="7" t="s">
        <v>49</v>
      </c>
      <c r="B27" t="s">
        <v>32</v>
      </c>
      <c r="C27" t="s">
        <v>33</v>
      </c>
      <c r="D27" t="s">
        <v>34</v>
      </c>
      <c r="E27" t="s">
        <v>35</v>
      </c>
      <c r="F27" s="3" t="s">
        <v>87</v>
      </c>
      <c r="G27" t="s">
        <v>35</v>
      </c>
      <c r="H27" t="s">
        <v>16</v>
      </c>
      <c r="I27" s="9">
        <v>-60000000</v>
      </c>
      <c r="J27" s="11">
        <v>-60000000</v>
      </c>
      <c r="L27" t="s">
        <v>14</v>
      </c>
      <c r="M27">
        <f>Table1[[#This Row],[WeightedExposureValueExpCCY]]*8.5</f>
        <v>-510000000</v>
      </c>
      <c r="N27" s="6">
        <v>43780</v>
      </c>
      <c r="O27" t="s">
        <v>71</v>
      </c>
    </row>
    <row r="28" spans="1:15" x14ac:dyDescent="0.25">
      <c r="A28" s="7" t="s">
        <v>49</v>
      </c>
      <c r="B28" t="s">
        <v>37</v>
      </c>
      <c r="C28" t="s">
        <v>38</v>
      </c>
      <c r="D28" t="s">
        <v>34</v>
      </c>
      <c r="E28" t="s">
        <v>35</v>
      </c>
      <c r="F28" s="3" t="s">
        <v>88</v>
      </c>
      <c r="G28" t="s">
        <v>35</v>
      </c>
      <c r="H28" t="s">
        <v>39</v>
      </c>
      <c r="I28" s="9">
        <v>-45000000</v>
      </c>
      <c r="J28" s="11">
        <f>I28</f>
        <v>-45000000</v>
      </c>
      <c r="L28" t="s">
        <v>14</v>
      </c>
      <c r="M28">
        <f>J28*0.7475</f>
        <v>-33637500</v>
      </c>
      <c r="N28" s="6">
        <v>43780</v>
      </c>
      <c r="O28" t="s">
        <v>72</v>
      </c>
    </row>
    <row r="29" spans="1:15" x14ac:dyDescent="0.25">
      <c r="A29" s="7" t="s">
        <v>49</v>
      </c>
      <c r="B29" t="s">
        <v>46</v>
      </c>
      <c r="C29" t="s">
        <v>47</v>
      </c>
      <c r="D29" t="s">
        <v>34</v>
      </c>
      <c r="E29" t="s">
        <v>35</v>
      </c>
      <c r="F29" s="3" t="s">
        <v>89</v>
      </c>
      <c r="G29" t="s">
        <v>35</v>
      </c>
      <c r="H29" t="s">
        <v>48</v>
      </c>
      <c r="I29" s="9">
        <v>-27500000</v>
      </c>
      <c r="J29" s="11">
        <f>I29</f>
        <v>-27500000</v>
      </c>
      <c r="L29" t="s">
        <v>14</v>
      </c>
      <c r="M29">
        <f>J29*0.6908</f>
        <v>-18997000</v>
      </c>
      <c r="N29" s="6">
        <v>43780</v>
      </c>
      <c r="O29" t="s">
        <v>73</v>
      </c>
    </row>
    <row r="30" spans="1:15" x14ac:dyDescent="0.25">
      <c r="A30" s="7" t="s">
        <v>50</v>
      </c>
      <c r="B30" t="s">
        <v>32</v>
      </c>
      <c r="C30" t="s">
        <v>33</v>
      </c>
      <c r="D30" t="s">
        <v>34</v>
      </c>
      <c r="E30" t="s">
        <v>35</v>
      </c>
      <c r="F30" s="3" t="s">
        <v>90</v>
      </c>
      <c r="G30" t="s">
        <v>35</v>
      </c>
      <c r="H30" t="s">
        <v>16</v>
      </c>
      <c r="I30" s="9">
        <v>-27500000</v>
      </c>
      <c r="J30" s="11">
        <f>Table1[[#This Row],[Nominal]]</f>
        <v>-27500000</v>
      </c>
      <c r="L30" t="s">
        <v>14</v>
      </c>
      <c r="M30">
        <f>J30*0.6908</f>
        <v>-18997000</v>
      </c>
      <c r="N30" s="6">
        <v>43780</v>
      </c>
      <c r="O30" t="s">
        <v>36</v>
      </c>
    </row>
    <row r="31" spans="1:15" x14ac:dyDescent="0.25">
      <c r="A31" s="7" t="s">
        <v>50</v>
      </c>
      <c r="B31" t="s">
        <v>37</v>
      </c>
      <c r="C31" t="s">
        <v>38</v>
      </c>
      <c r="D31" t="s">
        <v>34</v>
      </c>
      <c r="E31" t="s">
        <v>35</v>
      </c>
      <c r="F31" s="3" t="s">
        <v>91</v>
      </c>
      <c r="G31" t="s">
        <v>35</v>
      </c>
      <c r="H31" t="s">
        <v>39</v>
      </c>
      <c r="I31" s="9">
        <v>-75000000</v>
      </c>
      <c r="J31" s="11">
        <f>I31</f>
        <v>-75000000</v>
      </c>
      <c r="L31" t="s">
        <v>14</v>
      </c>
      <c r="M31">
        <f>J31*0.7475</f>
        <v>-56062500.000000007</v>
      </c>
      <c r="N31" s="6">
        <v>43780</v>
      </c>
      <c r="O31" t="s">
        <v>36</v>
      </c>
    </row>
    <row r="32" spans="1:15" x14ac:dyDescent="0.25">
      <c r="A32" s="7" t="s">
        <v>50</v>
      </c>
      <c r="B32" t="s">
        <v>46</v>
      </c>
      <c r="C32" t="s">
        <v>47</v>
      </c>
      <c r="D32" t="s">
        <v>34</v>
      </c>
      <c r="E32" t="s">
        <v>35</v>
      </c>
      <c r="F32" s="3" t="s">
        <v>92</v>
      </c>
      <c r="G32" t="s">
        <v>35</v>
      </c>
      <c r="H32" t="s">
        <v>48</v>
      </c>
      <c r="I32" s="9">
        <v>-45000000</v>
      </c>
      <c r="J32" s="11">
        <f t="shared" ref="J32" si="2">I32</f>
        <v>-45000000</v>
      </c>
      <c r="L32" t="s">
        <v>14</v>
      </c>
      <c r="M32">
        <f>J32*0.6908</f>
        <v>-31086000</v>
      </c>
      <c r="N32" s="6">
        <v>43780</v>
      </c>
      <c r="O32" t="s">
        <v>36</v>
      </c>
    </row>
    <row r="33" spans="1:15" x14ac:dyDescent="0.25">
      <c r="A33" t="s">
        <v>20</v>
      </c>
      <c r="B33" t="s">
        <v>51</v>
      </c>
      <c r="C33" t="s">
        <v>52</v>
      </c>
      <c r="D33" t="s">
        <v>28</v>
      </c>
      <c r="E33" t="s">
        <v>25</v>
      </c>
      <c r="G33" t="s">
        <v>13</v>
      </c>
      <c r="H33" t="s">
        <v>39</v>
      </c>
      <c r="I33" s="9">
        <f>Table1[[#This Row],[WeightedExposureValueExpCCY]]</f>
        <v>25000000</v>
      </c>
      <c r="J33" s="12">
        <f>Table1[[#This Row],[ExpBas]]</f>
        <v>25000000</v>
      </c>
      <c r="K33" t="s">
        <v>53</v>
      </c>
      <c r="L33" t="s">
        <v>39</v>
      </c>
      <c r="M33" s="9">
        <v>25000000</v>
      </c>
      <c r="N33" s="6">
        <v>43780</v>
      </c>
    </row>
    <row r="34" spans="1:15" x14ac:dyDescent="0.25">
      <c r="A34" t="s">
        <v>20</v>
      </c>
      <c r="B34" t="s">
        <v>54</v>
      </c>
      <c r="C34" t="s">
        <v>55</v>
      </c>
      <c r="D34" t="s">
        <v>28</v>
      </c>
      <c r="E34" t="s">
        <v>25</v>
      </c>
      <c r="G34" t="s">
        <v>13</v>
      </c>
      <c r="H34" t="s">
        <v>48</v>
      </c>
      <c r="I34" s="9">
        <f>Table1[[#This Row],[WeightedExposureValueExpCCY]]</f>
        <v>50000000</v>
      </c>
      <c r="J34" s="12">
        <f>Table1[[#This Row],[ExpBas]]</f>
        <v>50000000</v>
      </c>
      <c r="K34" t="s">
        <v>53</v>
      </c>
      <c r="L34" t="s">
        <v>48</v>
      </c>
      <c r="M34" s="9">
        <v>50000000</v>
      </c>
      <c r="N34" s="6">
        <v>43780</v>
      </c>
    </row>
    <row r="35" spans="1:15" x14ac:dyDescent="0.25">
      <c r="A35" t="s">
        <v>20</v>
      </c>
      <c r="B35" t="s">
        <v>56</v>
      </c>
      <c r="C35" t="s">
        <v>57</v>
      </c>
      <c r="D35" t="s">
        <v>28</v>
      </c>
      <c r="E35" t="s">
        <v>25</v>
      </c>
      <c r="G35" t="s">
        <v>13</v>
      </c>
      <c r="H35" t="s">
        <v>16</v>
      </c>
      <c r="I35" s="9">
        <f>Table1[[#This Row],[WeightedExposureValueExpCCY]]</f>
        <v>75000000</v>
      </c>
      <c r="J35" s="12">
        <f>Table1[[#This Row],[ExpBas]]</f>
        <v>75000000</v>
      </c>
      <c r="K35" t="s">
        <v>53</v>
      </c>
      <c r="L35" t="s">
        <v>16</v>
      </c>
      <c r="M35" s="9">
        <v>75000000</v>
      </c>
      <c r="N35" s="10">
        <v>43780</v>
      </c>
    </row>
    <row r="36" spans="1:15" x14ac:dyDescent="0.25">
      <c r="A36" t="s">
        <v>23</v>
      </c>
      <c r="B36" t="s">
        <v>58</v>
      </c>
      <c r="C36" t="s">
        <v>59</v>
      </c>
      <c r="D36" t="s">
        <v>29</v>
      </c>
      <c r="E36" t="s">
        <v>30</v>
      </c>
      <c r="G36" t="s">
        <v>13</v>
      </c>
      <c r="H36" t="s">
        <v>39</v>
      </c>
      <c r="I36" s="9">
        <f>Table1[[#This Row],[WeightedExposureValueExpCCY]]</f>
        <v>75000000</v>
      </c>
      <c r="J36" s="12">
        <f>Table1[[#This Row],[ExpBas]]</f>
        <v>75000000</v>
      </c>
      <c r="K36" t="s">
        <v>60</v>
      </c>
      <c r="L36" t="s">
        <v>39</v>
      </c>
      <c r="M36" s="9">
        <v>75000000</v>
      </c>
      <c r="N36" s="6">
        <v>43780</v>
      </c>
    </row>
    <row r="37" spans="1:15" x14ac:dyDescent="0.25">
      <c r="A37" t="s">
        <v>23</v>
      </c>
      <c r="B37" t="s">
        <v>61</v>
      </c>
      <c r="C37" t="s">
        <v>62</v>
      </c>
      <c r="D37" t="s">
        <v>29</v>
      </c>
      <c r="E37" t="s">
        <v>30</v>
      </c>
      <c r="G37" t="s">
        <v>13</v>
      </c>
      <c r="H37" t="s">
        <v>48</v>
      </c>
      <c r="I37" s="9">
        <f>Table1[[#This Row],[WeightedExposureValueExpCCY]]</f>
        <v>50000000</v>
      </c>
      <c r="J37" s="12">
        <f>Table1[[#This Row],[ExpBas]]</f>
        <v>50000000</v>
      </c>
      <c r="K37" t="s">
        <v>60</v>
      </c>
      <c r="L37" t="s">
        <v>48</v>
      </c>
      <c r="M37" s="9">
        <v>50000000</v>
      </c>
      <c r="N37" s="6">
        <v>43780</v>
      </c>
    </row>
    <row r="38" spans="1:15" x14ac:dyDescent="0.25">
      <c r="A38" t="s">
        <v>23</v>
      </c>
      <c r="B38" t="s">
        <v>63</v>
      </c>
      <c r="C38" t="s">
        <v>64</v>
      </c>
      <c r="D38" t="s">
        <v>29</v>
      </c>
      <c r="E38" t="s">
        <v>30</v>
      </c>
      <c r="G38" t="s">
        <v>13</v>
      </c>
      <c r="H38" t="s">
        <v>16</v>
      </c>
      <c r="I38" s="9">
        <f>Table1[[#This Row],[WeightedExposureValueExpCCY]]</f>
        <v>25000000</v>
      </c>
      <c r="J38" s="12">
        <f>Table1[[#This Row],[ExpBas]]</f>
        <v>25000000</v>
      </c>
      <c r="K38" t="s">
        <v>60</v>
      </c>
      <c r="L38" t="s">
        <v>16</v>
      </c>
      <c r="M38" s="9">
        <v>25000000</v>
      </c>
      <c r="N38" s="6">
        <v>43780</v>
      </c>
    </row>
    <row r="39" spans="1:15" x14ac:dyDescent="0.25">
      <c r="A39" t="s">
        <v>69</v>
      </c>
      <c r="B39" t="s">
        <v>65</v>
      </c>
      <c r="C39" t="s">
        <v>66</v>
      </c>
      <c r="D39" t="s">
        <v>29</v>
      </c>
      <c r="E39" t="s">
        <v>30</v>
      </c>
      <c r="G39" t="s">
        <v>13</v>
      </c>
      <c r="H39" t="s">
        <v>14</v>
      </c>
      <c r="I39" s="9">
        <v>0</v>
      </c>
      <c r="J39" s="11">
        <f>Table1[[#This Row],[ExpBas]]</f>
        <v>10000000</v>
      </c>
      <c r="K39" t="s">
        <v>60</v>
      </c>
      <c r="L39" t="s">
        <v>14</v>
      </c>
      <c r="M39">
        <v>10000000</v>
      </c>
      <c r="N39" s="6">
        <v>43780</v>
      </c>
    </row>
    <row r="40" spans="1:15" x14ac:dyDescent="0.25">
      <c r="A40" t="s">
        <v>69</v>
      </c>
      <c r="B40" t="s">
        <v>65</v>
      </c>
      <c r="C40" t="s">
        <v>66</v>
      </c>
      <c r="D40" t="s">
        <v>29</v>
      </c>
      <c r="E40" t="s">
        <v>30</v>
      </c>
      <c r="G40" t="s">
        <v>13</v>
      </c>
      <c r="H40" t="s">
        <v>18</v>
      </c>
      <c r="I40" s="9">
        <v>0</v>
      </c>
      <c r="J40" s="11">
        <f>Table1[[#This Row],[ExpBas]]/7</f>
        <v>16000000</v>
      </c>
      <c r="K40" t="s">
        <v>60</v>
      </c>
      <c r="L40" t="s">
        <v>14</v>
      </c>
      <c r="M40">
        <v>112000000</v>
      </c>
      <c r="N40" s="6">
        <v>43780</v>
      </c>
    </row>
    <row r="41" spans="1:15" x14ac:dyDescent="0.25">
      <c r="A41" t="s">
        <v>69</v>
      </c>
      <c r="B41" t="s">
        <v>65</v>
      </c>
      <c r="C41" t="s">
        <v>66</v>
      </c>
      <c r="D41" t="s">
        <v>29</v>
      </c>
      <c r="E41" t="s">
        <v>30</v>
      </c>
      <c r="G41" t="s">
        <v>13</v>
      </c>
      <c r="H41" t="s">
        <v>67</v>
      </c>
      <c r="I41" s="9">
        <v>0</v>
      </c>
      <c r="J41" s="11">
        <f>Table1[[#This Row],[ExpBas]]/5</f>
        <v>400000</v>
      </c>
      <c r="K41" t="s">
        <v>60</v>
      </c>
      <c r="L41" t="s">
        <v>14</v>
      </c>
      <c r="M41">
        <v>2000000</v>
      </c>
      <c r="N41" s="6">
        <v>43780</v>
      </c>
    </row>
    <row r="42" spans="1:15" x14ac:dyDescent="0.25">
      <c r="A42" t="s">
        <v>69</v>
      </c>
      <c r="B42" t="s">
        <v>65</v>
      </c>
      <c r="C42" t="s">
        <v>66</v>
      </c>
      <c r="D42" t="s">
        <v>29</v>
      </c>
      <c r="E42" t="s">
        <v>30</v>
      </c>
      <c r="G42" t="s">
        <v>13</v>
      </c>
      <c r="H42" t="s">
        <v>16</v>
      </c>
      <c r="I42" s="9">
        <v>0</v>
      </c>
      <c r="J42" s="11">
        <f>ROUND(Table1[[#This Row],[ExpBas]]/8.5,-5)</f>
        <v>1200000</v>
      </c>
      <c r="K42" t="s">
        <v>60</v>
      </c>
      <c r="L42" t="s">
        <v>14</v>
      </c>
      <c r="M42">
        <v>10000000</v>
      </c>
      <c r="N42" s="6">
        <v>43780</v>
      </c>
    </row>
    <row r="43" spans="1:15" x14ac:dyDescent="0.25">
      <c r="A43" t="s">
        <v>69</v>
      </c>
      <c r="B43" t="s">
        <v>65</v>
      </c>
      <c r="C43" t="s">
        <v>66</v>
      </c>
      <c r="D43" t="s">
        <v>29</v>
      </c>
      <c r="E43" t="s">
        <v>30</v>
      </c>
      <c r="G43" t="s">
        <v>13</v>
      </c>
      <c r="H43" t="s">
        <v>15</v>
      </c>
      <c r="I43" s="9">
        <v>0</v>
      </c>
      <c r="J43" s="11">
        <f>ROUND(Table1[[#This Row],[ExpBas]]/7.45,-5)</f>
        <v>5600000</v>
      </c>
      <c r="K43" t="s">
        <v>60</v>
      </c>
      <c r="L43" t="s">
        <v>14</v>
      </c>
      <c r="M43">
        <v>42000000</v>
      </c>
      <c r="N43" s="6">
        <v>43780</v>
      </c>
    </row>
    <row r="44" spans="1:15" x14ac:dyDescent="0.25">
      <c r="A44" t="s">
        <v>69</v>
      </c>
      <c r="B44" t="s">
        <v>65</v>
      </c>
      <c r="C44" t="s">
        <v>66</v>
      </c>
      <c r="D44" t="s">
        <v>29</v>
      </c>
      <c r="E44" t="s">
        <v>30</v>
      </c>
      <c r="G44" t="s">
        <v>13</v>
      </c>
      <c r="H44" t="s">
        <v>19</v>
      </c>
      <c r="I44" s="9">
        <v>0</v>
      </c>
      <c r="J44" s="11">
        <f>Table1[[#This Row],[ExpBas]]*2.16</f>
        <v>4320000</v>
      </c>
      <c r="K44" t="s">
        <v>60</v>
      </c>
      <c r="L44" t="s">
        <v>14</v>
      </c>
      <c r="M44">
        <v>2000000</v>
      </c>
      <c r="N44" s="6">
        <v>43780</v>
      </c>
    </row>
    <row r="45" spans="1:15" x14ac:dyDescent="0.25">
      <c r="A45" t="s">
        <v>69</v>
      </c>
      <c r="B45" t="s">
        <v>65</v>
      </c>
      <c r="C45" t="s">
        <v>66</v>
      </c>
      <c r="D45" t="s">
        <v>29</v>
      </c>
      <c r="E45" t="s">
        <v>30</v>
      </c>
      <c r="G45" t="s">
        <v>13</v>
      </c>
      <c r="H45" t="s">
        <v>17</v>
      </c>
      <c r="I45" s="9">
        <v>0</v>
      </c>
      <c r="J45" s="11">
        <f>Table1[[#This Row],[ExpBas]]/0.05</f>
        <v>240000000</v>
      </c>
      <c r="K45" t="s">
        <v>60</v>
      </c>
      <c r="L45" t="s">
        <v>14</v>
      </c>
      <c r="M45">
        <v>12000000</v>
      </c>
      <c r="N45" s="6">
        <v>43780</v>
      </c>
    </row>
    <row r="46" spans="1:15" x14ac:dyDescent="0.25">
      <c r="A46" t="s">
        <v>69</v>
      </c>
      <c r="B46" t="s">
        <v>65</v>
      </c>
      <c r="C46" t="s">
        <v>66</v>
      </c>
      <c r="D46" t="s">
        <v>29</v>
      </c>
      <c r="E46" t="s">
        <v>30</v>
      </c>
      <c r="G46" t="s">
        <v>13</v>
      </c>
      <c r="H46" t="s">
        <v>68</v>
      </c>
      <c r="I46" s="9">
        <v>0</v>
      </c>
      <c r="J46" s="11">
        <f>Table1[[#This Row],[ExpBas]]*0.22</f>
        <v>440000</v>
      </c>
      <c r="K46" t="s">
        <v>60</v>
      </c>
      <c r="L46" t="s">
        <v>14</v>
      </c>
      <c r="M46">
        <v>2000000</v>
      </c>
      <c r="N46" s="6">
        <v>43780</v>
      </c>
    </row>
    <row r="47" spans="1:15" x14ac:dyDescent="0.25">
      <c r="A47" t="s">
        <v>69</v>
      </c>
      <c r="B47" t="s">
        <v>65</v>
      </c>
      <c r="C47" t="s">
        <v>66</v>
      </c>
      <c r="D47" t="s">
        <v>29</v>
      </c>
      <c r="E47" t="s">
        <v>30</v>
      </c>
      <c r="G47" t="s">
        <v>13</v>
      </c>
      <c r="H47" t="s">
        <v>31</v>
      </c>
      <c r="I47" s="9">
        <v>0</v>
      </c>
      <c r="J47" s="11">
        <f>Table1[[#This Row],[ExpBas]]*1.15</f>
        <v>9200000</v>
      </c>
      <c r="K47" t="s">
        <v>60</v>
      </c>
      <c r="L47" t="s">
        <v>14</v>
      </c>
      <c r="M47">
        <v>8000000</v>
      </c>
      <c r="N47" s="6">
        <v>43780</v>
      </c>
    </row>
    <row r="48" spans="1:15" x14ac:dyDescent="0.25">
      <c r="A48" s="7" t="s">
        <v>70</v>
      </c>
      <c r="B48" t="s">
        <v>32</v>
      </c>
      <c r="C48" t="s">
        <v>33</v>
      </c>
      <c r="D48" t="s">
        <v>34</v>
      </c>
      <c r="E48" t="s">
        <v>35</v>
      </c>
      <c r="F48" s="3" t="s">
        <v>93</v>
      </c>
      <c r="G48" t="s">
        <v>35</v>
      </c>
      <c r="H48" t="s">
        <v>16</v>
      </c>
      <c r="I48" s="9">
        <v>-1100000</v>
      </c>
      <c r="J48" s="11">
        <f>Table1[[#This Row],[Nominal]]</f>
        <v>-1100000</v>
      </c>
      <c r="L48" t="s">
        <v>14</v>
      </c>
      <c r="M48">
        <f>J48*0.6908</f>
        <v>-759880</v>
      </c>
      <c r="N48" s="6">
        <v>43780</v>
      </c>
      <c r="O48" t="s">
        <v>74</v>
      </c>
    </row>
    <row r="49" spans="1:15" x14ac:dyDescent="0.25">
      <c r="A49" s="7" t="s">
        <v>70</v>
      </c>
      <c r="B49" t="s">
        <v>40</v>
      </c>
      <c r="C49" t="s">
        <v>41</v>
      </c>
      <c r="D49" t="s">
        <v>34</v>
      </c>
      <c r="E49" t="s">
        <v>35</v>
      </c>
      <c r="F49" s="3" t="s">
        <v>94</v>
      </c>
      <c r="G49" t="s">
        <v>35</v>
      </c>
      <c r="H49" t="s">
        <v>31</v>
      </c>
      <c r="I49" s="9">
        <v>-9000000</v>
      </c>
      <c r="J49" s="11">
        <f t="shared" ref="J49:J51" si="3">I49</f>
        <v>-9000000</v>
      </c>
      <c r="L49" t="s">
        <v>14</v>
      </c>
      <c r="M49">
        <f>J49*0.8669</f>
        <v>-7802100</v>
      </c>
      <c r="N49" s="6">
        <v>43780</v>
      </c>
      <c r="O49" t="s">
        <v>36</v>
      </c>
    </row>
    <row r="50" spans="1:15" x14ac:dyDescent="0.25">
      <c r="A50" s="7" t="s">
        <v>70</v>
      </c>
      <c r="B50" t="s">
        <v>42</v>
      </c>
      <c r="C50" t="s">
        <v>43</v>
      </c>
      <c r="D50" t="s">
        <v>34</v>
      </c>
      <c r="E50" t="s">
        <v>35</v>
      </c>
      <c r="F50" s="3" t="s">
        <v>95</v>
      </c>
      <c r="G50" t="s">
        <v>35</v>
      </c>
      <c r="H50" t="s">
        <v>17</v>
      </c>
      <c r="I50" s="9">
        <v>-225000000</v>
      </c>
      <c r="J50" s="11">
        <f t="shared" si="3"/>
        <v>-225000000</v>
      </c>
      <c r="L50" t="s">
        <v>14</v>
      </c>
      <c r="M50">
        <f>J50*0.063698</f>
        <v>-14332050.000000002</v>
      </c>
      <c r="N50" s="6">
        <v>43780</v>
      </c>
      <c r="O50" t="s">
        <v>36</v>
      </c>
    </row>
    <row r="51" spans="1:15" x14ac:dyDescent="0.25">
      <c r="A51" s="7" t="s">
        <v>70</v>
      </c>
      <c r="B51" t="s">
        <v>44</v>
      </c>
      <c r="C51" t="s">
        <v>45</v>
      </c>
      <c r="D51" t="s">
        <v>34</v>
      </c>
      <c r="E51" t="s">
        <v>35</v>
      </c>
      <c r="F51" s="3" t="s">
        <v>96</v>
      </c>
      <c r="G51" t="s">
        <v>35</v>
      </c>
      <c r="H51" t="s">
        <v>18</v>
      </c>
      <c r="I51" s="9">
        <v>-15000000</v>
      </c>
      <c r="J51" s="11">
        <f t="shared" si="3"/>
        <v>-15000000</v>
      </c>
      <c r="L51" t="s">
        <v>14</v>
      </c>
      <c r="M51">
        <f>J51*6.7982</f>
        <v>-101973000</v>
      </c>
      <c r="N51" s="6">
        <v>43780</v>
      </c>
      <c r="O51" t="s">
        <v>75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52ED9CA1DEE4D9762B6CC8CA412A2" ma:contentTypeVersion="10" ma:contentTypeDescription="Create a new document." ma:contentTypeScope="" ma:versionID="fa1c7641e9ee124d53d5d871ef3c7a5f">
  <xsd:schema xmlns:xsd="http://www.w3.org/2001/XMLSchema" xmlns:xs="http://www.w3.org/2001/XMLSchema" xmlns:p="http://schemas.microsoft.com/office/2006/metadata/properties" xmlns:ns2="44d32ed3-dce8-4c9c-abdf-f5451b0d65e6" xmlns:ns3="75558148-4fda-4f75-a6bf-6c4e67d1b805" targetNamespace="http://schemas.microsoft.com/office/2006/metadata/properties" ma:root="true" ma:fieldsID="daf5716be676429fea2c1104adc272bc" ns2:_="" ns3:_="">
    <xsd:import namespace="44d32ed3-dce8-4c9c-abdf-f5451b0d65e6"/>
    <xsd:import namespace="75558148-4fda-4f75-a6bf-6c4e67d1b8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32ed3-dce8-4c9c-abdf-f5451b0d6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8148-4fda-4f75-a6bf-6c4e67d1b80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6A495-283B-46AC-926F-81749FB148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DE0969-3984-45EF-A4DA-EE76A3CFDFC8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44d32ed3-dce8-4c9c-abdf-f5451b0d65e6"/>
    <ds:schemaRef ds:uri="http://schemas.microsoft.com/office/2006/documentManagement/types"/>
    <ds:schemaRef ds:uri="75558148-4fda-4f75-a6bf-6c4e67d1b80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36DE28-70A2-4C05-9039-28FC487A27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2019-08-01T07:04:08Z</dcterms:created>
  <dc:creator>Hugo Bøvlesen</dc:creator>
  <cp:lastModifiedBy>Rasmus Grinderslev</cp:lastModifiedBy>
  <dcterms:modified xsi:type="dcterms:W3CDTF">2019-12-02T11:01:36Z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0x01010005052ED9CA1DEE4D9762B6CC8CA412A2</vt:lpwstr>
  </property>
  <property fmtid="{D5CDD505-2E9C-101B-9397-08002B2CF9AE}" pid="3" name="Solution ID">
    <vt:lpwstr>{15727DE6-F92D-4E46-ACB4-0E2C58B31A18}</vt:lpwstr>
  </property>
</Properties>
</file>