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schoolwork/eco353/da2/"/>
    </mc:Choice>
  </mc:AlternateContent>
  <xr:revisionPtr revIDLastSave="0" documentId="13_ncr:1_{B11174FF-10C1-9F4F-9BC4-0BDB2F820330}" xr6:coauthVersionLast="47" xr6:coauthVersionMax="47" xr10:uidLastSave="{00000000-0000-0000-0000-000000000000}"/>
  <bookViews>
    <workbookView xWindow="0" yWindow="500" windowWidth="28800" windowHeight="17500" xr2:uid="{BBBA7F2B-AE0E-AA45-B477-CABF8DE92013}"/>
  </bookViews>
  <sheets>
    <sheet name="player_mr_to_salary" sheetId="18" r:id="rId1"/>
    <sheet name="REG_stats_to_runs" sheetId="4" r:id="rId2"/>
    <sheet name="REG_runs_to_wins" sheetId="6" r:id="rId3"/>
    <sheet name="average_players" sheetId="7" r:id="rId4"/>
    <sheet name="pitcher_import" sheetId="10" r:id="rId5"/>
    <sheet name="hitter_import" sheetId="9" r:id="rId6"/>
    <sheet name="salary_import" sheetId="20" r:id="rId7"/>
    <sheet name="hitter_prod" sheetId="11" r:id="rId8"/>
    <sheet name="hitter_rc" sheetId="12" r:id="rId9"/>
    <sheet name="hitter_wc" sheetId="13" r:id="rId10"/>
    <sheet name="hitter_mrp" sheetId="14" r:id="rId11"/>
    <sheet name="pitcher_impact" sheetId="15" r:id="rId12"/>
    <sheet name="pitcher_mrp" sheetId="17" r:id="rId13"/>
  </sheets>
  <definedNames>
    <definedName name="ExternalData_1" localSheetId="5" hidden="1">hitter_import!$A$1:$AC$33</definedName>
    <definedName name="ExternalData_2" localSheetId="4" hidden="1">pitcher_import!$A$1:$AI$12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7" l="1"/>
  <c r="G9" i="17"/>
  <c r="G10" i="17"/>
  <c r="G11" i="17"/>
  <c r="G12" i="17"/>
  <c r="G13" i="17"/>
  <c r="G14" i="17"/>
  <c r="G15" i="17"/>
  <c r="G16" i="17"/>
  <c r="G17" i="17"/>
  <c r="G7" i="17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7" i="14"/>
  <c r="F36" i="12"/>
  <c r="I4" i="15"/>
  <c r="I5" i="15"/>
  <c r="I6" i="15"/>
  <c r="I7" i="15"/>
  <c r="I8" i="15"/>
  <c r="I9" i="15"/>
  <c r="I10" i="15"/>
  <c r="I11" i="15"/>
  <c r="I12" i="15"/>
  <c r="I13" i="15"/>
  <c r="I3" i="15"/>
  <c r="H7" i="15"/>
  <c r="F4" i="18"/>
  <c r="F12" i="18"/>
  <c r="F21" i="18"/>
  <c r="F22" i="18"/>
  <c r="G4" i="15"/>
  <c r="G5" i="15"/>
  <c r="G6" i="15"/>
  <c r="G7" i="15"/>
  <c r="G8" i="15"/>
  <c r="G9" i="15"/>
  <c r="H9" i="15" s="1"/>
  <c r="G10" i="15"/>
  <c r="H10" i="15" s="1"/>
  <c r="G11" i="15"/>
  <c r="H11" i="15" s="1"/>
  <c r="G12" i="15"/>
  <c r="G13" i="15"/>
  <c r="G3" i="15"/>
  <c r="H3" i="15" s="1"/>
  <c r="E15" i="18"/>
  <c r="F15" i="18" s="1"/>
  <c r="E16" i="18"/>
  <c r="F16" i="18" s="1"/>
  <c r="E17" i="18"/>
  <c r="F17" i="18" s="1"/>
  <c r="E18" i="18"/>
  <c r="F18" i="18" s="1"/>
  <c r="E19" i="18"/>
  <c r="F19" i="18" s="1"/>
  <c r="E20" i="18"/>
  <c r="F20" i="18" s="1"/>
  <c r="E21" i="18"/>
  <c r="E22" i="18"/>
  <c r="E23" i="18"/>
  <c r="F23" i="18" s="1"/>
  <c r="E24" i="18"/>
  <c r="F24" i="18" s="1"/>
  <c r="E14" i="18"/>
  <c r="F14" i="18" s="1"/>
  <c r="E3" i="18"/>
  <c r="F3" i="18" s="1"/>
  <c r="E4" i="18"/>
  <c r="E5" i="18"/>
  <c r="F5" i="18" s="1"/>
  <c r="E6" i="18"/>
  <c r="F6" i="18" s="1"/>
  <c r="E7" i="18"/>
  <c r="F7" i="18" s="1"/>
  <c r="E8" i="18"/>
  <c r="F8" i="18" s="1"/>
  <c r="E9" i="18"/>
  <c r="F9" i="18" s="1"/>
  <c r="E10" i="18"/>
  <c r="F10" i="18" s="1"/>
  <c r="E11" i="18"/>
  <c r="F11" i="18" s="1"/>
  <c r="E12" i="18"/>
  <c r="E13" i="18"/>
  <c r="F13" i="18" s="1"/>
  <c r="E2" i="18"/>
  <c r="F2" i="18" s="1"/>
  <c r="D18" i="7"/>
  <c r="D15" i="7"/>
  <c r="J7" i="15"/>
  <c r="E8" i="7"/>
  <c r="H5" i="15"/>
  <c r="J5" i="15" s="1"/>
  <c r="H13" i="15"/>
  <c r="F3" i="15"/>
  <c r="H8" i="15"/>
  <c r="J8" i="15" s="1"/>
  <c r="E5" i="7"/>
  <c r="H4" i="15"/>
  <c r="J4" i="15" s="1"/>
  <c r="H6" i="15"/>
  <c r="H12" i="15"/>
  <c r="J12" i="15" s="1"/>
  <c r="F4" i="15"/>
  <c r="F5" i="15"/>
  <c r="F6" i="15"/>
  <c r="F7" i="15"/>
  <c r="F8" i="15"/>
  <c r="F9" i="15"/>
  <c r="F10" i="15"/>
  <c r="F11" i="15"/>
  <c r="F12" i="15"/>
  <c r="F13" i="15"/>
  <c r="A6" i="14" a="1"/>
  <c r="A6" i="14" s="1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" i="13"/>
  <c r="B2" i="13" a="1"/>
  <c r="B2" i="13" s="1"/>
  <c r="A2" i="13" a="1"/>
  <c r="A2" i="13" s="1"/>
  <c r="E35" i="12" a="1"/>
  <c r="E35" i="12" s="1"/>
  <c r="E2" i="12" a="1"/>
  <c r="E2" i="12" s="1"/>
  <c r="B2" i="12" a="1"/>
  <c r="B2" i="12" s="1"/>
  <c r="A35" i="12" s="1" a="1"/>
  <c r="A35" i="12" s="1"/>
  <c r="F4" i="12"/>
  <c r="F37" i="12" s="1"/>
  <c r="G4" i="12"/>
  <c r="G37" i="12" s="1"/>
  <c r="H4" i="12"/>
  <c r="H37" i="12" s="1"/>
  <c r="I4" i="12"/>
  <c r="I37" i="12" s="1"/>
  <c r="J4" i="12"/>
  <c r="J37" i="12" s="1"/>
  <c r="K4" i="12"/>
  <c r="K37" i="12" s="1"/>
  <c r="L4" i="12"/>
  <c r="L37" i="12" s="1"/>
  <c r="M4" i="12"/>
  <c r="M37" i="12" s="1"/>
  <c r="N4" i="12"/>
  <c r="N37" i="12" s="1"/>
  <c r="F5" i="12"/>
  <c r="F38" i="12" s="1"/>
  <c r="G5" i="12"/>
  <c r="G38" i="12" s="1"/>
  <c r="H5" i="12"/>
  <c r="H38" i="12" s="1"/>
  <c r="I5" i="12"/>
  <c r="I38" i="12" s="1"/>
  <c r="J5" i="12"/>
  <c r="J38" i="12" s="1"/>
  <c r="K5" i="12"/>
  <c r="K38" i="12" s="1"/>
  <c r="L5" i="12"/>
  <c r="L38" i="12" s="1"/>
  <c r="M5" i="12"/>
  <c r="M38" i="12" s="1"/>
  <c r="N5" i="12"/>
  <c r="N38" i="12" s="1"/>
  <c r="F6" i="12"/>
  <c r="F39" i="12" s="1"/>
  <c r="G6" i="12"/>
  <c r="G39" i="12" s="1"/>
  <c r="H6" i="12"/>
  <c r="H39" i="12" s="1"/>
  <c r="I6" i="12"/>
  <c r="I39" i="12" s="1"/>
  <c r="J6" i="12"/>
  <c r="J39" i="12" s="1"/>
  <c r="K6" i="12"/>
  <c r="K39" i="12" s="1"/>
  <c r="L6" i="12"/>
  <c r="L39" i="12" s="1"/>
  <c r="M6" i="12"/>
  <c r="M39" i="12" s="1"/>
  <c r="N6" i="12"/>
  <c r="N39" i="12" s="1"/>
  <c r="F7" i="12"/>
  <c r="F40" i="12" s="1"/>
  <c r="G7" i="12"/>
  <c r="G40" i="12" s="1"/>
  <c r="H7" i="12"/>
  <c r="H40" i="12" s="1"/>
  <c r="I7" i="12"/>
  <c r="I40" i="12" s="1"/>
  <c r="J7" i="12"/>
  <c r="J40" i="12" s="1"/>
  <c r="K7" i="12"/>
  <c r="K40" i="12" s="1"/>
  <c r="L7" i="12"/>
  <c r="L40" i="12" s="1"/>
  <c r="M7" i="12"/>
  <c r="M40" i="12" s="1"/>
  <c r="N7" i="12"/>
  <c r="N40" i="12" s="1"/>
  <c r="F8" i="12"/>
  <c r="F41" i="12" s="1"/>
  <c r="G8" i="12"/>
  <c r="G41" i="12" s="1"/>
  <c r="H8" i="12"/>
  <c r="H41" i="12" s="1"/>
  <c r="I8" i="12"/>
  <c r="I41" i="12" s="1"/>
  <c r="J8" i="12"/>
  <c r="J41" i="12" s="1"/>
  <c r="K8" i="12"/>
  <c r="K41" i="12" s="1"/>
  <c r="L8" i="12"/>
  <c r="L41" i="12" s="1"/>
  <c r="M8" i="12"/>
  <c r="M41" i="12" s="1"/>
  <c r="N8" i="12"/>
  <c r="N41" i="12" s="1"/>
  <c r="F9" i="12"/>
  <c r="F42" i="12" s="1"/>
  <c r="G9" i="12"/>
  <c r="G42" i="12" s="1"/>
  <c r="H9" i="12"/>
  <c r="H42" i="12" s="1"/>
  <c r="I9" i="12"/>
  <c r="I42" i="12" s="1"/>
  <c r="J9" i="12"/>
  <c r="J42" i="12" s="1"/>
  <c r="K9" i="12"/>
  <c r="K42" i="12" s="1"/>
  <c r="L9" i="12"/>
  <c r="L42" i="12" s="1"/>
  <c r="M9" i="12"/>
  <c r="M42" i="12" s="1"/>
  <c r="N9" i="12"/>
  <c r="N42" i="12" s="1"/>
  <c r="F10" i="12"/>
  <c r="F43" i="12" s="1"/>
  <c r="G10" i="12"/>
  <c r="G43" i="12" s="1"/>
  <c r="H10" i="12"/>
  <c r="H43" i="12" s="1"/>
  <c r="I10" i="12"/>
  <c r="I43" i="12" s="1"/>
  <c r="J10" i="12"/>
  <c r="J43" i="12" s="1"/>
  <c r="K10" i="12"/>
  <c r="K43" i="12" s="1"/>
  <c r="L10" i="12"/>
  <c r="L43" i="12" s="1"/>
  <c r="M10" i="12"/>
  <c r="M43" i="12" s="1"/>
  <c r="N10" i="12"/>
  <c r="N43" i="12" s="1"/>
  <c r="F11" i="12"/>
  <c r="F44" i="12" s="1"/>
  <c r="G11" i="12"/>
  <c r="G44" i="12" s="1"/>
  <c r="H11" i="12"/>
  <c r="H44" i="12" s="1"/>
  <c r="I11" i="12"/>
  <c r="I44" i="12" s="1"/>
  <c r="J11" i="12"/>
  <c r="J44" i="12" s="1"/>
  <c r="K11" i="12"/>
  <c r="K44" i="12" s="1"/>
  <c r="L11" i="12"/>
  <c r="L44" i="12" s="1"/>
  <c r="M11" i="12"/>
  <c r="M44" i="12" s="1"/>
  <c r="N11" i="12"/>
  <c r="N44" i="12" s="1"/>
  <c r="F12" i="12"/>
  <c r="F45" i="12" s="1"/>
  <c r="G12" i="12"/>
  <c r="G45" i="12" s="1"/>
  <c r="H12" i="12"/>
  <c r="H45" i="12" s="1"/>
  <c r="I12" i="12"/>
  <c r="I45" i="12" s="1"/>
  <c r="J12" i="12"/>
  <c r="J45" i="12" s="1"/>
  <c r="K12" i="12"/>
  <c r="K45" i="12" s="1"/>
  <c r="L12" i="12"/>
  <c r="L45" i="12" s="1"/>
  <c r="M12" i="12"/>
  <c r="M45" i="12" s="1"/>
  <c r="N12" i="12"/>
  <c r="N45" i="12" s="1"/>
  <c r="F13" i="12"/>
  <c r="F46" i="12" s="1"/>
  <c r="G13" i="12"/>
  <c r="G46" i="12" s="1"/>
  <c r="H13" i="12"/>
  <c r="H46" i="12" s="1"/>
  <c r="I13" i="12"/>
  <c r="I46" i="12" s="1"/>
  <c r="J13" i="12"/>
  <c r="J46" i="12" s="1"/>
  <c r="K13" i="12"/>
  <c r="K46" i="12" s="1"/>
  <c r="L13" i="12"/>
  <c r="L46" i="12" s="1"/>
  <c r="M13" i="12"/>
  <c r="M46" i="12" s="1"/>
  <c r="N13" i="12"/>
  <c r="N46" i="12" s="1"/>
  <c r="F14" i="12"/>
  <c r="F47" i="12" s="1"/>
  <c r="G14" i="12"/>
  <c r="G47" i="12" s="1"/>
  <c r="H14" i="12"/>
  <c r="H47" i="12" s="1"/>
  <c r="I14" i="12"/>
  <c r="I47" i="12" s="1"/>
  <c r="J14" i="12"/>
  <c r="J47" i="12" s="1"/>
  <c r="K14" i="12"/>
  <c r="K47" i="12" s="1"/>
  <c r="L14" i="12"/>
  <c r="L47" i="12" s="1"/>
  <c r="M14" i="12"/>
  <c r="M47" i="12" s="1"/>
  <c r="N14" i="12"/>
  <c r="N47" i="12" s="1"/>
  <c r="F15" i="12"/>
  <c r="F48" i="12" s="1"/>
  <c r="G15" i="12"/>
  <c r="G48" i="12" s="1"/>
  <c r="H15" i="12"/>
  <c r="H48" i="12" s="1"/>
  <c r="I15" i="12"/>
  <c r="I48" i="12" s="1"/>
  <c r="J15" i="12"/>
  <c r="J48" i="12" s="1"/>
  <c r="K15" i="12"/>
  <c r="K48" i="12" s="1"/>
  <c r="L15" i="12"/>
  <c r="L48" i="12" s="1"/>
  <c r="M15" i="12"/>
  <c r="M48" i="12" s="1"/>
  <c r="N15" i="12"/>
  <c r="N48" i="12" s="1"/>
  <c r="F16" i="12"/>
  <c r="F49" i="12" s="1"/>
  <c r="G16" i="12"/>
  <c r="G49" i="12" s="1"/>
  <c r="H16" i="12"/>
  <c r="H49" i="12" s="1"/>
  <c r="I16" i="12"/>
  <c r="I49" i="12" s="1"/>
  <c r="J16" i="12"/>
  <c r="J49" i="12" s="1"/>
  <c r="K16" i="12"/>
  <c r="K49" i="12" s="1"/>
  <c r="L16" i="12"/>
  <c r="L49" i="12" s="1"/>
  <c r="M16" i="12"/>
  <c r="M49" i="12" s="1"/>
  <c r="N16" i="12"/>
  <c r="N49" i="12" s="1"/>
  <c r="F17" i="12"/>
  <c r="F50" i="12" s="1"/>
  <c r="G17" i="12"/>
  <c r="G50" i="12" s="1"/>
  <c r="H17" i="12"/>
  <c r="H50" i="12" s="1"/>
  <c r="I17" i="12"/>
  <c r="I50" i="12" s="1"/>
  <c r="J17" i="12"/>
  <c r="J50" i="12" s="1"/>
  <c r="K17" i="12"/>
  <c r="K50" i="12" s="1"/>
  <c r="L17" i="12"/>
  <c r="L50" i="12" s="1"/>
  <c r="M17" i="12"/>
  <c r="M50" i="12" s="1"/>
  <c r="N17" i="12"/>
  <c r="N50" i="12" s="1"/>
  <c r="F18" i="12"/>
  <c r="F51" i="12" s="1"/>
  <c r="G18" i="12"/>
  <c r="G51" i="12" s="1"/>
  <c r="H18" i="12"/>
  <c r="H51" i="12" s="1"/>
  <c r="I18" i="12"/>
  <c r="I51" i="12" s="1"/>
  <c r="J18" i="12"/>
  <c r="J51" i="12" s="1"/>
  <c r="K18" i="12"/>
  <c r="K51" i="12" s="1"/>
  <c r="L18" i="12"/>
  <c r="L51" i="12" s="1"/>
  <c r="M18" i="12"/>
  <c r="M51" i="12" s="1"/>
  <c r="N18" i="12"/>
  <c r="N51" i="12" s="1"/>
  <c r="F19" i="12"/>
  <c r="F52" i="12" s="1"/>
  <c r="G19" i="12"/>
  <c r="G52" i="12" s="1"/>
  <c r="H19" i="12"/>
  <c r="H52" i="12" s="1"/>
  <c r="I19" i="12"/>
  <c r="I52" i="12" s="1"/>
  <c r="J19" i="12"/>
  <c r="J52" i="12" s="1"/>
  <c r="K19" i="12"/>
  <c r="K52" i="12" s="1"/>
  <c r="L19" i="12"/>
  <c r="L52" i="12" s="1"/>
  <c r="M19" i="12"/>
  <c r="M52" i="12" s="1"/>
  <c r="N19" i="12"/>
  <c r="N52" i="12" s="1"/>
  <c r="F20" i="12"/>
  <c r="F53" i="12" s="1"/>
  <c r="G20" i="12"/>
  <c r="G53" i="12" s="1"/>
  <c r="H20" i="12"/>
  <c r="H53" i="12" s="1"/>
  <c r="I20" i="12"/>
  <c r="I53" i="12" s="1"/>
  <c r="J20" i="12"/>
  <c r="J53" i="12" s="1"/>
  <c r="K20" i="12"/>
  <c r="K53" i="12" s="1"/>
  <c r="L20" i="12"/>
  <c r="L53" i="12" s="1"/>
  <c r="M20" i="12"/>
  <c r="M53" i="12" s="1"/>
  <c r="N20" i="12"/>
  <c r="N53" i="12" s="1"/>
  <c r="F21" i="12"/>
  <c r="F54" i="12" s="1"/>
  <c r="G21" i="12"/>
  <c r="G54" i="12" s="1"/>
  <c r="H21" i="12"/>
  <c r="H54" i="12" s="1"/>
  <c r="I21" i="12"/>
  <c r="I54" i="12" s="1"/>
  <c r="J21" i="12"/>
  <c r="J54" i="12" s="1"/>
  <c r="K21" i="12"/>
  <c r="K54" i="12" s="1"/>
  <c r="L21" i="12"/>
  <c r="L54" i="12" s="1"/>
  <c r="M21" i="12"/>
  <c r="M54" i="12" s="1"/>
  <c r="N21" i="12"/>
  <c r="N54" i="12" s="1"/>
  <c r="F22" i="12"/>
  <c r="F55" i="12" s="1"/>
  <c r="G22" i="12"/>
  <c r="G55" i="12" s="1"/>
  <c r="H22" i="12"/>
  <c r="H55" i="12" s="1"/>
  <c r="I22" i="12"/>
  <c r="I55" i="12" s="1"/>
  <c r="J22" i="12"/>
  <c r="J55" i="12" s="1"/>
  <c r="K22" i="12"/>
  <c r="K55" i="12" s="1"/>
  <c r="L22" i="12"/>
  <c r="L55" i="12" s="1"/>
  <c r="M22" i="12"/>
  <c r="M55" i="12" s="1"/>
  <c r="N22" i="12"/>
  <c r="N55" i="12" s="1"/>
  <c r="F23" i="12"/>
  <c r="F56" i="12" s="1"/>
  <c r="G23" i="12"/>
  <c r="G56" i="12" s="1"/>
  <c r="H23" i="12"/>
  <c r="H56" i="12" s="1"/>
  <c r="I23" i="12"/>
  <c r="I56" i="12" s="1"/>
  <c r="J23" i="12"/>
  <c r="J56" i="12" s="1"/>
  <c r="K23" i="12"/>
  <c r="K56" i="12" s="1"/>
  <c r="L23" i="12"/>
  <c r="L56" i="12" s="1"/>
  <c r="M23" i="12"/>
  <c r="M56" i="12" s="1"/>
  <c r="N23" i="12"/>
  <c r="N56" i="12" s="1"/>
  <c r="F24" i="12"/>
  <c r="F57" i="12" s="1"/>
  <c r="G24" i="12"/>
  <c r="G57" i="12" s="1"/>
  <c r="H24" i="12"/>
  <c r="H57" i="12" s="1"/>
  <c r="I24" i="12"/>
  <c r="I57" i="12" s="1"/>
  <c r="J24" i="12"/>
  <c r="J57" i="12" s="1"/>
  <c r="K24" i="12"/>
  <c r="K57" i="12" s="1"/>
  <c r="L24" i="12"/>
  <c r="L57" i="12" s="1"/>
  <c r="M24" i="12"/>
  <c r="M57" i="12" s="1"/>
  <c r="N24" i="12"/>
  <c r="N57" i="12" s="1"/>
  <c r="F25" i="12"/>
  <c r="F58" i="12" s="1"/>
  <c r="G25" i="12"/>
  <c r="G58" i="12" s="1"/>
  <c r="H25" i="12"/>
  <c r="H58" i="12" s="1"/>
  <c r="I25" i="12"/>
  <c r="I58" i="12" s="1"/>
  <c r="J25" i="12"/>
  <c r="J58" i="12" s="1"/>
  <c r="K25" i="12"/>
  <c r="K58" i="12" s="1"/>
  <c r="L25" i="12"/>
  <c r="L58" i="12" s="1"/>
  <c r="M25" i="12"/>
  <c r="M58" i="12" s="1"/>
  <c r="N25" i="12"/>
  <c r="N58" i="12" s="1"/>
  <c r="F26" i="12"/>
  <c r="F59" i="12" s="1"/>
  <c r="G26" i="12"/>
  <c r="G59" i="12" s="1"/>
  <c r="H26" i="12"/>
  <c r="H59" i="12" s="1"/>
  <c r="I26" i="12"/>
  <c r="I59" i="12" s="1"/>
  <c r="J26" i="12"/>
  <c r="J59" i="12" s="1"/>
  <c r="K26" i="12"/>
  <c r="K59" i="12" s="1"/>
  <c r="L26" i="12"/>
  <c r="L59" i="12" s="1"/>
  <c r="M26" i="12"/>
  <c r="M59" i="12" s="1"/>
  <c r="N26" i="12"/>
  <c r="N59" i="12" s="1"/>
  <c r="F27" i="12"/>
  <c r="F60" i="12" s="1"/>
  <c r="G27" i="12"/>
  <c r="G60" i="12" s="1"/>
  <c r="H27" i="12"/>
  <c r="H60" i="12" s="1"/>
  <c r="I27" i="12"/>
  <c r="I60" i="12" s="1"/>
  <c r="J27" i="12"/>
  <c r="J60" i="12" s="1"/>
  <c r="K27" i="12"/>
  <c r="K60" i="12" s="1"/>
  <c r="L27" i="12"/>
  <c r="L60" i="12" s="1"/>
  <c r="M27" i="12"/>
  <c r="M60" i="12" s="1"/>
  <c r="N27" i="12"/>
  <c r="N60" i="12" s="1"/>
  <c r="F28" i="12"/>
  <c r="F61" i="12" s="1"/>
  <c r="G28" i="12"/>
  <c r="G61" i="12" s="1"/>
  <c r="H28" i="12"/>
  <c r="H61" i="12" s="1"/>
  <c r="I28" i="12"/>
  <c r="I61" i="12" s="1"/>
  <c r="J28" i="12"/>
  <c r="J61" i="12" s="1"/>
  <c r="K28" i="12"/>
  <c r="K61" i="12" s="1"/>
  <c r="L28" i="12"/>
  <c r="L61" i="12" s="1"/>
  <c r="M28" i="12"/>
  <c r="M61" i="12" s="1"/>
  <c r="N28" i="12"/>
  <c r="N61" i="12" s="1"/>
  <c r="F29" i="12"/>
  <c r="F62" i="12" s="1"/>
  <c r="G29" i="12"/>
  <c r="G62" i="12" s="1"/>
  <c r="H29" i="12"/>
  <c r="H62" i="12" s="1"/>
  <c r="I29" i="12"/>
  <c r="I62" i="12" s="1"/>
  <c r="J29" i="12"/>
  <c r="J62" i="12" s="1"/>
  <c r="K29" i="12"/>
  <c r="K62" i="12" s="1"/>
  <c r="L29" i="12"/>
  <c r="L62" i="12" s="1"/>
  <c r="M29" i="12"/>
  <c r="M62" i="12" s="1"/>
  <c r="N29" i="12"/>
  <c r="N62" i="12" s="1"/>
  <c r="F30" i="12"/>
  <c r="F63" i="12" s="1"/>
  <c r="G30" i="12"/>
  <c r="G63" i="12" s="1"/>
  <c r="H30" i="12"/>
  <c r="H63" i="12" s="1"/>
  <c r="I30" i="12"/>
  <c r="I63" i="12" s="1"/>
  <c r="J30" i="12"/>
  <c r="J63" i="12" s="1"/>
  <c r="K30" i="12"/>
  <c r="K63" i="12" s="1"/>
  <c r="L30" i="12"/>
  <c r="L63" i="12" s="1"/>
  <c r="M30" i="12"/>
  <c r="M63" i="12" s="1"/>
  <c r="N30" i="12"/>
  <c r="N63" i="12" s="1"/>
  <c r="F31" i="12"/>
  <c r="F64" i="12" s="1"/>
  <c r="G31" i="12"/>
  <c r="G64" i="12" s="1"/>
  <c r="H31" i="12"/>
  <c r="H64" i="12" s="1"/>
  <c r="I31" i="12"/>
  <c r="I64" i="12" s="1"/>
  <c r="J31" i="12"/>
  <c r="J64" i="12" s="1"/>
  <c r="K31" i="12"/>
  <c r="K64" i="12" s="1"/>
  <c r="L31" i="12"/>
  <c r="L64" i="12" s="1"/>
  <c r="M31" i="12"/>
  <c r="M64" i="12" s="1"/>
  <c r="N31" i="12"/>
  <c r="N64" i="12" s="1"/>
  <c r="F32" i="12"/>
  <c r="F65" i="12" s="1"/>
  <c r="G32" i="12"/>
  <c r="G65" i="12" s="1"/>
  <c r="H32" i="12"/>
  <c r="H65" i="12" s="1"/>
  <c r="I32" i="12"/>
  <c r="I65" i="12" s="1"/>
  <c r="J32" i="12"/>
  <c r="J65" i="12" s="1"/>
  <c r="K32" i="12"/>
  <c r="K65" i="12" s="1"/>
  <c r="L32" i="12"/>
  <c r="L65" i="12" s="1"/>
  <c r="M32" i="12"/>
  <c r="M65" i="12" s="1"/>
  <c r="N32" i="12"/>
  <c r="N65" i="12" s="1"/>
  <c r="N3" i="12"/>
  <c r="N36" i="12" s="1"/>
  <c r="M3" i="12"/>
  <c r="M36" i="12" s="1"/>
  <c r="L3" i="12"/>
  <c r="L36" i="12" s="1"/>
  <c r="K3" i="12"/>
  <c r="K36" i="12" s="1"/>
  <c r="J3" i="12"/>
  <c r="J36" i="12" s="1"/>
  <c r="I3" i="12"/>
  <c r="I36" i="12" s="1"/>
  <c r="H3" i="12"/>
  <c r="H36" i="12" s="1"/>
  <c r="G3" i="12"/>
  <c r="G36" i="12" s="1"/>
  <c r="F3" i="12"/>
  <c r="E4" i="12"/>
  <c r="E37" i="12" s="1"/>
  <c r="E5" i="12"/>
  <c r="E38" i="12" s="1"/>
  <c r="E6" i="12"/>
  <c r="E39" i="12" s="1"/>
  <c r="E7" i="12"/>
  <c r="E40" i="12" s="1"/>
  <c r="E8" i="12"/>
  <c r="E41" i="12" s="1"/>
  <c r="E9" i="12"/>
  <c r="E42" i="12" s="1"/>
  <c r="O42" i="12" s="1"/>
  <c r="P42" i="12" s="1"/>
  <c r="E10" i="12"/>
  <c r="E43" i="12" s="1"/>
  <c r="E11" i="12"/>
  <c r="E44" i="12" s="1"/>
  <c r="E12" i="12"/>
  <c r="E45" i="12" s="1"/>
  <c r="E13" i="12"/>
  <c r="E46" i="12" s="1"/>
  <c r="E14" i="12"/>
  <c r="E47" i="12" s="1"/>
  <c r="E15" i="12"/>
  <c r="E48" i="12" s="1"/>
  <c r="E16" i="12"/>
  <c r="E49" i="12" s="1"/>
  <c r="E17" i="12"/>
  <c r="E50" i="12" s="1"/>
  <c r="O50" i="12" s="1"/>
  <c r="P50" i="12" s="1"/>
  <c r="E18" i="12"/>
  <c r="E51" i="12" s="1"/>
  <c r="E19" i="12"/>
  <c r="E52" i="12" s="1"/>
  <c r="E20" i="12"/>
  <c r="E53" i="12" s="1"/>
  <c r="E21" i="12"/>
  <c r="E54" i="12" s="1"/>
  <c r="E22" i="12"/>
  <c r="E55" i="12" s="1"/>
  <c r="E23" i="12"/>
  <c r="E56" i="12" s="1"/>
  <c r="E24" i="12"/>
  <c r="E57" i="12" s="1"/>
  <c r="E25" i="12"/>
  <c r="E58" i="12" s="1"/>
  <c r="O58" i="12" s="1"/>
  <c r="P58" i="12" s="1"/>
  <c r="E26" i="12"/>
  <c r="E59" i="12" s="1"/>
  <c r="E27" i="12"/>
  <c r="E60" i="12" s="1"/>
  <c r="E28" i="12"/>
  <c r="E61" i="12" s="1"/>
  <c r="E29" i="12"/>
  <c r="E62" i="12" s="1"/>
  <c r="E30" i="12"/>
  <c r="E63" i="12" s="1"/>
  <c r="E31" i="12"/>
  <c r="E64" i="12" s="1"/>
  <c r="E32" i="12"/>
  <c r="E65" i="12" s="1"/>
  <c r="E3" i="12"/>
  <c r="E36" i="12" s="1"/>
  <c r="O36" i="12" s="1"/>
  <c r="P36" i="12" s="1"/>
  <c r="B3" i="12" a="1"/>
  <c r="B3" i="12" s="1"/>
  <c r="A2" i="12" a="1"/>
  <c r="A2" i="12" s="1"/>
  <c r="D37" i="11"/>
  <c r="E37" i="11"/>
  <c r="F37" i="11"/>
  <c r="G37" i="11"/>
  <c r="H37" i="11"/>
  <c r="I37" i="11"/>
  <c r="J37" i="11"/>
  <c r="K37" i="11"/>
  <c r="L37" i="11"/>
  <c r="M37" i="11"/>
  <c r="N37" i="11"/>
  <c r="D38" i="11"/>
  <c r="E38" i="11"/>
  <c r="F38" i="11"/>
  <c r="G38" i="11"/>
  <c r="H38" i="11"/>
  <c r="I38" i="11"/>
  <c r="J38" i="11"/>
  <c r="K38" i="11"/>
  <c r="L38" i="11"/>
  <c r="M38" i="11"/>
  <c r="N38" i="11"/>
  <c r="D39" i="11"/>
  <c r="E39" i="11"/>
  <c r="F39" i="11"/>
  <c r="G39" i="11"/>
  <c r="H39" i="11"/>
  <c r="I39" i="11"/>
  <c r="J39" i="11"/>
  <c r="K39" i="11"/>
  <c r="L39" i="11"/>
  <c r="M39" i="11"/>
  <c r="N39" i="11"/>
  <c r="D40" i="11"/>
  <c r="E40" i="11"/>
  <c r="F40" i="11"/>
  <c r="G40" i="11"/>
  <c r="H40" i="11"/>
  <c r="I40" i="11"/>
  <c r="J40" i="11"/>
  <c r="K40" i="11"/>
  <c r="L40" i="11"/>
  <c r="M40" i="11"/>
  <c r="N40" i="11"/>
  <c r="D41" i="11"/>
  <c r="E41" i="11"/>
  <c r="F41" i="11"/>
  <c r="G41" i="11"/>
  <c r="H41" i="11"/>
  <c r="I41" i="11"/>
  <c r="J41" i="11"/>
  <c r="K41" i="11"/>
  <c r="L41" i="11"/>
  <c r="M41" i="11"/>
  <c r="N41" i="11"/>
  <c r="D42" i="11"/>
  <c r="E42" i="11"/>
  <c r="F42" i="11"/>
  <c r="G42" i="11"/>
  <c r="H42" i="11"/>
  <c r="I42" i="11"/>
  <c r="J42" i="11"/>
  <c r="K42" i="11"/>
  <c r="L42" i="11"/>
  <c r="M42" i="11"/>
  <c r="N42" i="11"/>
  <c r="D43" i="11"/>
  <c r="E43" i="11"/>
  <c r="F43" i="11"/>
  <c r="G43" i="11"/>
  <c r="H43" i="11"/>
  <c r="I43" i="11"/>
  <c r="J43" i="11"/>
  <c r="K43" i="11"/>
  <c r="L43" i="11"/>
  <c r="M43" i="11"/>
  <c r="N43" i="11"/>
  <c r="D44" i="11"/>
  <c r="E44" i="11"/>
  <c r="F44" i="11"/>
  <c r="G44" i="11"/>
  <c r="H44" i="11"/>
  <c r="I44" i="11"/>
  <c r="J44" i="11"/>
  <c r="K44" i="11"/>
  <c r="L44" i="11"/>
  <c r="M44" i="11"/>
  <c r="N44" i="11"/>
  <c r="D45" i="11"/>
  <c r="E45" i="11"/>
  <c r="F45" i="11"/>
  <c r="G45" i="11"/>
  <c r="H45" i="11"/>
  <c r="I45" i="11"/>
  <c r="J45" i="11"/>
  <c r="K45" i="11"/>
  <c r="L45" i="11"/>
  <c r="M45" i="11"/>
  <c r="N45" i="11"/>
  <c r="D46" i="11"/>
  <c r="E46" i="11"/>
  <c r="F46" i="11"/>
  <c r="G46" i="11"/>
  <c r="H46" i="11"/>
  <c r="I46" i="11"/>
  <c r="J46" i="11"/>
  <c r="K46" i="11"/>
  <c r="L46" i="11"/>
  <c r="M46" i="11"/>
  <c r="N46" i="11"/>
  <c r="D47" i="11"/>
  <c r="E47" i="11"/>
  <c r="F47" i="11"/>
  <c r="G47" i="11"/>
  <c r="H47" i="11"/>
  <c r="I47" i="11"/>
  <c r="J47" i="11"/>
  <c r="K47" i="11"/>
  <c r="L47" i="11"/>
  <c r="M47" i="11"/>
  <c r="N47" i="11"/>
  <c r="D48" i="11"/>
  <c r="E48" i="11"/>
  <c r="F48" i="11"/>
  <c r="G48" i="11"/>
  <c r="H48" i="11"/>
  <c r="I48" i="11"/>
  <c r="J48" i="11"/>
  <c r="K48" i="11"/>
  <c r="L48" i="11"/>
  <c r="M48" i="11"/>
  <c r="N48" i="11"/>
  <c r="D49" i="11"/>
  <c r="E49" i="11"/>
  <c r="F49" i="11"/>
  <c r="G49" i="11"/>
  <c r="H49" i="11"/>
  <c r="I49" i="11"/>
  <c r="J49" i="11"/>
  <c r="K49" i="11"/>
  <c r="L49" i="11"/>
  <c r="M49" i="11"/>
  <c r="N49" i="11"/>
  <c r="D50" i="11"/>
  <c r="E50" i="11"/>
  <c r="F50" i="11"/>
  <c r="G50" i="11"/>
  <c r="H50" i="11"/>
  <c r="I50" i="11"/>
  <c r="J50" i="11"/>
  <c r="K50" i="11"/>
  <c r="L50" i="11"/>
  <c r="M50" i="11"/>
  <c r="N50" i="11"/>
  <c r="D51" i="11"/>
  <c r="E51" i="11"/>
  <c r="F51" i="11"/>
  <c r="G51" i="11"/>
  <c r="H51" i="11"/>
  <c r="I51" i="11"/>
  <c r="J51" i="11"/>
  <c r="K51" i="11"/>
  <c r="L51" i="11"/>
  <c r="M51" i="11"/>
  <c r="N51" i="11"/>
  <c r="D52" i="11"/>
  <c r="E52" i="11"/>
  <c r="F52" i="11"/>
  <c r="G52" i="11"/>
  <c r="H52" i="11"/>
  <c r="I52" i="11"/>
  <c r="J52" i="11"/>
  <c r="K52" i="11"/>
  <c r="L52" i="11"/>
  <c r="M52" i="11"/>
  <c r="N52" i="11"/>
  <c r="D53" i="11"/>
  <c r="E53" i="11"/>
  <c r="F53" i="11"/>
  <c r="G53" i="11"/>
  <c r="H53" i="11"/>
  <c r="I53" i="11"/>
  <c r="J53" i="11"/>
  <c r="K53" i="11"/>
  <c r="L53" i="11"/>
  <c r="M53" i="11"/>
  <c r="N53" i="11"/>
  <c r="D54" i="11"/>
  <c r="E54" i="11"/>
  <c r="F54" i="11"/>
  <c r="G54" i="11"/>
  <c r="H54" i="11"/>
  <c r="I54" i="11"/>
  <c r="J54" i="11"/>
  <c r="K54" i="11"/>
  <c r="L54" i="11"/>
  <c r="M54" i="11"/>
  <c r="N54" i="11"/>
  <c r="D55" i="11"/>
  <c r="E55" i="11"/>
  <c r="F55" i="11"/>
  <c r="G55" i="11"/>
  <c r="H55" i="11"/>
  <c r="I55" i="11"/>
  <c r="J55" i="11"/>
  <c r="K55" i="11"/>
  <c r="L55" i="11"/>
  <c r="M55" i="11"/>
  <c r="N55" i="11"/>
  <c r="D56" i="11"/>
  <c r="E56" i="11"/>
  <c r="F56" i="11"/>
  <c r="G56" i="11"/>
  <c r="H56" i="11"/>
  <c r="I56" i="11"/>
  <c r="J56" i="11"/>
  <c r="K56" i="11"/>
  <c r="L56" i="11"/>
  <c r="M56" i="11"/>
  <c r="N56" i="11"/>
  <c r="D57" i="11"/>
  <c r="E57" i="11"/>
  <c r="F57" i="11"/>
  <c r="G57" i="11"/>
  <c r="H57" i="11"/>
  <c r="I57" i="11"/>
  <c r="J57" i="11"/>
  <c r="K57" i="11"/>
  <c r="L57" i="11"/>
  <c r="M57" i="11"/>
  <c r="N57" i="11"/>
  <c r="D58" i="11"/>
  <c r="E58" i="11"/>
  <c r="F58" i="11"/>
  <c r="G58" i="11"/>
  <c r="H58" i="11"/>
  <c r="I58" i="11"/>
  <c r="J58" i="11"/>
  <c r="K58" i="11"/>
  <c r="L58" i="11"/>
  <c r="M58" i="11"/>
  <c r="N58" i="11"/>
  <c r="D59" i="11"/>
  <c r="E59" i="11"/>
  <c r="F59" i="11"/>
  <c r="G59" i="11"/>
  <c r="H59" i="11"/>
  <c r="I59" i="11"/>
  <c r="J59" i="11"/>
  <c r="K59" i="11"/>
  <c r="L59" i="11"/>
  <c r="M59" i="11"/>
  <c r="N59" i="11"/>
  <c r="D60" i="11"/>
  <c r="E60" i="11"/>
  <c r="F60" i="11"/>
  <c r="G60" i="11"/>
  <c r="H60" i="11"/>
  <c r="I60" i="11"/>
  <c r="J60" i="11"/>
  <c r="K60" i="11"/>
  <c r="L60" i="11"/>
  <c r="M60" i="11"/>
  <c r="N60" i="11"/>
  <c r="D61" i="11"/>
  <c r="E61" i="11"/>
  <c r="F61" i="11"/>
  <c r="G61" i="11"/>
  <c r="H61" i="11"/>
  <c r="I61" i="11"/>
  <c r="J61" i="11"/>
  <c r="K61" i="11"/>
  <c r="L61" i="11"/>
  <c r="M61" i="11"/>
  <c r="N61" i="11"/>
  <c r="D62" i="11"/>
  <c r="E62" i="11"/>
  <c r="F62" i="11"/>
  <c r="G62" i="11"/>
  <c r="H62" i="11"/>
  <c r="I62" i="11"/>
  <c r="J62" i="11"/>
  <c r="K62" i="11"/>
  <c r="L62" i="11"/>
  <c r="M62" i="11"/>
  <c r="N62" i="11"/>
  <c r="D63" i="11"/>
  <c r="E63" i="11"/>
  <c r="F63" i="11"/>
  <c r="G63" i="11"/>
  <c r="H63" i="11"/>
  <c r="I63" i="11"/>
  <c r="J63" i="11"/>
  <c r="K63" i="11"/>
  <c r="L63" i="11"/>
  <c r="M63" i="11"/>
  <c r="N63" i="11"/>
  <c r="D64" i="11"/>
  <c r="E64" i="11"/>
  <c r="F64" i="11"/>
  <c r="G64" i="11"/>
  <c r="H64" i="11"/>
  <c r="I64" i="11"/>
  <c r="J64" i="11"/>
  <c r="K64" i="11"/>
  <c r="L64" i="11"/>
  <c r="M64" i="11"/>
  <c r="N64" i="11"/>
  <c r="D65" i="11"/>
  <c r="E65" i="11"/>
  <c r="F65" i="11"/>
  <c r="G65" i="11"/>
  <c r="H65" i="11"/>
  <c r="I65" i="11"/>
  <c r="J65" i="11"/>
  <c r="K65" i="11"/>
  <c r="L65" i="11"/>
  <c r="M65" i="11"/>
  <c r="N65" i="11"/>
  <c r="N36" i="11"/>
  <c r="M36" i="11"/>
  <c r="L36" i="11"/>
  <c r="K36" i="11"/>
  <c r="J36" i="11"/>
  <c r="I36" i="11"/>
  <c r="H36" i="11"/>
  <c r="G36" i="11"/>
  <c r="F36" i="11"/>
  <c r="E36" i="11"/>
  <c r="D36" i="11"/>
  <c r="B37" i="11"/>
  <c r="C37" i="11"/>
  <c r="B38" i="11"/>
  <c r="C38" i="11"/>
  <c r="B39" i="11"/>
  <c r="C39" i="11"/>
  <c r="B40" i="11"/>
  <c r="C40" i="11"/>
  <c r="B41" i="11"/>
  <c r="C41" i="11"/>
  <c r="B42" i="11"/>
  <c r="C42" i="11"/>
  <c r="B43" i="11"/>
  <c r="C43" i="11"/>
  <c r="B44" i="11"/>
  <c r="C44" i="11"/>
  <c r="B45" i="11"/>
  <c r="C45" i="11"/>
  <c r="B46" i="11"/>
  <c r="C46" i="11"/>
  <c r="B47" i="11"/>
  <c r="C47" i="11"/>
  <c r="B48" i="11"/>
  <c r="C48" i="11"/>
  <c r="B49" i="11"/>
  <c r="C49" i="11"/>
  <c r="B50" i="11"/>
  <c r="C50" i="11"/>
  <c r="B51" i="11"/>
  <c r="C51" i="11"/>
  <c r="B52" i="11"/>
  <c r="C52" i="11"/>
  <c r="B53" i="11"/>
  <c r="C53" i="11"/>
  <c r="B54" i="11"/>
  <c r="C54" i="11"/>
  <c r="B55" i="11"/>
  <c r="C55" i="11"/>
  <c r="B56" i="11"/>
  <c r="C56" i="11"/>
  <c r="B57" i="11"/>
  <c r="C57" i="11"/>
  <c r="B58" i="11"/>
  <c r="C58" i="11"/>
  <c r="B59" i="11"/>
  <c r="C59" i="11"/>
  <c r="B60" i="11"/>
  <c r="C60" i="11"/>
  <c r="B61" i="11"/>
  <c r="C61" i="11"/>
  <c r="B62" i="11"/>
  <c r="C62" i="11"/>
  <c r="B63" i="11"/>
  <c r="C63" i="11"/>
  <c r="B64" i="11"/>
  <c r="C64" i="11"/>
  <c r="B65" i="11"/>
  <c r="C65" i="11"/>
  <c r="C36" i="11"/>
  <c r="B36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" i="11"/>
  <c r="A8" i="7"/>
  <c r="J13" i="15" l="1"/>
  <c r="J9" i="15"/>
  <c r="J10" i="15"/>
  <c r="J6" i="15"/>
  <c r="J3" i="15"/>
  <c r="J11" i="15"/>
  <c r="O57" i="12"/>
  <c r="P57" i="12" s="1"/>
  <c r="O56" i="12"/>
  <c r="P56" i="12" s="1"/>
  <c r="O55" i="12"/>
  <c r="P55" i="12" s="1"/>
  <c r="O41" i="12"/>
  <c r="P41" i="12" s="1"/>
  <c r="O62" i="12"/>
  <c r="P62" i="12" s="1"/>
  <c r="O65" i="12"/>
  <c r="P65" i="12" s="1"/>
  <c r="O64" i="12"/>
  <c r="P64" i="12" s="1"/>
  <c r="O63" i="12"/>
  <c r="P63" i="12" s="1"/>
  <c r="O46" i="12"/>
  <c r="P46" i="12" s="1"/>
  <c r="O40" i="12"/>
  <c r="P40" i="12" s="1"/>
  <c r="O47" i="12"/>
  <c r="P47" i="12" s="1"/>
  <c r="O54" i="12"/>
  <c r="P54" i="12" s="1"/>
  <c r="O37" i="12"/>
  <c r="P37" i="12" s="1"/>
  <c r="O49" i="12"/>
  <c r="P49" i="12" s="1"/>
  <c r="O48" i="12"/>
  <c r="P48" i="12" s="1"/>
  <c r="O39" i="12"/>
  <c r="P39" i="12" s="1"/>
  <c r="O38" i="12"/>
  <c r="P38" i="12" s="1"/>
  <c r="O61" i="12"/>
  <c r="P61" i="12" s="1"/>
  <c r="O53" i="12"/>
  <c r="P53" i="12" s="1"/>
  <c r="O45" i="12"/>
  <c r="P45" i="12" s="1"/>
  <c r="O60" i="12"/>
  <c r="P60" i="12" s="1"/>
  <c r="O52" i="12"/>
  <c r="P52" i="12" s="1"/>
  <c r="O44" i="12"/>
  <c r="P44" i="12" s="1"/>
  <c r="O59" i="12"/>
  <c r="P59" i="12" s="1"/>
  <c r="O51" i="12"/>
  <c r="P51" i="12" s="1"/>
  <c r="O43" i="12"/>
  <c r="P43" i="12" s="1"/>
  <c r="C7" i="17" l="1" a="1"/>
  <c r="C7" i="17" s="1"/>
  <c r="E7" i="17" s="1"/>
  <c r="C3" i="13" a="1"/>
  <c r="C3" i="13" s="1"/>
  <c r="E17" i="17" l="1"/>
  <c r="E11" i="17"/>
  <c r="D17" i="17"/>
  <c r="F17" i="17" s="1"/>
  <c r="E8" i="17"/>
  <c r="F8" i="17" s="1"/>
  <c r="D11" i="17"/>
  <c r="F11" i="17" s="1"/>
  <c r="D16" i="17"/>
  <c r="E16" i="17"/>
  <c r="E10" i="17"/>
  <c r="D15" i="17"/>
  <c r="E13" i="17"/>
  <c r="E15" i="17"/>
  <c r="D14" i="17"/>
  <c r="E14" i="17"/>
  <c r="D8" i="17"/>
  <c r="D7" i="17"/>
  <c r="F7" i="17" s="1"/>
  <c r="D10" i="17"/>
  <c r="F10" i="17" s="1"/>
  <c r="D12" i="17"/>
  <c r="E12" i="17"/>
  <c r="D9" i="17"/>
  <c r="E9" i="17"/>
  <c r="D13" i="17"/>
  <c r="F15" i="17"/>
  <c r="E14" i="13"/>
  <c r="E25" i="13"/>
  <c r="E4" i="13"/>
  <c r="E31" i="13"/>
  <c r="E15" i="13"/>
  <c r="E19" i="13"/>
  <c r="E22" i="13"/>
  <c r="E12" i="13"/>
  <c r="E6" i="13"/>
  <c r="E17" i="13"/>
  <c r="E29" i="13"/>
  <c r="E27" i="13"/>
  <c r="E9" i="13"/>
  <c r="E23" i="13"/>
  <c r="E21" i="13"/>
  <c r="E32" i="13"/>
  <c r="E13" i="13"/>
  <c r="E11" i="13"/>
  <c r="E24" i="13"/>
  <c r="E7" i="13"/>
  <c r="E5" i="13"/>
  <c r="E26" i="13"/>
  <c r="E16" i="13"/>
  <c r="E30" i="13"/>
  <c r="E28" i="13"/>
  <c r="E18" i="13"/>
  <c r="E8" i="13"/>
  <c r="E20" i="13"/>
  <c r="E10" i="13"/>
  <c r="E3" i="13"/>
  <c r="F16" i="17" l="1"/>
  <c r="F9" i="17"/>
  <c r="F14" i="17"/>
  <c r="B7" i="14" a="1"/>
  <c r="B7" i="14" s="1"/>
  <c r="C7" i="14" s="1"/>
  <c r="F13" i="17"/>
  <c r="F12" i="17"/>
  <c r="D26" i="14"/>
  <c r="C28" i="14"/>
  <c r="C22" i="14"/>
  <c r="D13" i="14"/>
  <c r="D31" i="14"/>
  <c r="C9" i="14"/>
  <c r="C10" i="14"/>
  <c r="C11" i="14"/>
  <c r="D32" i="14" l="1"/>
  <c r="C30" i="14"/>
  <c r="C20" i="14"/>
  <c r="D24" i="14"/>
  <c r="E24" i="14" s="1"/>
  <c r="D14" i="14"/>
  <c r="C13" i="14"/>
  <c r="D17" i="14"/>
  <c r="E17" i="14" s="1"/>
  <c r="D15" i="14"/>
  <c r="C31" i="14"/>
  <c r="D35" i="14"/>
  <c r="D9" i="14"/>
  <c r="C32" i="14"/>
  <c r="E32" i="14" s="1"/>
  <c r="D36" i="14"/>
  <c r="C35" i="14"/>
  <c r="E35" i="14" s="1"/>
  <c r="C33" i="14"/>
  <c r="E33" i="14" s="1"/>
  <c r="C15" i="14"/>
  <c r="D18" i="14"/>
  <c r="C27" i="14"/>
  <c r="C26" i="14"/>
  <c r="C25" i="14"/>
  <c r="C16" i="14"/>
  <c r="D29" i="14"/>
  <c r="D20" i="14"/>
  <c r="D11" i="14"/>
  <c r="D10" i="14"/>
  <c r="E10" i="14" s="1"/>
  <c r="E11" i="14"/>
  <c r="E9" i="14"/>
  <c r="D30" i="14"/>
  <c r="C29" i="14"/>
  <c r="D33" i="14"/>
  <c r="D22" i="14"/>
  <c r="E22" i="14" s="1"/>
  <c r="C21" i="14"/>
  <c r="D25" i="14"/>
  <c r="D23" i="14"/>
  <c r="E23" i="14" s="1"/>
  <c r="C12" i="14"/>
  <c r="D16" i="14"/>
  <c r="C14" i="14"/>
  <c r="D34" i="14"/>
  <c r="D8" i="14"/>
  <c r="E8" i="14" s="1"/>
  <c r="C23" i="14"/>
  <c r="D27" i="14"/>
  <c r="C34" i="14"/>
  <c r="E34" i="14" s="1"/>
  <c r="C24" i="14"/>
  <c r="D28" i="14"/>
  <c r="D19" i="14"/>
  <c r="C19" i="14"/>
  <c r="C18" i="14"/>
  <c r="C17" i="14"/>
  <c r="C8" i="14"/>
  <c r="D21" i="14"/>
  <c r="D12" i="14"/>
  <c r="C36" i="14"/>
  <c r="E36" i="14" s="1"/>
  <c r="E28" i="14"/>
  <c r="E19" i="14"/>
  <c r="E18" i="14"/>
  <c r="D7" i="14"/>
  <c r="E30" i="14"/>
  <c r="E21" i="14"/>
  <c r="E13" i="14"/>
  <c r="E14" i="14"/>
  <c r="E15" i="14"/>
  <c r="E12" i="14"/>
  <c r="E31" i="14"/>
  <c r="E27" i="14"/>
  <c r="E26" i="14"/>
  <c r="E25" i="14"/>
  <c r="E16" i="14"/>
  <c r="E29" i="14" l="1"/>
  <c r="E20" i="14"/>
  <c r="E7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7B8FA5-56C7-4641-867B-D0DEF4461CDC}" keepAlive="1" name="Query - hit_nym_22" description="Connection to the 'hit_nym_22' query in the workbook." type="5" refreshedVersion="8" background="1" saveData="1">
    <dbPr connection="Provider=Microsoft.Mashup.OleDb.1;Data Source=$Workbook$;Location=hit_nym_22;Extended Properties=&quot;&quot;" command="SELECT * FROM [hit_nym_22]"/>
  </connection>
  <connection id="2" xr16:uid="{C8E6F116-3E93-F248-9728-7604986F8BCB}" keepAlive="1" name="Query - hit_tbj_2122" description="Connection to the 'hit_tbj_2122' query in the workbook." type="5" refreshedVersion="8" background="1" saveData="1">
    <dbPr connection="Provider=Microsoft.Mashup.OleDb.1;Data Source=$Workbook$;Location=hit_tbj_2122;Extended Properties=&quot;&quot;" command="SELECT * FROM [hit_tbj_2122]"/>
  </connection>
  <connection id="3" xr16:uid="{9A5ADC2A-9814-CA43-9365-A4BFD4ED2989}" keepAlive="1" name="Query - pit_nym_22" description="Connection to the 'pit_nym_22' query in the workbook." type="5" refreshedVersion="8" background="1" saveData="1">
    <dbPr connection="Provider=Microsoft.Mashup.OleDb.1;Data Source=$Workbook$;Location=pit_nym_22;Extended Properties=&quot;&quot;" command="SELECT * FROM [pit_nym_22]"/>
  </connection>
  <connection id="4" xr16:uid="{B106A35C-4C1B-294A-B637-DA092DE37A94}" keepAlive="1" name="Query - pit_tbj_2122" description="Connection to the 'pit_tbj_2122' query in the workbook." type="5" refreshedVersion="8" background="1" saveData="1">
    <dbPr connection="Provider=Microsoft.Mashup.OleDb.1;Data Source=$Workbook$;Location=pit_tbj_2122;Extended Properties=&quot;&quot;" command="SELECT * FROM [pit_tbj_2122]"/>
  </connection>
  <connection id="5" xr16:uid="{6D1A90D2-2F02-5B4A-88A9-43505552A447}" keepAlive="1" name="Query - sal_nym_22" description="Connection to the 'sal_nym_22' query in the workbook." type="5" refreshedVersion="8" background="1" saveData="1">
    <dbPr connection="Provider=Microsoft.Mashup.OleDb.1;Data Source=$Workbook$;Location=sal_nym_22;Extended Properties=&quot;&quot;" command="SELECT * FROM [sal_nym_2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<sst xmlns="http://schemas.openxmlformats.org/spreadsheetml/2006/main" count="675" uniqueCount="284">
  <si>
    <t>Rk</t>
  </si>
  <si>
    <t>Pos</t>
  </si>
  <si>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</si>
  <si>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</si>
  <si>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</si>
  <si>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</si>
  <si>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</si>
  <si>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</si>
  <si>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</si>
  <si>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</si>
  <si>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</si>
  <si>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</si>
  <si>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</si>
  <si>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</si>
  <si>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</si>
  <si>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</si>
  <si>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</si>
  <si>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</si>
  <si>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</si>
  <si>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</si>
  <si>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</si>
  <si>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</si>
  <si>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</si>
  <si>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</si>
  <si>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</si>
  <si>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</si>
  <si>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</si>
  <si>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</si>
  <si>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Name-additional</t>
  </si>
  <si>
    <t>C</t>
  </si>
  <si>
    <t>1B</t>
  </si>
  <si>
    <t>SS</t>
  </si>
  <si>
    <t>LF</t>
  </si>
  <si>
    <t>CF</t>
  </si>
  <si>
    <t>RF</t>
  </si>
  <si>
    <t>DH</t>
  </si>
  <si>
    <t>OF</t>
  </si>
  <si>
    <t>IF</t>
  </si>
  <si>
    <t>UT</t>
  </si>
  <si>
    <t/>
  </si>
  <si>
    <t>Team Totals</t>
  </si>
  <si>
    <t>-9999</t>
  </si>
  <si>
    <t>W</t>
  </si>
  <si>
    <t>L</t>
  </si>
  <si>
    <t>W-L%</t>
  </si>
  <si>
    <t>ERA</t>
  </si>
  <si>
    <t>GS</t>
  </si>
  <si>
    <t>GF</t>
  </si>
  <si>
    <t>CG</t>
  </si>
  <si>
    <t>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</si>
  <si>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</si>
  <si>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</si>
  <si>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</si>
  <si>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</si>
  <si>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</si>
  <si>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</si>
  <si>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</si>
  <si>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</si>
  <si>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</si>
  <si>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</si>
  <si>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</si>
  <si>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</si>
  <si>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</si>
  <si>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</si>
  <si>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SP</t>
  </si>
  <si>
    <t>CL</t>
  </si>
  <si>
    <t>RP</t>
  </si>
  <si>
    <t>Regressor</t>
  </si>
  <si>
    <t>O</t>
  </si>
  <si>
    <t>Coefficient</t>
  </si>
  <si>
    <t>Variable</t>
  </si>
  <si>
    <t>Hitter</t>
  </si>
  <si>
    <t>Runs scored per game</t>
  </si>
  <si>
    <t>Runs allowed per game</t>
  </si>
  <si>
    <t>Wins Created</t>
  </si>
  <si>
    <t>* Data from baseball-reference.com</t>
  </si>
  <si>
    <t>Tomás Nido</t>
  </si>
  <si>
    <t>nidoto01</t>
  </si>
  <si>
    <t>Pete Alonso</t>
  </si>
  <si>
    <t>alonspe01</t>
  </si>
  <si>
    <t>Jeff McNeil*</t>
  </si>
  <si>
    <t>mcneije01</t>
  </si>
  <si>
    <t>Francisco Lindor#</t>
  </si>
  <si>
    <t>lindofr01</t>
  </si>
  <si>
    <t>Eduardo Escobar#</t>
  </si>
  <si>
    <t>escobed01</t>
  </si>
  <si>
    <t>Mark Canha</t>
  </si>
  <si>
    <t>canhama01</t>
  </si>
  <si>
    <t>Brandon Nimmo*</t>
  </si>
  <si>
    <t>nimmobr01</t>
  </si>
  <si>
    <t>Starling Marte</t>
  </si>
  <si>
    <t>martest01</t>
  </si>
  <si>
    <t>Daniel Vogelbach*</t>
  </si>
  <si>
    <t>vogelda01</t>
  </si>
  <si>
    <t>Luis Guillorme*</t>
  </si>
  <si>
    <t>guilllu01</t>
  </si>
  <si>
    <t>J.D. Davis</t>
  </si>
  <si>
    <t>davisjd01</t>
  </si>
  <si>
    <t>James McCann</t>
  </si>
  <si>
    <t>mccanja02</t>
  </si>
  <si>
    <t>Dominic Smith*</t>
  </si>
  <si>
    <t>smithdo02</t>
  </si>
  <si>
    <t>Tyler Naquin*</t>
  </si>
  <si>
    <t>naquity01</t>
  </si>
  <si>
    <t>Darin Ruf</t>
  </si>
  <si>
    <t>rufda01</t>
  </si>
  <si>
    <t>Patrick Mazeika*</t>
  </si>
  <si>
    <t>mazeipa01</t>
  </si>
  <si>
    <t>Travis Jankowski*</t>
  </si>
  <si>
    <t>jankotr01</t>
  </si>
  <si>
    <t>Robinson Canó*</t>
  </si>
  <si>
    <t>canoro01</t>
  </si>
  <si>
    <t>Brett Baty*</t>
  </si>
  <si>
    <t>batybr01</t>
  </si>
  <si>
    <t>Mark Vientos</t>
  </si>
  <si>
    <t>vientma01</t>
  </si>
  <si>
    <t>Nick Plummer*</t>
  </si>
  <si>
    <t>plummni01</t>
  </si>
  <si>
    <t>Michael Perez*</t>
  </si>
  <si>
    <t>perezmi03</t>
  </si>
  <si>
    <t>Francisco Álvarez</t>
  </si>
  <si>
    <t>alvarfr01</t>
  </si>
  <si>
    <t>Ender Inciarte*</t>
  </si>
  <si>
    <t>inciaen01</t>
  </si>
  <si>
    <t>Terrance Gore</t>
  </si>
  <si>
    <t>gorete01</t>
  </si>
  <si>
    <t>Deven Marrero</t>
  </si>
  <si>
    <t>marrede01</t>
  </si>
  <si>
    <t>Travis Blankenhorn*</t>
  </si>
  <si>
    <t>blanktr01</t>
  </si>
  <si>
    <t>Khalil Lee*</t>
  </si>
  <si>
    <t>leekh01</t>
  </si>
  <si>
    <t>Matt Reynolds</t>
  </si>
  <si>
    <t>reynoma03</t>
  </si>
  <si>
    <t>Yolmer Sanchez#</t>
  </si>
  <si>
    <t>sanchca01</t>
  </si>
  <si>
    <t>Seth Lugo</t>
  </si>
  <si>
    <t>lugose01</t>
  </si>
  <si>
    <t>Carlos Carrasco</t>
  </si>
  <si>
    <t>carraca01</t>
  </si>
  <si>
    <t>Max Scherzer</t>
  </si>
  <si>
    <t>scherma01</t>
  </si>
  <si>
    <t>Drew Smith</t>
  </si>
  <si>
    <t>smithdr01</t>
  </si>
  <si>
    <t>David Peterson*</t>
  </si>
  <si>
    <t>peterda01</t>
  </si>
  <si>
    <t>Joely Rodriguez*</t>
  </si>
  <si>
    <t>rodrijo06</t>
  </si>
  <si>
    <t>Chris Bassitt</t>
  </si>
  <si>
    <t>bassich01</t>
  </si>
  <si>
    <t>Edwin Díaz</t>
  </si>
  <si>
    <t>diazed04</t>
  </si>
  <si>
    <t>walketa01</t>
  </si>
  <si>
    <t>ottavad01</t>
  </si>
  <si>
    <t>degroja01</t>
  </si>
  <si>
    <t>Rank in 15 NL teams</t>
  </si>
  <si>
    <t>Taijuan Walker</t>
  </si>
  <si>
    <t>Jacob deGrom</t>
  </si>
  <si>
    <t>Adam Ottavino</t>
  </si>
  <si>
    <t>Average Hitter Production Per Game</t>
  </si>
  <si>
    <t>Hitter Production over Season</t>
  </si>
  <si>
    <t>Total Runs Created</t>
  </si>
  <si>
    <t>Runs Created Per Metric Per Game</t>
  </si>
  <si>
    <t>Runs Created Per Metric for 2022 Season</t>
  </si>
  <si>
    <t>WC</t>
  </si>
  <si>
    <t>WC by Avg Hitter</t>
  </si>
  <si>
    <t>Hitter WC Above Avg</t>
  </si>
  <si>
    <t>Value of Wins to Revenue</t>
  </si>
  <si>
    <t>Wins</t>
  </si>
  <si>
    <t>Wins Lagged</t>
  </si>
  <si>
    <t>From Tut 5: Point Shares, slide 19</t>
  </si>
  <si>
    <t>Wins Above Average</t>
  </si>
  <si>
    <t>Pitcher Stats for 2022</t>
  </si>
  <si>
    <t>Pitcher</t>
  </si>
  <si>
    <t>K/BB</t>
  </si>
  <si>
    <t>From Chapter 6 Lecture: Slide 19</t>
  </si>
  <si>
    <t>From Tutorial 3: Slide 9</t>
  </si>
  <si>
    <t>From Tutorial 3: Slide 11</t>
  </si>
  <si>
    <t>Total League Plate Appearances (Hitters)</t>
  </si>
  <si>
    <t>Total League Runs Scored (Hitters)</t>
  </si>
  <si>
    <t>Total Runs Allowed in 2022</t>
  </si>
  <si>
    <t>Average Pitcher ERA</t>
  </si>
  <si>
    <t>Average Runs Scored per PA</t>
  </si>
  <si>
    <t>Average Runs Allowed per Game</t>
  </si>
  <si>
    <t>Wins Created by Average Pitcher</t>
  </si>
  <si>
    <t>MR Generated from Wins Lagged (5% Discount)</t>
  </si>
  <si>
    <t>Wins Created Above Avg in 2022</t>
  </si>
  <si>
    <t>MR Generated from Wins</t>
  </si>
  <si>
    <t>Total MR Generated</t>
  </si>
  <si>
    <t>Wins Above Average in 2022</t>
  </si>
  <si>
    <t>Position</t>
  </si>
  <si>
    <t>Player</t>
  </si>
  <si>
    <t>Salary</t>
  </si>
  <si>
    <t>Francisco Lindor</t>
  </si>
  <si>
    <t>Eduardo Escobar</t>
  </si>
  <si>
    <t>Daniel Vogelbach</t>
  </si>
  <si>
    <t>Jeff McNeil</t>
  </si>
  <si>
    <t>Luis Guillorme</t>
  </si>
  <si>
    <t>David Peterson</t>
  </si>
  <si>
    <t>Pre-Arb</t>
  </si>
  <si>
    <t>Max Scherzer </t>
  </si>
  <si>
    <t>Vet</t>
  </si>
  <si>
    <t>-</t>
  </si>
  <si>
    <t>$43,333,333 </t>
  </si>
  <si>
    <t>Francisco Lindor </t>
  </si>
  <si>
    <t>$34,100,000 </t>
  </si>
  <si>
    <t>Jacob deGrom </t>
  </si>
  <si>
    <t>$36,000,000 </t>
  </si>
  <si>
    <t>$15,750,000 </t>
  </si>
  <si>
    <t>$12,666,666 </t>
  </si>
  <si>
    <t>$12,000,000 </t>
  </si>
  <si>
    <t>Edwin Diaz</t>
  </si>
  <si>
    <t>RP/CL</t>
  </si>
  <si>
    <t>$10,200,000 </t>
  </si>
  <si>
    <t>$10,000,000 </t>
  </si>
  <si>
    <t>$8,650,000 </t>
  </si>
  <si>
    <t>$8,150,000 </t>
  </si>
  <si>
    <t>Trevor May</t>
  </si>
  <si>
    <t>$7,750,000 </t>
  </si>
  <si>
    <t>Arb 1</t>
  </si>
  <si>
    <t>$7,400,000 </t>
  </si>
  <si>
    <t>Brandon Nimmo</t>
  </si>
  <si>
    <t>$7,000,000 </t>
  </si>
  <si>
    <t>$5,000,000 </t>
  </si>
  <si>
    <t>$3,925,000 </t>
  </si>
  <si>
    <t>Trevor Williams</t>
  </si>
  <si>
    <t>$3,900,000 </t>
  </si>
  <si>
    <t>$3,000,000 </t>
  </si>
  <si>
    <t>Joely Rodriguez</t>
  </si>
  <si>
    <t>$2,650,000 </t>
  </si>
  <si>
    <t>Tyler Naquin</t>
  </si>
  <si>
    <t>$4,025,000 </t>
  </si>
  <si>
    <t>Mychal Givens</t>
  </si>
  <si>
    <t>$3,500,000 </t>
  </si>
  <si>
    <t>Tomas Nido</t>
  </si>
  <si>
    <t>$890,000 </t>
  </si>
  <si>
    <t>Luis Guillorme </t>
  </si>
  <si>
    <t>Arb 1 (S2)</t>
  </si>
  <si>
    <t>$875,000 </t>
  </si>
  <si>
    <t>$750,000 </t>
  </si>
  <si>
    <t>Tylor Megill </t>
  </si>
  <si>
    <t>$707,500 </t>
  </si>
  <si>
    <t>David Peterson </t>
  </si>
  <si>
    <t>$700,000 </t>
  </si>
  <si>
    <t>Dan Vogelbach</t>
  </si>
  <si>
    <t>$800,000 </t>
  </si>
  <si>
    <t>Terrance Gore </t>
  </si>
  <si>
    <t>Mark Vientos </t>
  </si>
  <si>
    <t>Francisco Alvarez </t>
  </si>
  <si>
    <t>Status</t>
  </si>
  <si>
    <t>Base Salary</t>
  </si>
  <si>
    <t>Signing Bonus</t>
  </si>
  <si>
    <t>Incentives</t>
  </si>
  <si>
    <t>Payroll Salary</t>
  </si>
  <si>
    <t>Adj. Salary</t>
  </si>
  <si>
    <t>Payroll %</t>
  </si>
  <si>
    <t>Lux Tax Salary</t>
  </si>
  <si>
    <t>Marginal Revenue Product</t>
  </si>
  <si>
    <t>Average Runs Allowed per Inning</t>
  </si>
  <si>
    <t>Average Salaries</t>
  </si>
  <si>
    <t>INF</t>
  </si>
  <si>
    <t>Average Hitter Salary</t>
  </si>
  <si>
    <t>Average Pitcher Salary</t>
  </si>
  <si>
    <t>Runs Allowed per 9 IP</t>
  </si>
  <si>
    <t>Salary as a % of Deserved Earnings</t>
  </si>
  <si>
    <t>Deserved Earnings</t>
  </si>
  <si>
    <t>* data from spotrac.com</t>
  </si>
  <si>
    <t>* data from baseball-reference.com</t>
  </si>
  <si>
    <t>(found by multiplying each metric by its respective coefficient found on "REG_stats_to_runs")</t>
  </si>
  <si>
    <t>(sums runs created across all metrics in table)</t>
  </si>
  <si>
    <t>(total runs created * coefficient on a run scored in "REG_runs_to_wins")</t>
  </si>
  <si>
    <t>(average hitter performance from "average_players" times player plate appearances)</t>
  </si>
  <si>
    <t>(player WC less average player WC)</t>
  </si>
  <si>
    <t>(ERA times its coefficient on "REG_stats_to_runs")</t>
  </si>
  <si>
    <t>(runs allowed per 9 innings divided by 9 times innings pitched)</t>
  </si>
  <si>
    <t>(runs allowed times its coefficient on "REG_runs_to_wins")</t>
  </si>
  <si>
    <t>(average player runs allowed per 9 innings from "average_players" times innings pitched)</t>
  </si>
  <si>
    <t>(player wins created less average player wins created)</t>
  </si>
  <si>
    <t>*data from spotrac.com</t>
  </si>
  <si>
    <t>ORANGE SHEETS: imported data</t>
  </si>
  <si>
    <t>YELLOW SHEETS: calculations</t>
  </si>
  <si>
    <t>* APPEARS AS TABLE 1 IN DA2.DOCX</t>
  </si>
  <si>
    <t>Total MR Generated in 2022 USD</t>
  </si>
  <si>
    <t>* accounts for 32% inflation since 2011 according to https://www.in2013dollars.com/us/inflation/2011?amount=1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</si>
</sst>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3" xfId="0" applyBorder="1"/>
    <xf numFmtId="44" fontId="0" fillId="0" borderId="0" xfId="1" applyFont="1"/>
    <xf numFmtId="0" fontId="0" fillId="2" borderId="0" xfId="0" applyFill="1"/>
    <xf numFmtId="0" fontId="0" fillId="2" borderId="3" xfId="0" applyFill="1" applyBorder="1"/>
    <xf numFmtId="44" fontId="0" fillId="2" borderId="0" xfId="1" applyFont="1" applyFill="1"/>
    <xf numFmtId="164" fontId="0" fillId="0" borderId="0" xfId="1" applyNumberFormat="1" applyFont="1"/>
    <xf numFmtId="164" fontId="0" fillId="0" borderId="0" xfId="0" applyNumberFormat="1"/>
    <xf numFmtId="164" fontId="0" fillId="0" borderId="2" xfId="0" applyNumberFormat="1" applyBorder="1"/>
    <xf numFmtId="164" fontId="0" fillId="2" borderId="0" xfId="1" applyNumberFormat="1" applyFont="1" applyFill="1"/>
    <xf numFmtId="164" fontId="0" fillId="0" borderId="0" xfId="1" applyNumberFormat="1" applyFont="1" applyAlignment="1">
      <alignment horizontal="right"/>
    </xf>
    <xf numFmtId="164" fontId="0" fillId="0" borderId="2" xfId="1" applyNumberFormat="1" applyFont="1" applyBorder="1" applyAlignment="1">
      <alignment horizontal="right"/>
    </xf>
    <xf numFmtId="164" fontId="0" fillId="0" borderId="5" xfId="0" applyNumberFormat="1" applyBorder="1"/>
    <xf numFmtId="164" fontId="0" fillId="0" borderId="0" xfId="2" applyNumberFormat="1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2" xfId="2" applyNumberFormat="1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0" xfId="2" applyFont="1"/>
    <xf numFmtId="9" fontId="0" fillId="0" borderId="2" xfId="2" applyFont="1" applyBorder="1"/>
    <xf numFmtId="164" fontId="0" fillId="0" borderId="6" xfId="0" applyNumberFormat="1" applyBorder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80387B1-5D38-244F-8FA4-3382C53D25EF}" autoFormatId="16" applyNumberFormats="0" applyBorderFormats="0" applyFontFormats="0" applyPatternFormats="0" applyAlignmentFormats="0" applyWidthHeightFormats="0">
  <queryTableRefresh preserveSortFilterLayout="0" nextId="36">
    <queryTableFields count="35">
      <queryTableField id="1" name="Rk" tableColumnId="1"/>
      <queryTableField id="2" name="Pos" tableColumnId="2"/>
      <queryTableField id="3" name="Name" tableColumnId="3"/>
      <queryTableField id="4" name="Age" tableColumnId="4"/>
      <queryTableField id="5" name="W" tableColumnId="5"/>
      <queryTableField id="6" name="L" tableColumnId="6"/>
      <queryTableField id="7" name="W-L%" tableColumnId="7"/>
      <queryTableField id="8" name="ERA" tableColumnId="8"/>
      <queryTableField id="9" name="G" tableColumnId="9"/>
      <queryTableField id="10" name="GS" tableColumnId="10"/>
      <queryTableField id="11" name="GF" tableColumnId="11"/>
      <queryTableField id="12" name="CG" tableColumnId="12"/>
      <queryTableField id="13" name="SHO" tableColumnId="13"/>
      <queryTableField id="14" name="SV" tableColumnId="14"/>
      <queryTableField id="15" name="IP" tableColumnId="15"/>
      <queryTableField id="16" name="H" tableColumnId="16"/>
      <queryTableField id="17" name="R" tableColumnId="17"/>
      <queryTableField id="18" name="ER" tableColumnId="18"/>
      <queryTableField id="19" name="HR" tableColumnId="19"/>
      <queryTableField id="20" name="BB" tableColumnId="20"/>
      <queryTableField id="21" name="IBB" tableColumnId="21"/>
      <queryTableField id="22" name="SO" tableColumnId="22"/>
      <queryTableField id="23" name="HBP" tableColumnId="23"/>
      <queryTableField id="24" name="BK" tableColumnId="24"/>
      <queryTableField id="25" name="WP" tableColumnId="25"/>
      <queryTableField id="26" name="BF" tableColumnId="26"/>
      <queryTableField id="27" name="ERA+" tableColumnId="27"/>
      <queryTableField id="28" name="FIP" tableColumnId="28"/>
      <queryTableField id="29" name="WHIP" tableColumnId="29"/>
      <queryTableField id="30" name="H9" tableColumnId="30"/>
      <queryTableField id="31" name="HR9" tableColumnId="31"/>
      <queryTableField id="32" name="BB9" tableColumnId="32"/>
      <queryTableField id="33" name="SO9" tableColumnId="33"/>
      <queryTableField id="34" name="SO/W" tableColumnId="34"/>
      <queryTableField id="35" name="Name-additional" tableColumnId="3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6A21AC-8185-4F45-B26E-F718DA911F23}" autoFormatId="16" applyNumberFormats="0" applyBorderFormats="0" applyFontFormats="0" applyPatternFormats="0" applyAlignmentFormats="0" applyWidthHeightFormats="0">
  <queryTableRefresh preserveSortFilterLayout="0" nextId="30">
    <queryTableFields count="29">
      <queryTableField id="1" name="Rk" tableColumnId="1"/>
      <queryTableField id="2" name="Pos" tableColumnId="2"/>
      <queryTableField id="3" name="Name" tableColumnId="3"/>
      <queryTableField id="4" name="Age" tableColumnId="4"/>
      <queryTableField id="5" name="G" tableColumnId="5"/>
      <queryTableField id="6" name="PA" tableColumnId="6"/>
      <queryTableField id="7" name="AB" tableColumnId="7"/>
      <queryTableField id="8" name="R" tableColumnId="8"/>
      <queryTableField id="9" name="H" tableColumnId="9"/>
      <queryTableField id="10" name="2B" tableColumnId="10"/>
      <queryTableField id="11" name="3B" tableColumnId="11"/>
      <queryTableField id="12" name="HR" tableColumnId="12"/>
      <queryTableField id="13" name="RBI" tableColumnId="13"/>
      <queryTableField id="14" name="SB" tableColumnId="14"/>
      <queryTableField id="15" name="CS" tableColumnId="15"/>
      <queryTableField id="16" name="BB" tableColumnId="16"/>
      <queryTableField id="17" name="SO" tableColumnId="17"/>
      <queryTableField id="18" name="BA" tableColumnId="18"/>
      <queryTableField id="19" name="OBP" tableColumnId="19"/>
      <queryTableField id="20" name="SLG" tableColumnId="20"/>
      <queryTableField id="21" name="OPS" tableColumnId="21"/>
      <queryTableField id="22" name="OPS+" tableColumnId="22"/>
      <queryTableField id="23" name="TB" tableColumnId="23"/>
      <queryTableField id="24" name="GDP" tableColumnId="24"/>
      <queryTableField id="25" name="HBP" tableColumnId="25"/>
      <queryTableField id="26" name="SH" tableColumnId="26"/>
      <queryTableField id="27" name="SF" tableColumnId="27"/>
      <queryTableField id="28" name="IBB" tableColumnId="28"/>
      <queryTableField id="29" name="Name-addition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424F8E-B0D1-7D42-AF7A-9F64A6534F21}" name="pit_nym_22" displayName="pit_nym_22" ref="A1:AI12" tableType="queryTable" totalsRowShown="0">
  <autoFilter ref="A1:AI12" xr:uid="{22424F8E-B0D1-7D42-AF7A-9F64A6534F21}"/>
  <tableColumns count="35">
    <tableColumn id="1" xr3:uid="{4D9C6441-EDFA-884C-B78D-8629AA7E60C1}" uniqueName="1" name="Rk" queryTableFieldId="1"/>
    <tableColumn id="2" xr3:uid="{4019FE9B-E9F9-D745-A0CA-D550CB33BD02}" uniqueName="2" name="Pos" queryTableFieldId="2" dataDxfId="5"/>
    <tableColumn id="3" xr3:uid="{0DCD0C45-371F-3D44-9A02-8F8771F37DD2}" uniqueName="3" name="Name" queryTableFieldId="3" dataDxfId="4"/>
    <tableColumn id="4" xr3:uid="{3953687C-FF88-0446-A69C-CB0421D2A4F4}" uniqueName="4" name="Age" queryTableFieldId="4"/>
    <tableColumn id="5" xr3:uid="{BE51B40A-5295-1040-B8B0-6E4906C6C3E9}" uniqueName="5" name="W" queryTableFieldId="5"/>
    <tableColumn id="6" xr3:uid="{F0B3424D-5636-CC4E-BDAB-E7F864E137D3}" uniqueName="6" name="L" queryTableFieldId="6"/>
    <tableColumn id="7" xr3:uid="{E4AD33C8-B026-7C4F-B16F-577E1392F370}" uniqueName="7" name="W-L%" queryTableFieldId="7"/>
    <tableColumn id="8" xr3:uid="{9FAD6DCD-FB1D-ED4D-BD61-04B50F374D68}" uniqueName="8" name="ERA" queryTableFieldId="8"/>
    <tableColumn id="9" xr3:uid="{EBFD44F0-EB02-3B4A-8186-A2BFC2394C3F}" uniqueName="9" name="G" queryTableFieldId="9"/>
    <tableColumn id="10" xr3:uid="{88BF377F-261E-4240-814B-354A2F0F9A33}" uniqueName="10" name="GS" queryTableFieldId="10"/>
    <tableColumn id="11" xr3:uid="{ADAADE3B-5B13-964D-974F-B4CF833B285B}" uniqueName="11" name="GF" queryTableFieldId="11"/>
    <tableColumn id="12" xr3:uid="{AD442B05-940C-6148-B296-59C5B826DBDE}" uniqueName="12" name="CG" queryTableFieldId="12"/>
    <tableColumn id="13" xr3:uid="{95624FC7-FB83-4544-B616-29768C29968C}" uniqueName="13" name="SHO" queryTableFieldId="13"/>
    <tableColumn id="14" xr3:uid="{C381863D-64F7-7340-9A92-2AEEE3311280}" uniqueName="14" name="SV" queryTableFieldId="14"/>
    <tableColumn id="15" xr3:uid="{5829132B-3E87-5E4C-B066-63E7357E620B}" uniqueName="15" name="IP" queryTableFieldId="15"/>
    <tableColumn id="16" xr3:uid="{38DE4686-A4AA-8D49-9EFD-BA915A371048}" uniqueName="16" name="H" queryTableFieldId="16"/>
    <tableColumn id="17" xr3:uid="{3B8EE5E5-8A03-4B44-8812-C0511169CDBD}" uniqueName="17" name="R" queryTableFieldId="17"/>
    <tableColumn id="18" xr3:uid="{535C3FB0-B65F-A946-B49F-A40EDFF1967A}" uniqueName="18" name="ER" queryTableFieldId="18"/>
    <tableColumn id="19" xr3:uid="{BB4B467F-348D-AB4B-8A89-217E54F6783B}" uniqueName="19" name="HR" queryTableFieldId="19"/>
    <tableColumn id="20" xr3:uid="{F0FB769A-931F-A040-AB4A-754255460851}" uniqueName="20" name="BB" queryTableFieldId="20"/>
    <tableColumn id="21" xr3:uid="{D429D492-C357-5A4D-8CFA-75A9DB70C750}" uniqueName="21" name="IBB" queryTableFieldId="21"/>
    <tableColumn id="22" xr3:uid="{26483C96-13FD-EB4F-BFB5-3E3585C21ECD}" uniqueName="22" name="SO" queryTableFieldId="22"/>
    <tableColumn id="23" xr3:uid="{47AC0C5E-BD1E-7F44-A149-B38502438AB8}" uniqueName="23" name="HBP" queryTableFieldId="23"/>
    <tableColumn id="24" xr3:uid="{AA4E113D-7F5B-B740-B531-50904CA84DAC}" uniqueName="24" name="BK" queryTableFieldId="24"/>
    <tableColumn id="25" xr3:uid="{D2728C00-1C4B-624A-875F-EC99AA7F4AC2}" uniqueName="25" name="WP" queryTableFieldId="25"/>
    <tableColumn id="26" xr3:uid="{988000C5-C97F-7344-B466-EDA500E1BFFA}" uniqueName="26" name="BF" queryTableFieldId="26"/>
    <tableColumn id="27" xr3:uid="{F8F24984-0EF8-6B41-BB78-194E956CB596}" uniqueName="27" name="ERA+" queryTableFieldId="27"/>
    <tableColumn id="28" xr3:uid="{26CD0837-D89A-184D-B6EB-1D74538990C4}" uniqueName="28" name="FIP" queryTableFieldId="28"/>
    <tableColumn id="29" xr3:uid="{2F159B3D-99EB-7240-AD2A-F80267206692}" uniqueName="29" name="WHIP" queryTableFieldId="29"/>
    <tableColumn id="30" xr3:uid="{CAD540A2-7837-B84A-9B43-5F72411A89CA}" uniqueName="30" name="H9" queryTableFieldId="30"/>
    <tableColumn id="31" xr3:uid="{2A813077-670A-FC4B-82B3-F29E27BC4CAA}" uniqueName="31" name="HR9" queryTableFieldId="31"/>
    <tableColumn id="32" xr3:uid="{C1AE205C-41C8-3240-9F29-1132CDA397E3}" uniqueName="32" name="BB9" queryTableFieldId="32"/>
    <tableColumn id="33" xr3:uid="{63A4D25A-EF3B-0F4E-8102-A68D4FD8D0EB}" uniqueName="33" name="SO9" queryTableFieldId="33"/>
    <tableColumn id="34" xr3:uid="{5B21942F-1C76-234A-AE9F-1FD8EA251D82}" uniqueName="34" name="SO/W" queryTableFieldId="34"/>
    <tableColumn id="35" xr3:uid="{B38E84FD-1A1F-6445-813A-550A9975F0DA}" uniqueName="35" name="Name-additional" queryTableFieldId="3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D0795-A7E1-0C4C-AA3D-A94B99494484}" name="hit_nym_22" displayName="hit_nym_22" ref="A1:AC33" tableType="queryTable" totalsRowShown="0">
  <autoFilter ref="A1:AC33" xr:uid="{ADFD0795-A7E1-0C4C-AA3D-A94B99494484}"/>
  <tableColumns count="29">
    <tableColumn id="1" xr3:uid="{20FA62E5-8415-9A4F-8667-ABC50E91882E}" uniqueName="1" name="Rk" queryTableFieldId="1"/>
    <tableColumn id="2" xr3:uid="{E54510B0-9871-E44F-A5A5-D4987C788E2B}" uniqueName="2" name="Pos" queryTableFieldId="2" dataDxfId="2"/>
    <tableColumn id="3" xr3:uid="{C3F39ECD-8B88-334B-BA31-520CBEECB900}" uniqueName="3" name="Name" queryTableFieldId="3" dataDxfId="1"/>
    <tableColumn id="4" xr3:uid="{3C5A53A7-C095-9949-AD70-125BC0B9F2F4}" uniqueName="4" name="Age" queryTableFieldId="4"/>
    <tableColumn id="5" xr3:uid="{C3D02DE7-283A-BB43-B8BB-7A84745F1A43}" uniqueName="5" name="G" queryTableFieldId="5"/>
    <tableColumn id="6" xr3:uid="{922A4919-3FDE-9F42-BA7C-18F4222CB833}" uniqueName="6" name="PA" queryTableFieldId="6"/>
    <tableColumn id="7" xr3:uid="{0DF7DCCF-654C-594A-A137-ACCD206EBF16}" uniqueName="7" name="AB" queryTableFieldId="7"/>
    <tableColumn id="8" xr3:uid="{D09726CA-47FA-1045-BB88-B0A02FED21D3}" uniqueName="8" name="R" queryTableFieldId="8"/>
    <tableColumn id="9" xr3:uid="{A2F195AA-1926-A74A-BE5A-0ACDB3CE592B}" uniqueName="9" name="H" queryTableFieldId="9"/>
    <tableColumn id="10" xr3:uid="{7B5EB5B8-4439-DA49-9238-C46216E05918}" uniqueName="10" name="2B" queryTableFieldId="10"/>
    <tableColumn id="11" xr3:uid="{D4630B18-9113-C44F-AB15-82269C75CBA4}" uniqueName="11" name="3B" queryTableFieldId="11"/>
    <tableColumn id="12" xr3:uid="{BA55207C-B633-F244-8DD2-51959C01376A}" uniqueName="12" name="HR" queryTableFieldId="12"/>
    <tableColumn id="13" xr3:uid="{C7A73C03-6C07-FE49-BA74-30EAE453DE61}" uniqueName="13" name="RBI" queryTableFieldId="13"/>
    <tableColumn id="14" xr3:uid="{92EB7EB2-F03E-2246-8B3C-46F92A2866C5}" uniqueName="14" name="SB" queryTableFieldId="14"/>
    <tableColumn id="15" xr3:uid="{6D660EEB-A034-BA4E-95CA-363245214008}" uniqueName="15" name="CS" queryTableFieldId="15"/>
    <tableColumn id="16" xr3:uid="{847B7FB4-E747-F74F-8C3A-BE2FE2561887}" uniqueName="16" name="BB" queryTableFieldId="16"/>
    <tableColumn id="17" xr3:uid="{2BB102BE-BF64-C849-B0DF-9F3CB478C88D}" uniqueName="17" name="SO" queryTableFieldId="17"/>
    <tableColumn id="18" xr3:uid="{9120C7F9-A2B8-3047-B3E1-ED54AE0B0189}" uniqueName="18" name="BA" queryTableFieldId="18"/>
    <tableColumn id="19" xr3:uid="{0B6C3A59-A557-9D4F-B139-F4A4F40FE319}" uniqueName="19" name="OBP" queryTableFieldId="19"/>
    <tableColumn id="20" xr3:uid="{5E699098-1517-1843-8FB9-8B186F4E1854}" uniqueName="20" name="SLG" queryTableFieldId="20"/>
    <tableColumn id="21" xr3:uid="{4556B1AD-ADEB-0142-9B08-D689CFA775DE}" uniqueName="21" name="OPS" queryTableFieldId="21"/>
    <tableColumn id="22" xr3:uid="{2DC4D909-FF1E-1049-9264-0E708946ADBD}" uniqueName="22" name="OPS+" queryTableFieldId="22"/>
    <tableColumn id="23" xr3:uid="{D12359DD-8ED9-0047-93E3-69BC0C555342}" uniqueName="23" name="TB" queryTableFieldId="23"/>
    <tableColumn id="24" xr3:uid="{6170778B-02C9-5D44-A74B-228E3BA2A730}" uniqueName="24" name="GDP" queryTableFieldId="24"/>
    <tableColumn id="25" xr3:uid="{03F3186C-B855-F34C-90D8-59C5C75D4F13}" uniqueName="25" name="HBP" queryTableFieldId="25"/>
    <tableColumn id="26" xr3:uid="{1733CD93-B6E8-A041-99BB-B1B764425E3F}" uniqueName="26" name="SH" queryTableFieldId="26"/>
    <tableColumn id="27" xr3:uid="{138F3149-1B50-2941-8637-8A91D2DC2B1D}" uniqueName="27" name="SF" queryTableFieldId="27"/>
    <tableColumn id="28" xr3:uid="{5BD2167A-A0CE-AA42-BE91-54408AEA2FFA}" uniqueName="28" name="IBB" queryTableFieldId="28"/>
    <tableColumn id="29" xr3:uid="{42DE5806-EEF6-4644-B2FD-2D16C04E750B}" uniqueName="29" name="Name-additional" queryTableFieldId="2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42DB2D-6444-9645-8E17-E9F6A995F9CB}" name="Table4" displayName="Table4" ref="A1:K32" totalsRowShown="0">
  <autoFilter ref="A1:K32" xr:uid="{0742DB2D-6444-9645-8E17-E9F6A995F9CB}"/>
  <tableColumns count="11">
    <tableColumn id="1" xr3:uid="{D2182BB9-5EE0-1948-94F6-4DE2DC1887E1}" name="Player"/>
    <tableColumn id="2" xr3:uid="{6A1FAD59-A322-CB4C-B68D-D8013F98F5F9}" name="Age"/>
    <tableColumn id="3" xr3:uid="{D0F5E38B-276E-054F-9876-12910A57495F}" name="Position"/>
    <tableColumn id="4" xr3:uid="{B2EA107F-8731-6B42-92E5-AAC8E74331CE}" name="Status"/>
    <tableColumn id="5" xr3:uid="{1CBC00EC-AF5B-6646-B8EE-DB5160AB672F}" name="Base Salary"/>
    <tableColumn id="6" xr3:uid="{FAACCC81-D87E-4A48-BE53-0EB993DF1BDA}" name="Signing Bonus"/>
    <tableColumn id="7" xr3:uid="{99C5790D-FB16-E342-A2D2-73AE79542958}" name="Incentives"/>
    <tableColumn id="8" xr3:uid="{69B592E3-4314-8244-A4BE-1E0544E46BC8}" name="Payroll Salary"/>
    <tableColumn id="9" xr3:uid="{06AD289B-569A-5349-9892-AE6B0C47C0BA}" name="Adj. Salary"/>
    <tableColumn id="10" xr3:uid="{72D3D46E-3C28-CD47-ABBB-B7D481BCFE82}" name="Payroll %"/>
    <tableColumn id="11" xr3:uid="{533564D3-F9D2-1E45-A22B-72340050B411}" name="Lux Tax 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582C-E8D0-2446-8206-80A727481D24}">
  <sheetPr>
    <tabColor theme="9"/>
  </sheetPr>
  <dimension ref="A1:H28"/>
  <sheetViews>
    <sheetView tabSelected="1" zoomScaleNormal="100" workbookViewId="0">
      <selection activeCell="G8" sqref="G8"/>
    </sheetView>
  </sheetViews>
  <sheetFormatPr baseColWidth="10" defaultRowHeight="16" x14ac:dyDescent="0.2"/>
  <cols>
    <col min="1" max="1" width="7.6640625" style="18" bestFit="1" customWidth="1"/>
    <col min="2" max="2" width="15.33203125" bestFit="1" customWidth="1"/>
    <col min="3" max="3" width="14.83203125" customWidth="1"/>
    <col min="4" max="4" width="15.83203125" customWidth="1"/>
    <col min="5" max="5" width="17.5" customWidth="1"/>
    <col min="6" max="6" width="14.33203125" bestFit="1" customWidth="1"/>
    <col min="8" max="8" width="33.5" customWidth="1"/>
  </cols>
  <sheetData>
    <row r="1" spans="1:8" ht="51" x14ac:dyDescent="0.2">
      <c r="A1" s="21" t="s">
        <v>190</v>
      </c>
      <c r="B1" s="20" t="s">
        <v>191</v>
      </c>
      <c r="C1" s="21" t="s">
        <v>257</v>
      </c>
      <c r="D1" s="21" t="s">
        <v>192</v>
      </c>
      <c r="E1" s="21" t="s">
        <v>265</v>
      </c>
      <c r="F1" s="21" t="s">
        <v>264</v>
      </c>
    </row>
    <row r="2" spans="1:8" x14ac:dyDescent="0.2">
      <c r="A2" s="18" t="s">
        <v>29</v>
      </c>
      <c r="B2" s="23" t="s">
        <v>234</v>
      </c>
      <c r="C2" s="10">
        <v>-1155594.4969308958</v>
      </c>
      <c r="D2" s="13">
        <v>890000</v>
      </c>
      <c r="E2" s="16">
        <f>average_players!$D$15+player_mr_to_salary!C2</f>
        <v>3605764.6848872858</v>
      </c>
      <c r="F2" s="25">
        <f>D2/E2</f>
        <v>0.24682697784750779</v>
      </c>
      <c r="H2" t="s">
        <v>281</v>
      </c>
    </row>
    <row r="3" spans="1:8" x14ac:dyDescent="0.2">
      <c r="A3" s="18" t="s">
        <v>30</v>
      </c>
      <c r="B3" s="23" t="s">
        <v>78</v>
      </c>
      <c r="C3" s="10">
        <v>3491849.5384183791</v>
      </c>
      <c r="D3" s="13">
        <v>7400000</v>
      </c>
      <c r="E3" s="16">
        <f>average_players!$D$15+player_mr_to_salary!C3</f>
        <v>8253208.7202365603</v>
      </c>
      <c r="F3" s="25">
        <f t="shared" ref="F3:F24" si="0">D3/E3</f>
        <v>0.89662096898815558</v>
      </c>
      <c r="H3" t="s">
        <v>279</v>
      </c>
    </row>
    <row r="4" spans="1:8" x14ac:dyDescent="0.2">
      <c r="A4" s="18" t="s">
        <v>9</v>
      </c>
      <c r="B4" s="23" t="s">
        <v>196</v>
      </c>
      <c r="C4" s="10">
        <v>2366524.665359891</v>
      </c>
      <c r="D4" s="13">
        <v>3000000</v>
      </c>
      <c r="E4" s="16">
        <f>average_players!$D$15+player_mr_to_salary!C4</f>
        <v>7127883.8471780727</v>
      </c>
      <c r="F4" s="25">
        <f t="shared" si="0"/>
        <v>0.42088227927391092</v>
      </c>
      <c r="H4" t="s">
        <v>280</v>
      </c>
    </row>
    <row r="5" spans="1:8" x14ac:dyDescent="0.2">
      <c r="A5" s="18" t="s">
        <v>31</v>
      </c>
      <c r="B5" s="23" t="s">
        <v>193</v>
      </c>
      <c r="C5" s="10">
        <v>2316779.9888539179</v>
      </c>
      <c r="D5" s="13">
        <v>34100000</v>
      </c>
      <c r="E5" s="16">
        <f>average_players!$D$15+player_mr_to_salary!C5</f>
        <v>7078139.1706721</v>
      </c>
      <c r="F5" s="25">
        <f t="shared" si="0"/>
        <v>4.8176503990330639</v>
      </c>
    </row>
    <row r="6" spans="1:8" x14ac:dyDescent="0.2">
      <c r="A6" s="18" t="s">
        <v>10</v>
      </c>
      <c r="B6" s="23" t="s">
        <v>194</v>
      </c>
      <c r="C6" s="10">
        <v>695939.41673120204</v>
      </c>
      <c r="D6" s="13">
        <v>10000000</v>
      </c>
      <c r="E6" s="16">
        <f>average_players!$D$15+player_mr_to_salary!C6</f>
        <v>5457298.5985493837</v>
      </c>
      <c r="F6" s="25">
        <f t="shared" si="0"/>
        <v>1.832408437877693</v>
      </c>
    </row>
    <row r="7" spans="1:8" x14ac:dyDescent="0.2">
      <c r="A7" s="18" t="s">
        <v>32</v>
      </c>
      <c r="B7" s="23" t="s">
        <v>86</v>
      </c>
      <c r="C7" s="10">
        <v>1794223.7034379661</v>
      </c>
      <c r="D7" s="13">
        <v>12666666</v>
      </c>
      <c r="E7" s="16">
        <f>average_players!$D$15+player_mr_to_salary!C7</f>
        <v>6555582.8852561479</v>
      </c>
      <c r="F7" s="25">
        <f t="shared" si="0"/>
        <v>1.9321952329346641</v>
      </c>
    </row>
    <row r="8" spans="1:8" x14ac:dyDescent="0.2">
      <c r="A8" s="18" t="s">
        <v>33</v>
      </c>
      <c r="B8" s="23" t="s">
        <v>221</v>
      </c>
      <c r="C8" s="10">
        <v>2076010.2894217332</v>
      </c>
      <c r="D8" s="13">
        <v>7000000</v>
      </c>
      <c r="E8" s="16">
        <f>average_players!$D$15+player_mr_to_salary!C8</f>
        <v>6837369.4712399151</v>
      </c>
      <c r="F8" s="25">
        <f t="shared" si="0"/>
        <v>1.0237855405421865</v>
      </c>
    </row>
    <row r="9" spans="1:8" x14ac:dyDescent="0.2">
      <c r="A9" s="18" t="s">
        <v>34</v>
      </c>
      <c r="B9" s="23" t="s">
        <v>90</v>
      </c>
      <c r="C9" s="10">
        <v>1665904.4410992605</v>
      </c>
      <c r="D9" s="13">
        <v>15750000</v>
      </c>
      <c r="E9" s="16">
        <f>average_players!$D$15+player_mr_to_salary!C9</f>
        <v>6427263.6229174417</v>
      </c>
      <c r="F9" s="25">
        <f t="shared" si="0"/>
        <v>2.4504985206831789</v>
      </c>
    </row>
    <row r="10" spans="1:8" x14ac:dyDescent="0.2">
      <c r="A10" s="18" t="s">
        <v>35</v>
      </c>
      <c r="B10" s="23" t="s">
        <v>195</v>
      </c>
      <c r="C10" s="10">
        <v>600832.58986666449</v>
      </c>
      <c r="D10" s="13">
        <v>800000</v>
      </c>
      <c r="E10" s="16">
        <f>average_players!$D$15+player_mr_to_salary!C10</f>
        <v>5362191.7716848459</v>
      </c>
      <c r="F10" s="25">
        <f t="shared" si="0"/>
        <v>0.14919272455424198</v>
      </c>
    </row>
    <row r="11" spans="1:8" x14ac:dyDescent="0.2">
      <c r="A11" s="18" t="s">
        <v>37</v>
      </c>
      <c r="B11" s="23" t="s">
        <v>197</v>
      </c>
      <c r="C11" s="10">
        <v>-252731.09337055162</v>
      </c>
      <c r="D11" s="13">
        <v>875000</v>
      </c>
      <c r="E11" s="16">
        <f>average_players!$D$15+player_mr_to_salary!C11</f>
        <v>4508628.0884476304</v>
      </c>
      <c r="F11" s="25">
        <f t="shared" si="0"/>
        <v>0.19407233926479661</v>
      </c>
    </row>
    <row r="12" spans="1:8" x14ac:dyDescent="0.2">
      <c r="A12" s="18" t="s">
        <v>29</v>
      </c>
      <c r="B12" s="23" t="s">
        <v>98</v>
      </c>
      <c r="C12" s="10">
        <v>-615202.884519079</v>
      </c>
      <c r="D12" s="13">
        <v>8150000</v>
      </c>
      <c r="E12" s="16">
        <f>average_players!$D$15+player_mr_to_salary!C12</f>
        <v>4146156.2972991029</v>
      </c>
      <c r="F12" s="25">
        <f t="shared" si="0"/>
        <v>1.9656760178841035</v>
      </c>
    </row>
    <row r="13" spans="1:8" x14ac:dyDescent="0.2">
      <c r="A13" s="17" t="s">
        <v>36</v>
      </c>
      <c r="B13" s="24" t="s">
        <v>230</v>
      </c>
      <c r="C13" s="11">
        <v>-206451.44920802812</v>
      </c>
      <c r="D13" s="14">
        <v>4025000</v>
      </c>
      <c r="E13" s="22">
        <f>average_players!$D$15+player_mr_to_salary!C13</f>
        <v>4554907.732610154</v>
      </c>
      <c r="F13" s="26">
        <f t="shared" si="0"/>
        <v>0.88366224658814452</v>
      </c>
    </row>
    <row r="14" spans="1:8" x14ac:dyDescent="0.2">
      <c r="A14" s="18" t="s">
        <v>64</v>
      </c>
      <c r="B14" s="23" t="s">
        <v>148</v>
      </c>
      <c r="C14" s="10">
        <v>1032534.920257442</v>
      </c>
      <c r="D14" s="13">
        <v>8650000</v>
      </c>
      <c r="E14" s="16">
        <f>average_players!$D$18+player_mr_to_salary!C14</f>
        <v>5049919.5869241087</v>
      </c>
      <c r="F14" s="25">
        <f t="shared" si="0"/>
        <v>1.7128985622657587</v>
      </c>
    </row>
    <row r="15" spans="1:8" x14ac:dyDescent="0.2">
      <c r="A15" s="18" t="s">
        <v>64</v>
      </c>
      <c r="B15" s="23" t="s">
        <v>156</v>
      </c>
      <c r="C15" s="10">
        <v>779160.33957821049</v>
      </c>
      <c r="D15" s="13">
        <v>7000000</v>
      </c>
      <c r="E15" s="16">
        <f>average_players!$D$18+player_mr_to_salary!C15</f>
        <v>4796545.0062448774</v>
      </c>
      <c r="F15" s="25">
        <f t="shared" si="0"/>
        <v>1.459383783720642</v>
      </c>
    </row>
    <row r="16" spans="1:8" x14ac:dyDescent="0.2">
      <c r="A16" s="18" t="s">
        <v>64</v>
      </c>
      <c r="B16" s="23" t="s">
        <v>138</v>
      </c>
      <c r="C16" s="10">
        <v>-16039.705244779594</v>
      </c>
      <c r="D16" s="13">
        <v>12000000</v>
      </c>
      <c r="E16" s="16">
        <f>average_players!$D$18+player_mr_to_salary!C16</f>
        <v>4001344.9614218869</v>
      </c>
      <c r="F16" s="25">
        <f t="shared" si="0"/>
        <v>2.9989916179923095</v>
      </c>
    </row>
    <row r="17" spans="1:6" x14ac:dyDescent="0.2">
      <c r="A17" s="18" t="s">
        <v>64</v>
      </c>
      <c r="B17" s="23" t="s">
        <v>140</v>
      </c>
      <c r="C17" s="10">
        <v>2557035.0367102292</v>
      </c>
      <c r="D17" s="13">
        <v>43333333</v>
      </c>
      <c r="E17" s="16">
        <f>average_players!$D$18+player_mr_to_salary!C17</f>
        <v>6574419.7033768957</v>
      </c>
      <c r="F17" s="25">
        <f t="shared" si="0"/>
        <v>6.5912027152361743</v>
      </c>
    </row>
    <row r="18" spans="1:6" x14ac:dyDescent="0.2">
      <c r="A18" s="18" t="s">
        <v>64</v>
      </c>
      <c r="B18" s="23" t="s">
        <v>198</v>
      </c>
      <c r="C18" s="10">
        <v>144315.13745238475</v>
      </c>
      <c r="D18" s="13">
        <v>700000</v>
      </c>
      <c r="E18" s="16">
        <f>average_players!$D$18+player_mr_to_salary!C18</f>
        <v>4161699.8041190514</v>
      </c>
      <c r="F18" s="25">
        <f t="shared" si="0"/>
        <v>0.16820050290681068</v>
      </c>
    </row>
    <row r="19" spans="1:6" x14ac:dyDescent="0.2">
      <c r="A19" s="18" t="s">
        <v>64</v>
      </c>
      <c r="B19" s="23" t="s">
        <v>157</v>
      </c>
      <c r="C19" s="10">
        <v>595241.90358394466</v>
      </c>
      <c r="D19" s="13">
        <v>36000000</v>
      </c>
      <c r="E19" s="16">
        <f>average_players!$D$18+player_mr_to_salary!C19</f>
        <v>4612626.5702506108</v>
      </c>
      <c r="F19" s="25">
        <f t="shared" si="0"/>
        <v>7.8046638833032755</v>
      </c>
    </row>
    <row r="20" spans="1:6" x14ac:dyDescent="0.2">
      <c r="A20" s="18" t="s">
        <v>65</v>
      </c>
      <c r="B20" s="23" t="s">
        <v>150</v>
      </c>
      <c r="C20" s="10">
        <v>1733765.507708872</v>
      </c>
      <c r="D20" s="13">
        <v>10200000</v>
      </c>
      <c r="E20" s="16">
        <f>average_players!$D$18+player_mr_to_salary!C20</f>
        <v>5751150.1743755387</v>
      </c>
      <c r="F20" s="25">
        <f t="shared" si="0"/>
        <v>1.7735582780374046</v>
      </c>
    </row>
    <row r="21" spans="1:6" x14ac:dyDescent="0.2">
      <c r="A21" s="18" t="s">
        <v>66</v>
      </c>
      <c r="B21" s="23" t="s">
        <v>158</v>
      </c>
      <c r="C21" s="10">
        <v>1307235.9774496355</v>
      </c>
      <c r="D21" s="13">
        <v>5000000</v>
      </c>
      <c r="E21" s="16">
        <f>average_players!$D$18+player_mr_to_salary!C21</f>
        <v>5324620.644116302</v>
      </c>
      <c r="F21" s="25">
        <f t="shared" si="0"/>
        <v>0.93903403344330127</v>
      </c>
    </row>
    <row r="22" spans="1:6" x14ac:dyDescent="0.2">
      <c r="A22" s="18" t="s">
        <v>66</v>
      </c>
      <c r="B22" s="23" t="s">
        <v>136</v>
      </c>
      <c r="C22" s="10">
        <v>246927.04126833574</v>
      </c>
      <c r="D22" s="13">
        <v>3925000</v>
      </c>
      <c r="E22" s="16">
        <f>average_players!$D$18+player_mr_to_salary!C22</f>
        <v>4264311.7079350026</v>
      </c>
      <c r="F22" s="25">
        <f t="shared" si="0"/>
        <v>0.92042990025714733</v>
      </c>
    </row>
    <row r="23" spans="1:6" x14ac:dyDescent="0.2">
      <c r="A23" s="18" t="s">
        <v>66</v>
      </c>
      <c r="B23" s="23" t="s">
        <v>228</v>
      </c>
      <c r="C23" s="10">
        <v>-269625.33467723307</v>
      </c>
      <c r="D23" s="13">
        <v>2650000</v>
      </c>
      <c r="E23" s="16">
        <f>average_players!$D$18+player_mr_to_salary!C23</f>
        <v>3747759.3319894336</v>
      </c>
      <c r="F23" s="25">
        <f t="shared" si="0"/>
        <v>0.70708916055004334</v>
      </c>
    </row>
    <row r="24" spans="1:6" x14ac:dyDescent="0.2">
      <c r="A24" s="18" t="s">
        <v>66</v>
      </c>
      <c r="B24" s="24" t="s">
        <v>142</v>
      </c>
      <c r="C24" s="27">
        <v>305809.64341693895</v>
      </c>
      <c r="D24" s="13">
        <v>750000</v>
      </c>
      <c r="E24" s="22">
        <f>average_players!$D$18+player_mr_to_salary!C24</f>
        <v>4323194.3100836053</v>
      </c>
      <c r="F24" s="26">
        <f t="shared" si="0"/>
        <v>0.17348283380431631</v>
      </c>
    </row>
    <row r="25" spans="1:6" x14ac:dyDescent="0.2">
      <c r="A25" s="19"/>
      <c r="B25" s="28"/>
      <c r="C25" s="10"/>
      <c r="D25" s="15"/>
    </row>
    <row r="26" spans="1:6" x14ac:dyDescent="0.2">
      <c r="B26" s="28"/>
      <c r="C26" s="10"/>
      <c r="D26" s="10"/>
    </row>
    <row r="27" spans="1:6" x14ac:dyDescent="0.2">
      <c r="B27" s="28"/>
      <c r="C27" s="10"/>
      <c r="D27" s="10"/>
    </row>
    <row r="28" spans="1:6" x14ac:dyDescent="0.2">
      <c r="B28" s="28"/>
      <c r="C28" s="10"/>
      <c r="D28" s="10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F3F6-FEDF-D042-8DB8-9770AC82EBFE}">
  <sheetPr>
    <tabColor theme="5"/>
  </sheetPr>
  <dimension ref="A1:G12"/>
  <sheetViews>
    <sheetView workbookViewId="0">
      <selection activeCell="K33" sqref="K33"/>
    </sheetView>
  </sheetViews>
  <sheetFormatPr baseColWidth="10" defaultRowHeight="16" x14ac:dyDescent="0.2"/>
  <sheetData>
    <row r="1" spans="1:7" x14ac:dyDescent="0.2">
      <c r="A1" t="s">
        <v>67</v>
      </c>
      <c r="B1" t="s">
        <v>69</v>
      </c>
      <c r="C1" s="29" t="s">
        <v>71</v>
      </c>
      <c r="E1" t="s">
        <v>67</v>
      </c>
      <c r="F1" t="s">
        <v>69</v>
      </c>
      <c r="G1" s="29" t="s">
        <v>173</v>
      </c>
    </row>
    <row r="2" spans="1:7" x14ac:dyDescent="0.2">
      <c r="A2" t="s">
        <v>30</v>
      </c>
      <c r="B2">
        <v>0.5</v>
      </c>
      <c r="C2" s="29"/>
      <c r="E2" t="s">
        <v>45</v>
      </c>
      <c r="F2">
        <v>1.02</v>
      </c>
      <c r="G2" s="29"/>
    </row>
    <row r="3" spans="1:7" x14ac:dyDescent="0.2">
      <c r="A3" t="s">
        <v>9</v>
      </c>
      <c r="B3">
        <v>0.65</v>
      </c>
      <c r="C3" s="29"/>
      <c r="E3" t="s">
        <v>174</v>
      </c>
      <c r="F3">
        <v>-0.96</v>
      </c>
      <c r="G3" s="29"/>
    </row>
    <row r="4" spans="1:7" x14ac:dyDescent="0.2">
      <c r="A4" t="s">
        <v>10</v>
      </c>
      <c r="B4">
        <v>1.05</v>
      </c>
      <c r="C4" s="29"/>
      <c r="G4" s="29"/>
    </row>
    <row r="5" spans="1:7" x14ac:dyDescent="0.2">
      <c r="A5" t="s">
        <v>11</v>
      </c>
      <c r="B5">
        <v>1.44</v>
      </c>
      <c r="C5" s="29"/>
      <c r="G5" s="29"/>
    </row>
    <row r="6" spans="1:7" x14ac:dyDescent="0.2">
      <c r="A6" t="s">
        <v>15</v>
      </c>
      <c r="B6">
        <v>0.32</v>
      </c>
      <c r="C6" s="29"/>
      <c r="G6" s="29"/>
    </row>
    <row r="7" spans="1:7" x14ac:dyDescent="0.2">
      <c r="A7" t="s">
        <v>24</v>
      </c>
      <c r="B7">
        <v>0.51</v>
      </c>
      <c r="C7" s="29"/>
      <c r="G7" s="29"/>
    </row>
    <row r="8" spans="1:7" x14ac:dyDescent="0.2">
      <c r="A8" t="s">
        <v>13</v>
      </c>
      <c r="B8">
        <v>0.13</v>
      </c>
      <c r="C8" s="29"/>
      <c r="G8" s="29"/>
    </row>
    <row r="9" spans="1:7" x14ac:dyDescent="0.2">
      <c r="A9" t="s">
        <v>23</v>
      </c>
      <c r="B9">
        <v>-0.25</v>
      </c>
      <c r="C9" s="29"/>
      <c r="G9" s="29"/>
    </row>
    <row r="10" spans="1:7" x14ac:dyDescent="0.2">
      <c r="A10" t="s">
        <v>26</v>
      </c>
      <c r="B10">
        <v>0.56000000000000005</v>
      </c>
      <c r="C10" s="29"/>
      <c r="G10" s="29"/>
    </row>
    <row r="11" spans="1:7" x14ac:dyDescent="0.2">
      <c r="A11" t="s">
        <v>68</v>
      </c>
      <c r="B11">
        <v>-0.08</v>
      </c>
      <c r="C11" s="29"/>
      <c r="G11" s="29"/>
    </row>
    <row r="12" spans="1:7" x14ac:dyDescent="0.2">
      <c r="A12" s="30" t="s">
        <v>176</v>
      </c>
      <c r="B12" s="30"/>
      <c r="C12" s="30"/>
      <c r="E12" s="30" t="s">
        <v>175</v>
      </c>
      <c r="F12" s="30"/>
      <c r="G12" s="30"/>
    </row>
  </sheetData>
  <mergeCells count="4">
    <mergeCell ref="C1:C11"/>
    <mergeCell ref="G1:G11"/>
    <mergeCell ref="A12:C12"/>
    <mergeCell ref="E12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5AAB-616B-AE44-AEE5-691A6AD04485}">
  <sheetPr>
    <tabColor theme="5"/>
  </sheetPr>
  <dimension ref="A1:B4"/>
  <sheetViews>
    <sheetView workbookViewId="0">
      <selection activeCell="F8" sqref="F8"/>
    </sheetView>
  </sheetViews>
  <sheetFormatPr baseColWidth="10" defaultRowHeight="16" x14ac:dyDescent="0.2"/>
  <cols>
    <col min="1" max="1" width="27.5" customWidth="1"/>
  </cols>
  <sheetData>
    <row r="1" spans="1:2" x14ac:dyDescent="0.2">
      <c r="A1" t="s">
        <v>70</v>
      </c>
      <c r="B1" t="s">
        <v>69</v>
      </c>
    </row>
    <row r="2" spans="1:2" x14ac:dyDescent="0.2">
      <c r="A2" t="s">
        <v>72</v>
      </c>
      <c r="B2">
        <v>0.108</v>
      </c>
    </row>
    <row r="3" spans="1:2" x14ac:dyDescent="0.2">
      <c r="A3" t="s">
        <v>73</v>
      </c>
      <c r="B3">
        <v>-0.107</v>
      </c>
    </row>
    <row r="4" spans="1:2" x14ac:dyDescent="0.2">
      <c r="A4" s="30" t="s">
        <v>177</v>
      </c>
      <c r="B4" s="30"/>
    </row>
  </sheetData>
  <mergeCells count="1"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4B5B-5443-D042-A09C-03AFE039567B}">
  <sheetPr>
    <tabColor theme="5"/>
  </sheetPr>
  <dimension ref="A1:E30"/>
  <sheetViews>
    <sheetView workbookViewId="0">
      <selection activeCell="K33" sqref="K33"/>
    </sheetView>
  </sheetViews>
  <sheetFormatPr baseColWidth="10" defaultRowHeight="16" x14ac:dyDescent="0.2"/>
  <cols>
    <col min="2" max="2" width="17.5" customWidth="1"/>
    <col min="4" max="4" width="12.6640625" bestFit="1" customWidth="1"/>
  </cols>
  <sheetData>
    <row r="1" spans="1:5" x14ac:dyDescent="0.2">
      <c r="A1" t="s">
        <v>178</v>
      </c>
      <c r="E1" t="s">
        <v>181</v>
      </c>
    </row>
    <row r="2" spans="1:5" x14ac:dyDescent="0.2">
      <c r="A2">
        <v>182052</v>
      </c>
      <c r="E2">
        <v>3.96</v>
      </c>
    </row>
    <row r="4" spans="1:5" x14ac:dyDescent="0.2">
      <c r="A4" t="s">
        <v>179</v>
      </c>
      <c r="E4" t="s">
        <v>183</v>
      </c>
    </row>
    <row r="5" spans="1:5" x14ac:dyDescent="0.2">
      <c r="A5">
        <v>20817</v>
      </c>
      <c r="E5">
        <f>E2*REG_stats_to_runs!F2</f>
        <v>4.0392000000000001</v>
      </c>
    </row>
    <row r="7" spans="1:5" x14ac:dyDescent="0.2">
      <c r="A7" t="s">
        <v>182</v>
      </c>
      <c r="E7" t="s">
        <v>258</v>
      </c>
    </row>
    <row r="8" spans="1:5" x14ac:dyDescent="0.2">
      <c r="A8">
        <f>A5/A2</f>
        <v>0.11434645046470239</v>
      </c>
      <c r="E8">
        <f>E5/9</f>
        <v>0.44880000000000003</v>
      </c>
    </row>
    <row r="11" spans="1:5" x14ac:dyDescent="0.2">
      <c r="A11" t="s">
        <v>75</v>
      </c>
    </row>
    <row r="14" spans="1:5" x14ac:dyDescent="0.2">
      <c r="A14" t="s">
        <v>259</v>
      </c>
      <c r="D14" t="s">
        <v>261</v>
      </c>
    </row>
    <row r="15" spans="1:5" x14ac:dyDescent="0.2">
      <c r="A15" t="s">
        <v>29</v>
      </c>
      <c r="B15" s="10">
        <v>1877459</v>
      </c>
      <c r="D15" s="10">
        <f>AVERAGE(B15:B25)</f>
        <v>4761359.1818181816</v>
      </c>
    </row>
    <row r="16" spans="1:5" x14ac:dyDescent="0.2">
      <c r="A16" t="s">
        <v>260</v>
      </c>
      <c r="B16" s="10">
        <v>3952270</v>
      </c>
    </row>
    <row r="17" spans="1:4" x14ac:dyDescent="0.2">
      <c r="A17" t="s">
        <v>30</v>
      </c>
      <c r="B17" s="10">
        <v>6231713</v>
      </c>
      <c r="D17" t="s">
        <v>262</v>
      </c>
    </row>
    <row r="18" spans="1:4" x14ac:dyDescent="0.2">
      <c r="A18" t="s">
        <v>9</v>
      </c>
      <c r="B18" s="10">
        <v>3468977</v>
      </c>
      <c r="D18" s="10">
        <f>AVERAGE(B26:B28)</f>
        <v>4017384.6666666665</v>
      </c>
    </row>
    <row r="19" spans="1:4" x14ac:dyDescent="0.2">
      <c r="A19" t="s">
        <v>10</v>
      </c>
      <c r="B19" s="10">
        <v>5201027</v>
      </c>
    </row>
    <row r="20" spans="1:4" x14ac:dyDescent="0.2">
      <c r="A20" t="s">
        <v>31</v>
      </c>
      <c r="B20" s="10">
        <v>2573476</v>
      </c>
    </row>
    <row r="21" spans="1:4" x14ac:dyDescent="0.2">
      <c r="A21" t="s">
        <v>36</v>
      </c>
      <c r="B21" s="10">
        <v>3453026</v>
      </c>
    </row>
    <row r="22" spans="1:4" x14ac:dyDescent="0.2">
      <c r="A22" t="s">
        <v>34</v>
      </c>
      <c r="B22" s="10">
        <v>7750648</v>
      </c>
    </row>
    <row r="23" spans="1:4" x14ac:dyDescent="0.2">
      <c r="A23" t="s">
        <v>33</v>
      </c>
      <c r="B23" s="10">
        <v>4578108</v>
      </c>
    </row>
    <row r="24" spans="1:4" x14ac:dyDescent="0.2">
      <c r="A24" t="s">
        <v>32</v>
      </c>
      <c r="B24" s="10">
        <v>4191372</v>
      </c>
    </row>
    <row r="25" spans="1:4" x14ac:dyDescent="0.2">
      <c r="A25" t="s">
        <v>35</v>
      </c>
      <c r="B25" s="10">
        <v>9096875</v>
      </c>
    </row>
    <row r="26" spans="1:4" x14ac:dyDescent="0.2">
      <c r="A26" t="s">
        <v>64</v>
      </c>
      <c r="B26" s="10">
        <v>4840339</v>
      </c>
    </row>
    <row r="27" spans="1:4" x14ac:dyDescent="0.2">
      <c r="A27" t="s">
        <v>66</v>
      </c>
      <c r="B27" s="10">
        <v>1223852</v>
      </c>
    </row>
    <row r="28" spans="1:4" x14ac:dyDescent="0.2">
      <c r="A28" t="s">
        <v>65</v>
      </c>
      <c r="B28" s="10">
        <v>5987963</v>
      </c>
    </row>
    <row r="30" spans="1:4" x14ac:dyDescent="0.2">
      <c r="A30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DD26-F5DB-0E41-B505-748D418FB71C}">
  <sheetPr>
    <tabColor theme="5"/>
  </sheetPr>
  <dimension ref="A1:AI14"/>
  <sheetViews>
    <sheetView workbookViewId="0">
      <selection activeCell="K33" sqref="K33"/>
    </sheetView>
  </sheetViews>
  <sheetFormatPr baseColWidth="10" defaultRowHeight="16" x14ac:dyDescent="0.2"/>
  <cols>
    <col min="1" max="1" width="5.83203125" bestFit="1" customWidth="1"/>
    <col min="2" max="2" width="6.5" bestFit="1" customWidth="1"/>
    <col min="3" max="3" width="18.6640625" bestFit="1" customWidth="1"/>
    <col min="4" max="4" width="6.83203125" bestFit="1" customWidth="1"/>
    <col min="5" max="5" width="5.5" bestFit="1" customWidth="1"/>
    <col min="6" max="6" width="4.5" bestFit="1" customWidth="1"/>
    <col min="7" max="7" width="8.5" bestFit="1" customWidth="1"/>
    <col min="8" max="8" width="7" bestFit="1" customWidth="1"/>
    <col min="9" max="9" width="5" bestFit="1" customWidth="1"/>
    <col min="10" max="12" width="6" bestFit="1" customWidth="1"/>
    <col min="13" max="13" width="7.33203125" bestFit="1" customWidth="1"/>
    <col min="14" max="14" width="5.83203125" bestFit="1" customWidth="1"/>
    <col min="15" max="15" width="7.1640625" bestFit="1" customWidth="1"/>
    <col min="16" max="16" width="5.1640625" bestFit="1" customWidth="1"/>
    <col min="17" max="17" width="4.83203125" bestFit="1" customWidth="1"/>
    <col min="18" max="18" width="5.83203125" bestFit="1" customWidth="1"/>
    <col min="19" max="19" width="6.1640625" bestFit="1" customWidth="1"/>
    <col min="20" max="20" width="6" bestFit="1" customWidth="1"/>
    <col min="21" max="21" width="6.5" bestFit="1" customWidth="1"/>
    <col min="22" max="22" width="6" bestFit="1" customWidth="1"/>
    <col min="23" max="23" width="7.1640625" bestFit="1" customWidth="1"/>
    <col min="24" max="24" width="6" bestFit="1" customWidth="1"/>
    <col min="25" max="25" width="6.5" bestFit="1" customWidth="1"/>
    <col min="26" max="26" width="5.83203125" bestFit="1" customWidth="1"/>
    <col min="27" max="27" width="8" bestFit="1" customWidth="1"/>
    <col min="28" max="28" width="6.1640625" bestFit="1" customWidth="1"/>
    <col min="29" max="29" width="8.33203125" bestFit="1" customWidth="1"/>
    <col min="30" max="30" width="6" bestFit="1" customWidth="1"/>
    <col min="31" max="31" width="7.1640625" bestFit="1" customWidth="1"/>
    <col min="32" max="33" width="7" bestFit="1" customWidth="1"/>
    <col min="34" max="34" width="8.6640625" bestFit="1" customWidth="1"/>
    <col min="35" max="35" width="17.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44</v>
      </c>
      <c r="H1" t="s">
        <v>45</v>
      </c>
      <c r="I1" t="s">
        <v>4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</v>
      </c>
      <c r="Q1" t="s">
        <v>7</v>
      </c>
      <c r="R1" t="s">
        <v>52</v>
      </c>
      <c r="S1" t="s">
        <v>11</v>
      </c>
      <c r="T1" t="s">
        <v>15</v>
      </c>
      <c r="U1" t="s">
        <v>27</v>
      </c>
      <c r="V1" t="s">
        <v>16</v>
      </c>
      <c r="W1" t="s">
        <v>24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28</v>
      </c>
    </row>
    <row r="2" spans="1:35" x14ac:dyDescent="0.2">
      <c r="A2">
        <v>1</v>
      </c>
      <c r="B2" t="s">
        <v>64</v>
      </c>
      <c r="C2" t="s">
        <v>148</v>
      </c>
      <c r="D2">
        <v>33</v>
      </c>
      <c r="E2">
        <v>15</v>
      </c>
      <c r="F2">
        <v>9</v>
      </c>
      <c r="G2">
        <v>0.625</v>
      </c>
      <c r="H2">
        <v>3.42</v>
      </c>
      <c r="I2">
        <v>30</v>
      </c>
      <c r="J2">
        <v>30</v>
      </c>
      <c r="K2">
        <v>0</v>
      </c>
      <c r="L2">
        <v>0</v>
      </c>
      <c r="M2">
        <v>0</v>
      </c>
      <c r="N2">
        <v>0</v>
      </c>
      <c r="O2">
        <v>181.2</v>
      </c>
      <c r="P2">
        <v>159</v>
      </c>
      <c r="Q2">
        <v>71</v>
      </c>
      <c r="R2">
        <v>69</v>
      </c>
      <c r="S2">
        <v>19</v>
      </c>
      <c r="T2">
        <v>49</v>
      </c>
      <c r="U2">
        <v>0</v>
      </c>
      <c r="V2">
        <v>167</v>
      </c>
      <c r="W2">
        <v>13</v>
      </c>
      <c r="X2">
        <v>1</v>
      </c>
      <c r="Y2">
        <v>5</v>
      </c>
      <c r="Z2">
        <v>745</v>
      </c>
      <c r="AA2">
        <v>113</v>
      </c>
      <c r="AB2">
        <v>3.66</v>
      </c>
      <c r="AC2">
        <v>1.145</v>
      </c>
      <c r="AD2">
        <v>7.9</v>
      </c>
      <c r="AE2">
        <v>0.9</v>
      </c>
      <c r="AF2">
        <v>2.4</v>
      </c>
      <c r="AG2">
        <v>8.3000000000000007</v>
      </c>
      <c r="AH2">
        <v>3.41</v>
      </c>
      <c r="AI2" t="s">
        <v>149</v>
      </c>
    </row>
    <row r="3" spans="1:35" x14ac:dyDescent="0.2">
      <c r="A3">
        <v>2</v>
      </c>
      <c r="B3" t="s">
        <v>64</v>
      </c>
      <c r="C3" t="s">
        <v>156</v>
      </c>
      <c r="D3">
        <v>29</v>
      </c>
      <c r="E3">
        <v>12</v>
      </c>
      <c r="F3">
        <v>5</v>
      </c>
      <c r="G3">
        <v>0.70599999999999996</v>
      </c>
      <c r="H3">
        <v>3.49</v>
      </c>
      <c r="I3">
        <v>29</v>
      </c>
      <c r="J3">
        <v>29</v>
      </c>
      <c r="K3">
        <v>0</v>
      </c>
      <c r="L3">
        <v>0</v>
      </c>
      <c r="M3">
        <v>0</v>
      </c>
      <c r="N3">
        <v>0</v>
      </c>
      <c r="O3">
        <v>157.1</v>
      </c>
      <c r="P3">
        <v>143</v>
      </c>
      <c r="Q3">
        <v>63</v>
      </c>
      <c r="R3">
        <v>61</v>
      </c>
      <c r="S3">
        <v>15</v>
      </c>
      <c r="T3">
        <v>45</v>
      </c>
      <c r="U3">
        <v>1</v>
      </c>
      <c r="V3">
        <v>132</v>
      </c>
      <c r="W3">
        <v>6</v>
      </c>
      <c r="X3">
        <v>0</v>
      </c>
      <c r="Y3">
        <v>0</v>
      </c>
      <c r="Z3">
        <v>649</v>
      </c>
      <c r="AA3">
        <v>111</v>
      </c>
      <c r="AB3">
        <v>3.65</v>
      </c>
      <c r="AC3">
        <v>1.1950000000000001</v>
      </c>
      <c r="AD3">
        <v>8.1999999999999993</v>
      </c>
      <c r="AE3">
        <v>0.9</v>
      </c>
      <c r="AF3">
        <v>2.6</v>
      </c>
      <c r="AG3">
        <v>7.6</v>
      </c>
      <c r="AH3">
        <v>2.93</v>
      </c>
      <c r="AI3" t="s">
        <v>152</v>
      </c>
    </row>
    <row r="4" spans="1:35" x14ac:dyDescent="0.2">
      <c r="A4">
        <v>3</v>
      </c>
      <c r="B4" t="s">
        <v>64</v>
      </c>
      <c r="C4" t="s">
        <v>138</v>
      </c>
      <c r="D4">
        <v>35</v>
      </c>
      <c r="E4">
        <v>15</v>
      </c>
      <c r="F4">
        <v>7</v>
      </c>
      <c r="G4">
        <v>0.68200000000000005</v>
      </c>
      <c r="H4">
        <v>3.97</v>
      </c>
      <c r="I4">
        <v>29</v>
      </c>
      <c r="J4">
        <v>29</v>
      </c>
      <c r="K4">
        <v>0</v>
      </c>
      <c r="L4">
        <v>0</v>
      </c>
      <c r="M4">
        <v>0</v>
      </c>
      <c r="N4">
        <v>0</v>
      </c>
      <c r="O4">
        <v>152</v>
      </c>
      <c r="P4">
        <v>161</v>
      </c>
      <c r="Q4">
        <v>71</v>
      </c>
      <c r="R4">
        <v>67</v>
      </c>
      <c r="S4">
        <v>17</v>
      </c>
      <c r="T4">
        <v>41</v>
      </c>
      <c r="U4">
        <v>2</v>
      </c>
      <c r="V4">
        <v>152</v>
      </c>
      <c r="W4">
        <v>8</v>
      </c>
      <c r="X4">
        <v>0</v>
      </c>
      <c r="Y4">
        <v>5</v>
      </c>
      <c r="Z4">
        <v>645</v>
      </c>
      <c r="AA4">
        <v>97</v>
      </c>
      <c r="AB4">
        <v>3.53</v>
      </c>
      <c r="AC4">
        <v>1.329</v>
      </c>
      <c r="AD4">
        <v>9.5</v>
      </c>
      <c r="AE4">
        <v>1</v>
      </c>
      <c r="AF4">
        <v>2.4</v>
      </c>
      <c r="AG4">
        <v>9</v>
      </c>
      <c r="AH4">
        <v>3.71</v>
      </c>
      <c r="AI4" t="s">
        <v>139</v>
      </c>
    </row>
    <row r="5" spans="1:35" x14ac:dyDescent="0.2">
      <c r="A5">
        <v>4</v>
      </c>
      <c r="B5" t="s">
        <v>64</v>
      </c>
      <c r="C5" t="s">
        <v>140</v>
      </c>
      <c r="D5">
        <v>37</v>
      </c>
      <c r="E5">
        <v>11</v>
      </c>
      <c r="F5">
        <v>5</v>
      </c>
      <c r="G5">
        <v>0.68799999999999994</v>
      </c>
      <c r="H5">
        <v>2.29</v>
      </c>
      <c r="I5">
        <v>23</v>
      </c>
      <c r="J5">
        <v>23</v>
      </c>
      <c r="K5">
        <v>0</v>
      </c>
      <c r="L5">
        <v>0</v>
      </c>
      <c r="M5">
        <v>0</v>
      </c>
      <c r="N5">
        <v>0</v>
      </c>
      <c r="O5">
        <v>145.1</v>
      </c>
      <c r="P5">
        <v>108</v>
      </c>
      <c r="Q5">
        <v>39</v>
      </c>
      <c r="R5">
        <v>37</v>
      </c>
      <c r="S5">
        <v>13</v>
      </c>
      <c r="T5">
        <v>24</v>
      </c>
      <c r="U5">
        <v>0</v>
      </c>
      <c r="V5">
        <v>173</v>
      </c>
      <c r="W5">
        <v>11</v>
      </c>
      <c r="X5">
        <v>0</v>
      </c>
      <c r="Y5">
        <v>1</v>
      </c>
      <c r="Z5">
        <v>565</v>
      </c>
      <c r="AA5">
        <v>169</v>
      </c>
      <c r="AB5">
        <v>2.62</v>
      </c>
      <c r="AC5">
        <v>0.90800000000000003</v>
      </c>
      <c r="AD5">
        <v>6.7</v>
      </c>
      <c r="AE5">
        <v>0.8</v>
      </c>
      <c r="AF5">
        <v>1.5</v>
      </c>
      <c r="AG5">
        <v>10.7</v>
      </c>
      <c r="AH5">
        <v>7.21</v>
      </c>
      <c r="AI5" t="s">
        <v>141</v>
      </c>
    </row>
    <row r="6" spans="1:35" x14ac:dyDescent="0.2">
      <c r="A6">
        <v>5</v>
      </c>
      <c r="B6" t="s">
        <v>64</v>
      </c>
      <c r="C6" t="s">
        <v>144</v>
      </c>
      <c r="D6">
        <v>26</v>
      </c>
      <c r="E6">
        <v>7</v>
      </c>
      <c r="F6">
        <v>5</v>
      </c>
      <c r="G6">
        <v>0.58299999999999996</v>
      </c>
      <c r="H6">
        <v>3.83</v>
      </c>
      <c r="I6">
        <v>28</v>
      </c>
      <c r="J6">
        <v>19</v>
      </c>
      <c r="K6">
        <v>0</v>
      </c>
      <c r="L6">
        <v>0</v>
      </c>
      <c r="M6">
        <v>0</v>
      </c>
      <c r="N6">
        <v>0</v>
      </c>
      <c r="O6">
        <v>105.2</v>
      </c>
      <c r="P6">
        <v>93</v>
      </c>
      <c r="Q6">
        <v>50</v>
      </c>
      <c r="R6">
        <v>45</v>
      </c>
      <c r="S6">
        <v>11</v>
      </c>
      <c r="T6">
        <v>48</v>
      </c>
      <c r="U6">
        <v>1</v>
      </c>
      <c r="V6">
        <v>126</v>
      </c>
      <c r="W6">
        <v>7</v>
      </c>
      <c r="X6">
        <v>0</v>
      </c>
      <c r="Y6">
        <v>3</v>
      </c>
      <c r="Z6">
        <v>454</v>
      </c>
      <c r="AA6">
        <v>101</v>
      </c>
      <c r="AB6">
        <v>3.64</v>
      </c>
      <c r="AC6">
        <v>1.3340000000000001</v>
      </c>
      <c r="AD6">
        <v>7.9</v>
      </c>
      <c r="AE6">
        <v>0.9</v>
      </c>
      <c r="AF6">
        <v>4.0999999999999996</v>
      </c>
      <c r="AG6">
        <v>10.7</v>
      </c>
      <c r="AH6">
        <v>2.63</v>
      </c>
      <c r="AI6" t="s">
        <v>145</v>
      </c>
    </row>
    <row r="7" spans="1:35" x14ac:dyDescent="0.2">
      <c r="A7">
        <v>6</v>
      </c>
      <c r="B7" t="s">
        <v>64</v>
      </c>
      <c r="C7" t="s">
        <v>157</v>
      </c>
      <c r="D7">
        <v>34</v>
      </c>
      <c r="E7">
        <v>5</v>
      </c>
      <c r="F7">
        <v>4</v>
      </c>
      <c r="G7">
        <v>0.55600000000000005</v>
      </c>
      <c r="H7">
        <v>3.08</v>
      </c>
      <c r="I7">
        <v>11</v>
      </c>
      <c r="J7">
        <v>11</v>
      </c>
      <c r="K7">
        <v>0</v>
      </c>
      <c r="L7">
        <v>0</v>
      </c>
      <c r="M7">
        <v>0</v>
      </c>
      <c r="N7">
        <v>0</v>
      </c>
      <c r="O7">
        <v>64.099999999999994</v>
      </c>
      <c r="P7">
        <v>40</v>
      </c>
      <c r="Q7">
        <v>22</v>
      </c>
      <c r="R7">
        <v>22</v>
      </c>
      <c r="S7">
        <v>9</v>
      </c>
      <c r="T7">
        <v>8</v>
      </c>
      <c r="U7">
        <v>0</v>
      </c>
      <c r="V7">
        <v>102</v>
      </c>
      <c r="W7">
        <v>0</v>
      </c>
      <c r="X7">
        <v>0</v>
      </c>
      <c r="Y7">
        <v>0</v>
      </c>
      <c r="Z7">
        <v>239</v>
      </c>
      <c r="AA7">
        <v>126</v>
      </c>
      <c r="AB7">
        <v>2.13</v>
      </c>
      <c r="AC7">
        <v>0.746</v>
      </c>
      <c r="AD7">
        <v>5.6</v>
      </c>
      <c r="AE7">
        <v>1.3</v>
      </c>
      <c r="AF7">
        <v>1.1000000000000001</v>
      </c>
      <c r="AG7">
        <v>14.3</v>
      </c>
      <c r="AH7">
        <v>12.75</v>
      </c>
      <c r="AI7" t="s">
        <v>154</v>
      </c>
    </row>
    <row r="8" spans="1:35" x14ac:dyDescent="0.2">
      <c r="A8">
        <v>7</v>
      </c>
      <c r="B8" t="s">
        <v>65</v>
      </c>
      <c r="C8" t="s">
        <v>150</v>
      </c>
      <c r="D8">
        <v>28</v>
      </c>
      <c r="E8">
        <v>3</v>
      </c>
      <c r="F8">
        <v>1</v>
      </c>
      <c r="G8">
        <v>0.75</v>
      </c>
      <c r="H8">
        <v>1.31</v>
      </c>
      <c r="I8">
        <v>61</v>
      </c>
      <c r="J8">
        <v>0</v>
      </c>
      <c r="K8">
        <v>49</v>
      </c>
      <c r="L8">
        <v>0</v>
      </c>
      <c r="M8">
        <v>0</v>
      </c>
      <c r="N8">
        <v>32</v>
      </c>
      <c r="O8">
        <v>62</v>
      </c>
      <c r="P8">
        <v>34</v>
      </c>
      <c r="Q8">
        <v>9</v>
      </c>
      <c r="R8">
        <v>9</v>
      </c>
      <c r="S8">
        <v>3</v>
      </c>
      <c r="T8">
        <v>18</v>
      </c>
      <c r="U8">
        <v>1</v>
      </c>
      <c r="V8">
        <v>118</v>
      </c>
      <c r="W8">
        <v>2</v>
      </c>
      <c r="X8">
        <v>0</v>
      </c>
      <c r="Y8">
        <v>2</v>
      </c>
      <c r="Z8">
        <v>235</v>
      </c>
      <c r="AA8">
        <v>297</v>
      </c>
      <c r="AB8">
        <v>0.9</v>
      </c>
      <c r="AC8">
        <v>0.83899999999999997</v>
      </c>
      <c r="AD8">
        <v>4.9000000000000004</v>
      </c>
      <c r="AE8">
        <v>0.4</v>
      </c>
      <c r="AF8">
        <v>2.6</v>
      </c>
      <c r="AG8">
        <v>17.100000000000001</v>
      </c>
      <c r="AH8">
        <v>6.56</v>
      </c>
      <c r="AI8" t="s">
        <v>151</v>
      </c>
    </row>
    <row r="9" spans="1:35" x14ac:dyDescent="0.2">
      <c r="A9">
        <v>8</v>
      </c>
      <c r="B9" t="s">
        <v>66</v>
      </c>
      <c r="C9" t="s">
        <v>158</v>
      </c>
      <c r="D9">
        <v>36</v>
      </c>
      <c r="E9">
        <v>6</v>
      </c>
      <c r="F9">
        <v>3</v>
      </c>
      <c r="G9">
        <v>0.66700000000000004</v>
      </c>
      <c r="H9">
        <v>2.06</v>
      </c>
      <c r="I9">
        <v>66</v>
      </c>
      <c r="J9">
        <v>0</v>
      </c>
      <c r="K9">
        <v>19</v>
      </c>
      <c r="L9">
        <v>0</v>
      </c>
      <c r="M9">
        <v>0</v>
      </c>
      <c r="N9">
        <v>3</v>
      </c>
      <c r="O9">
        <v>65.2</v>
      </c>
      <c r="P9">
        <v>48</v>
      </c>
      <c r="Q9">
        <v>15</v>
      </c>
      <c r="R9">
        <v>15</v>
      </c>
      <c r="S9">
        <v>6</v>
      </c>
      <c r="T9">
        <v>16</v>
      </c>
      <c r="U9">
        <v>2</v>
      </c>
      <c r="V9">
        <v>79</v>
      </c>
      <c r="W9">
        <v>5</v>
      </c>
      <c r="X9">
        <v>0</v>
      </c>
      <c r="Y9">
        <v>7</v>
      </c>
      <c r="Z9">
        <v>258</v>
      </c>
      <c r="AA9">
        <v>188</v>
      </c>
      <c r="AB9">
        <v>2.85</v>
      </c>
      <c r="AC9">
        <v>0.97499999999999998</v>
      </c>
      <c r="AD9">
        <v>6.6</v>
      </c>
      <c r="AE9">
        <v>0.8</v>
      </c>
      <c r="AF9">
        <v>2.2000000000000002</v>
      </c>
      <c r="AG9">
        <v>10.8</v>
      </c>
      <c r="AH9">
        <v>4.9400000000000004</v>
      </c>
      <c r="AI9" t="s">
        <v>153</v>
      </c>
    </row>
    <row r="10" spans="1:35" x14ac:dyDescent="0.2">
      <c r="A10">
        <v>9</v>
      </c>
      <c r="B10" t="s">
        <v>66</v>
      </c>
      <c r="C10" t="s">
        <v>136</v>
      </c>
      <c r="D10">
        <v>32</v>
      </c>
      <c r="E10">
        <v>3</v>
      </c>
      <c r="F10">
        <v>2</v>
      </c>
      <c r="G10">
        <v>0.6</v>
      </c>
      <c r="H10">
        <v>3.6</v>
      </c>
      <c r="I10">
        <v>62</v>
      </c>
      <c r="J10">
        <v>0</v>
      </c>
      <c r="K10">
        <v>20</v>
      </c>
      <c r="L10">
        <v>0</v>
      </c>
      <c r="M10">
        <v>0</v>
      </c>
      <c r="N10">
        <v>3</v>
      </c>
      <c r="O10">
        <v>65</v>
      </c>
      <c r="P10">
        <v>58</v>
      </c>
      <c r="Q10">
        <v>26</v>
      </c>
      <c r="R10">
        <v>26</v>
      </c>
      <c r="S10">
        <v>9</v>
      </c>
      <c r="T10">
        <v>18</v>
      </c>
      <c r="U10">
        <v>1</v>
      </c>
      <c r="V10">
        <v>69</v>
      </c>
      <c r="W10">
        <v>3</v>
      </c>
      <c r="X10">
        <v>0</v>
      </c>
      <c r="Y10">
        <v>2</v>
      </c>
      <c r="Z10">
        <v>272</v>
      </c>
      <c r="AA10">
        <v>108</v>
      </c>
      <c r="AB10">
        <v>3.76</v>
      </c>
      <c r="AC10">
        <v>1.169</v>
      </c>
      <c r="AD10">
        <v>8</v>
      </c>
      <c r="AE10">
        <v>1.2</v>
      </c>
      <c r="AF10">
        <v>2.5</v>
      </c>
      <c r="AG10">
        <v>9.6</v>
      </c>
      <c r="AH10">
        <v>3.83</v>
      </c>
      <c r="AI10" t="s">
        <v>137</v>
      </c>
    </row>
    <row r="11" spans="1:35" x14ac:dyDescent="0.2">
      <c r="A11">
        <v>10</v>
      </c>
      <c r="B11" t="s">
        <v>66</v>
      </c>
      <c r="C11" t="s">
        <v>146</v>
      </c>
      <c r="D11">
        <v>30</v>
      </c>
      <c r="E11">
        <v>2</v>
      </c>
      <c r="F11">
        <v>4</v>
      </c>
      <c r="G11">
        <v>0.33300000000000002</v>
      </c>
      <c r="H11">
        <v>4.47</v>
      </c>
      <c r="I11">
        <v>55</v>
      </c>
      <c r="J11">
        <v>0</v>
      </c>
      <c r="K11">
        <v>9</v>
      </c>
      <c r="L11">
        <v>0</v>
      </c>
      <c r="M11">
        <v>0</v>
      </c>
      <c r="N11">
        <v>0</v>
      </c>
      <c r="O11">
        <v>50.1</v>
      </c>
      <c r="P11">
        <v>42</v>
      </c>
      <c r="Q11">
        <v>28</v>
      </c>
      <c r="R11">
        <v>25</v>
      </c>
      <c r="S11">
        <v>3</v>
      </c>
      <c r="T11">
        <v>26</v>
      </c>
      <c r="U11">
        <v>1</v>
      </c>
      <c r="V11">
        <v>57</v>
      </c>
      <c r="W11">
        <v>1</v>
      </c>
      <c r="X11">
        <v>0</v>
      </c>
      <c r="Y11">
        <v>2</v>
      </c>
      <c r="Z11">
        <v>216</v>
      </c>
      <c r="AA11">
        <v>87</v>
      </c>
      <c r="AB11">
        <v>3.23</v>
      </c>
      <c r="AC11">
        <v>1.351</v>
      </c>
      <c r="AD11">
        <v>7.5</v>
      </c>
      <c r="AE11">
        <v>0.5</v>
      </c>
      <c r="AF11">
        <v>4.5999999999999996</v>
      </c>
      <c r="AG11">
        <v>10.199999999999999</v>
      </c>
      <c r="AH11">
        <v>2.19</v>
      </c>
      <c r="AI11" t="s">
        <v>147</v>
      </c>
    </row>
    <row r="12" spans="1:35" x14ac:dyDescent="0.2">
      <c r="A12">
        <v>11</v>
      </c>
      <c r="B12" t="s">
        <v>66</v>
      </c>
      <c r="C12" t="s">
        <v>142</v>
      </c>
      <c r="D12">
        <v>28</v>
      </c>
      <c r="E12">
        <v>3</v>
      </c>
      <c r="F12">
        <v>3</v>
      </c>
      <c r="G12">
        <v>0.5</v>
      </c>
      <c r="H12">
        <v>3.33</v>
      </c>
      <c r="I12">
        <v>44</v>
      </c>
      <c r="J12">
        <v>0</v>
      </c>
      <c r="K12">
        <v>6</v>
      </c>
      <c r="L12">
        <v>0</v>
      </c>
      <c r="M12">
        <v>0</v>
      </c>
      <c r="N12">
        <v>0</v>
      </c>
      <c r="O12">
        <v>46</v>
      </c>
      <c r="P12">
        <v>38</v>
      </c>
      <c r="Q12">
        <v>17</v>
      </c>
      <c r="R12">
        <v>17</v>
      </c>
      <c r="S12">
        <v>9</v>
      </c>
      <c r="T12">
        <v>15</v>
      </c>
      <c r="U12">
        <v>0</v>
      </c>
      <c r="V12">
        <v>53</v>
      </c>
      <c r="W12">
        <v>0</v>
      </c>
      <c r="X12">
        <v>0</v>
      </c>
      <c r="Y12">
        <v>0</v>
      </c>
      <c r="Z12">
        <v>187</v>
      </c>
      <c r="AA12">
        <v>117</v>
      </c>
      <c r="AB12">
        <v>4.33</v>
      </c>
      <c r="AC12">
        <v>1.1519999999999999</v>
      </c>
      <c r="AD12">
        <v>7.4</v>
      </c>
      <c r="AE12">
        <v>1.8</v>
      </c>
      <c r="AF12">
        <v>2.9</v>
      </c>
      <c r="AG12">
        <v>10.4</v>
      </c>
      <c r="AH12">
        <v>3.53</v>
      </c>
      <c r="AI12" t="s">
        <v>143</v>
      </c>
    </row>
    <row r="14" spans="1:35" x14ac:dyDescent="0.2">
      <c r="A14" t="s">
        <v>267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E8BF-E6A7-E846-B8CE-755C7421CA30}">
  <sheetPr>
    <tabColor theme="5"/>
  </sheetPr>
  <dimension ref="A1:AC35"/>
  <sheetViews>
    <sheetView workbookViewId="0">
      <selection activeCell="K33" sqref="K33"/>
    </sheetView>
  </sheetViews>
  <sheetFormatPr baseColWidth="10" defaultRowHeight="16" x14ac:dyDescent="0.2"/>
  <cols>
    <col min="1" max="1" width="5.83203125" bestFit="1" customWidth="1"/>
    <col min="2" max="2" width="6.5" bestFit="1" customWidth="1"/>
    <col min="3" max="3" width="18.6640625" bestFit="1" customWidth="1"/>
    <col min="4" max="4" width="6.83203125" bestFit="1" customWidth="1"/>
    <col min="5" max="5" width="5" bestFit="1" customWidth="1"/>
    <col min="6" max="6" width="5.83203125" bestFit="1" customWidth="1"/>
    <col min="7" max="7" width="6" bestFit="1" customWidth="1"/>
    <col min="8" max="8" width="4.83203125" bestFit="1" customWidth="1"/>
    <col min="9" max="9" width="5.1640625" bestFit="1" customWidth="1"/>
    <col min="10" max="11" width="5.83203125" bestFit="1" customWidth="1"/>
    <col min="12" max="12" width="6.1640625" bestFit="1" customWidth="1"/>
    <col min="13" max="13" width="6.5" bestFit="1" customWidth="1"/>
    <col min="14" max="14" width="5.83203125" bestFit="1" customWidth="1"/>
    <col min="15" max="15" width="5.6640625" bestFit="1" customWidth="1"/>
    <col min="16" max="17" width="6" bestFit="1" customWidth="1"/>
    <col min="18" max="18" width="6.1640625" bestFit="1" customWidth="1"/>
    <col min="19" max="19" width="7.1640625" bestFit="1" customWidth="1"/>
    <col min="20" max="20" width="6.83203125" bestFit="1" customWidth="1"/>
    <col min="21" max="21" width="7" bestFit="1" customWidth="1"/>
    <col min="22" max="22" width="8" bestFit="1" customWidth="1"/>
    <col min="23" max="23" width="5.83203125" bestFit="1" customWidth="1"/>
    <col min="24" max="24" width="7.33203125" bestFit="1" customWidth="1"/>
    <col min="25" max="25" width="7.1640625" bestFit="1" customWidth="1"/>
    <col min="26" max="26" width="6" bestFit="1" customWidth="1"/>
    <col min="27" max="27" width="5.6640625" bestFit="1" customWidth="1"/>
    <col min="28" max="28" width="6.5" bestFit="1" customWidth="1"/>
    <col min="29" max="29" width="17.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 t="s">
        <v>29</v>
      </c>
      <c r="C2" t="s">
        <v>76</v>
      </c>
      <c r="D2">
        <v>28</v>
      </c>
      <c r="E2">
        <v>98</v>
      </c>
      <c r="F2">
        <v>313</v>
      </c>
      <c r="G2">
        <v>284</v>
      </c>
      <c r="H2">
        <v>31</v>
      </c>
      <c r="I2">
        <v>68</v>
      </c>
      <c r="J2">
        <v>15</v>
      </c>
      <c r="K2">
        <v>0</v>
      </c>
      <c r="L2">
        <v>3</v>
      </c>
      <c r="M2">
        <v>28</v>
      </c>
      <c r="N2">
        <v>0</v>
      </c>
      <c r="O2">
        <v>0</v>
      </c>
      <c r="P2">
        <v>14</v>
      </c>
      <c r="Q2">
        <v>76</v>
      </c>
      <c r="R2">
        <v>0.23899999999999999</v>
      </c>
      <c r="S2">
        <v>0.27600000000000002</v>
      </c>
      <c r="T2">
        <v>0.32400000000000001</v>
      </c>
      <c r="U2">
        <v>0.6</v>
      </c>
      <c r="V2">
        <v>72</v>
      </c>
      <c r="W2">
        <v>92</v>
      </c>
      <c r="X2">
        <v>14</v>
      </c>
      <c r="Y2">
        <v>1</v>
      </c>
      <c r="Z2">
        <v>12</v>
      </c>
      <c r="AA2">
        <v>2</v>
      </c>
      <c r="AB2">
        <v>0</v>
      </c>
      <c r="AC2" t="s">
        <v>77</v>
      </c>
    </row>
    <row r="3" spans="1:29" x14ac:dyDescent="0.2">
      <c r="A3">
        <v>2</v>
      </c>
      <c r="B3" t="s">
        <v>30</v>
      </c>
      <c r="C3" t="s">
        <v>78</v>
      </c>
      <c r="D3">
        <v>27</v>
      </c>
      <c r="E3">
        <v>160</v>
      </c>
      <c r="F3">
        <v>685</v>
      </c>
      <c r="G3">
        <v>597</v>
      </c>
      <c r="H3">
        <v>95</v>
      </c>
      <c r="I3">
        <v>162</v>
      </c>
      <c r="J3">
        <v>27</v>
      </c>
      <c r="K3">
        <v>0</v>
      </c>
      <c r="L3">
        <v>40</v>
      </c>
      <c r="M3">
        <v>131</v>
      </c>
      <c r="N3">
        <v>5</v>
      </c>
      <c r="O3">
        <v>1</v>
      </c>
      <c r="P3">
        <v>67</v>
      </c>
      <c r="Q3">
        <v>128</v>
      </c>
      <c r="R3">
        <v>0.27100000000000002</v>
      </c>
      <c r="S3">
        <v>0.35199999999999998</v>
      </c>
      <c r="T3">
        <v>0.51800000000000002</v>
      </c>
      <c r="U3">
        <v>0.86899999999999999</v>
      </c>
      <c r="V3">
        <v>146</v>
      </c>
      <c r="W3">
        <v>309</v>
      </c>
      <c r="X3">
        <v>17</v>
      </c>
      <c r="Y3">
        <v>12</v>
      </c>
      <c r="Z3">
        <v>0</v>
      </c>
      <c r="AA3">
        <v>9</v>
      </c>
      <c r="AB3">
        <v>16</v>
      </c>
      <c r="AC3" t="s">
        <v>79</v>
      </c>
    </row>
    <row r="4" spans="1:29" x14ac:dyDescent="0.2">
      <c r="A4">
        <v>3</v>
      </c>
      <c r="B4" t="s">
        <v>9</v>
      </c>
      <c r="C4" t="s">
        <v>80</v>
      </c>
      <c r="D4">
        <v>30</v>
      </c>
      <c r="E4">
        <v>148</v>
      </c>
      <c r="F4">
        <v>589</v>
      </c>
      <c r="G4">
        <v>533</v>
      </c>
      <c r="H4">
        <v>73</v>
      </c>
      <c r="I4">
        <v>174</v>
      </c>
      <c r="J4">
        <v>39</v>
      </c>
      <c r="K4">
        <v>1</v>
      </c>
      <c r="L4">
        <v>9</v>
      </c>
      <c r="M4">
        <v>62</v>
      </c>
      <c r="N4">
        <v>4</v>
      </c>
      <c r="O4">
        <v>0</v>
      </c>
      <c r="P4">
        <v>40</v>
      </c>
      <c r="Q4">
        <v>61</v>
      </c>
      <c r="R4">
        <v>0.32600000000000001</v>
      </c>
      <c r="S4">
        <v>0.38200000000000001</v>
      </c>
      <c r="T4">
        <v>0.45400000000000001</v>
      </c>
      <c r="U4">
        <v>0.83599999999999997</v>
      </c>
      <c r="V4">
        <v>140</v>
      </c>
      <c r="W4">
        <v>242</v>
      </c>
      <c r="X4">
        <v>6</v>
      </c>
      <c r="Y4">
        <v>11</v>
      </c>
      <c r="Z4">
        <v>0</v>
      </c>
      <c r="AA4">
        <v>5</v>
      </c>
      <c r="AB4">
        <v>1</v>
      </c>
      <c r="AC4" t="s">
        <v>81</v>
      </c>
    </row>
    <row r="5" spans="1:29" x14ac:dyDescent="0.2">
      <c r="A5">
        <v>4</v>
      </c>
      <c r="B5" t="s">
        <v>31</v>
      </c>
      <c r="C5" t="s">
        <v>82</v>
      </c>
      <c r="D5">
        <v>28</v>
      </c>
      <c r="E5">
        <v>161</v>
      </c>
      <c r="F5">
        <v>706</v>
      </c>
      <c r="G5">
        <v>630</v>
      </c>
      <c r="H5">
        <v>98</v>
      </c>
      <c r="I5">
        <v>170</v>
      </c>
      <c r="J5">
        <v>25</v>
      </c>
      <c r="K5">
        <v>5</v>
      </c>
      <c r="L5">
        <v>26</v>
      </c>
      <c r="M5">
        <v>107</v>
      </c>
      <c r="N5">
        <v>16</v>
      </c>
      <c r="O5">
        <v>6</v>
      </c>
      <c r="P5">
        <v>59</v>
      </c>
      <c r="Q5">
        <v>133</v>
      </c>
      <c r="R5">
        <v>0.27</v>
      </c>
      <c r="S5">
        <v>0.33900000000000002</v>
      </c>
      <c r="T5">
        <v>0.44900000000000001</v>
      </c>
      <c r="U5">
        <v>0.78800000000000003</v>
      </c>
      <c r="V5">
        <v>125</v>
      </c>
      <c r="W5">
        <v>283</v>
      </c>
      <c r="X5">
        <v>11</v>
      </c>
      <c r="Y5">
        <v>10</v>
      </c>
      <c r="Z5">
        <v>0</v>
      </c>
      <c r="AA5">
        <v>7</v>
      </c>
      <c r="AB5">
        <v>2</v>
      </c>
      <c r="AC5" t="s">
        <v>83</v>
      </c>
    </row>
    <row r="6" spans="1:29" x14ac:dyDescent="0.2">
      <c r="A6">
        <v>5</v>
      </c>
      <c r="B6" t="s">
        <v>10</v>
      </c>
      <c r="C6" t="s">
        <v>84</v>
      </c>
      <c r="D6">
        <v>33</v>
      </c>
      <c r="E6">
        <v>136</v>
      </c>
      <c r="F6">
        <v>542</v>
      </c>
      <c r="G6">
        <v>495</v>
      </c>
      <c r="H6">
        <v>58</v>
      </c>
      <c r="I6">
        <v>119</v>
      </c>
      <c r="J6">
        <v>26</v>
      </c>
      <c r="K6">
        <v>4</v>
      </c>
      <c r="L6">
        <v>20</v>
      </c>
      <c r="M6">
        <v>69</v>
      </c>
      <c r="N6">
        <v>0</v>
      </c>
      <c r="O6">
        <v>2</v>
      </c>
      <c r="P6">
        <v>40</v>
      </c>
      <c r="Q6">
        <v>129</v>
      </c>
      <c r="R6">
        <v>0.24</v>
      </c>
      <c r="S6">
        <v>0.29499999999999998</v>
      </c>
      <c r="T6">
        <v>0.43</v>
      </c>
      <c r="U6">
        <v>0.72599999999999998</v>
      </c>
      <c r="V6">
        <v>106</v>
      </c>
      <c r="W6">
        <v>213</v>
      </c>
      <c r="X6">
        <v>4</v>
      </c>
      <c r="Y6">
        <v>1</v>
      </c>
      <c r="Z6">
        <v>0</v>
      </c>
      <c r="AA6">
        <v>6</v>
      </c>
      <c r="AB6">
        <v>3</v>
      </c>
      <c r="AC6" t="s">
        <v>85</v>
      </c>
    </row>
    <row r="7" spans="1:29" x14ac:dyDescent="0.2">
      <c r="A7">
        <v>6</v>
      </c>
      <c r="B7" t="s">
        <v>32</v>
      </c>
      <c r="C7" t="s">
        <v>86</v>
      </c>
      <c r="D7">
        <v>33</v>
      </c>
      <c r="E7">
        <v>140</v>
      </c>
      <c r="F7">
        <v>542</v>
      </c>
      <c r="G7">
        <v>462</v>
      </c>
      <c r="H7">
        <v>71</v>
      </c>
      <c r="I7">
        <v>123</v>
      </c>
      <c r="J7">
        <v>24</v>
      </c>
      <c r="K7">
        <v>0</v>
      </c>
      <c r="L7">
        <v>13</v>
      </c>
      <c r="M7">
        <v>61</v>
      </c>
      <c r="N7">
        <v>3</v>
      </c>
      <c r="O7">
        <v>1</v>
      </c>
      <c r="P7">
        <v>48</v>
      </c>
      <c r="Q7">
        <v>97</v>
      </c>
      <c r="R7">
        <v>0.26600000000000001</v>
      </c>
      <c r="S7">
        <v>0.36699999999999999</v>
      </c>
      <c r="T7">
        <v>0.40300000000000002</v>
      </c>
      <c r="U7">
        <v>0.77</v>
      </c>
      <c r="V7">
        <v>122</v>
      </c>
      <c r="W7">
        <v>186</v>
      </c>
      <c r="X7">
        <v>3</v>
      </c>
      <c r="Y7">
        <v>28</v>
      </c>
      <c r="Z7">
        <v>0</v>
      </c>
      <c r="AA7">
        <v>4</v>
      </c>
      <c r="AB7">
        <v>1</v>
      </c>
      <c r="AC7" t="s">
        <v>87</v>
      </c>
    </row>
    <row r="8" spans="1:29" x14ac:dyDescent="0.2">
      <c r="A8">
        <v>7</v>
      </c>
      <c r="B8" t="s">
        <v>33</v>
      </c>
      <c r="C8" t="s">
        <v>88</v>
      </c>
      <c r="D8">
        <v>29</v>
      </c>
      <c r="E8">
        <v>151</v>
      </c>
      <c r="F8">
        <v>673</v>
      </c>
      <c r="G8">
        <v>580</v>
      </c>
      <c r="H8">
        <v>102</v>
      </c>
      <c r="I8">
        <v>159</v>
      </c>
      <c r="J8">
        <v>30</v>
      </c>
      <c r="K8">
        <v>7</v>
      </c>
      <c r="L8">
        <v>16</v>
      </c>
      <c r="M8">
        <v>64</v>
      </c>
      <c r="N8">
        <v>3</v>
      </c>
      <c r="O8">
        <v>2</v>
      </c>
      <c r="P8">
        <v>71</v>
      </c>
      <c r="Q8">
        <v>116</v>
      </c>
      <c r="R8">
        <v>0.27400000000000002</v>
      </c>
      <c r="S8">
        <v>0.36699999999999999</v>
      </c>
      <c r="T8">
        <v>0.433</v>
      </c>
      <c r="U8">
        <v>0.8</v>
      </c>
      <c r="V8">
        <v>130</v>
      </c>
      <c r="W8">
        <v>251</v>
      </c>
      <c r="X8">
        <v>9</v>
      </c>
      <c r="Y8">
        <v>16</v>
      </c>
      <c r="Z8">
        <v>3</v>
      </c>
      <c r="AA8">
        <v>3</v>
      </c>
      <c r="AB8">
        <v>0</v>
      </c>
      <c r="AC8" t="s">
        <v>89</v>
      </c>
    </row>
    <row r="9" spans="1:29" x14ac:dyDescent="0.2">
      <c r="A9">
        <v>8</v>
      </c>
      <c r="B9" t="s">
        <v>34</v>
      </c>
      <c r="C9" t="s">
        <v>90</v>
      </c>
      <c r="D9">
        <v>33</v>
      </c>
      <c r="E9">
        <v>118</v>
      </c>
      <c r="F9">
        <v>505</v>
      </c>
      <c r="G9">
        <v>466</v>
      </c>
      <c r="H9">
        <v>76</v>
      </c>
      <c r="I9">
        <v>136</v>
      </c>
      <c r="J9">
        <v>24</v>
      </c>
      <c r="K9">
        <v>5</v>
      </c>
      <c r="L9">
        <v>16</v>
      </c>
      <c r="M9">
        <v>63</v>
      </c>
      <c r="N9">
        <v>18</v>
      </c>
      <c r="O9">
        <v>9</v>
      </c>
      <c r="P9">
        <v>26</v>
      </c>
      <c r="Q9">
        <v>97</v>
      </c>
      <c r="R9">
        <v>0.29199999999999998</v>
      </c>
      <c r="S9">
        <v>0.34699999999999998</v>
      </c>
      <c r="T9">
        <v>0.46800000000000003</v>
      </c>
      <c r="U9">
        <v>0.81399999999999995</v>
      </c>
      <c r="V9">
        <v>132</v>
      </c>
      <c r="W9">
        <v>218</v>
      </c>
      <c r="X9">
        <v>18</v>
      </c>
      <c r="Y9">
        <v>13</v>
      </c>
      <c r="Z9">
        <v>0</v>
      </c>
      <c r="AA9">
        <v>0</v>
      </c>
      <c r="AB9">
        <v>0</v>
      </c>
      <c r="AC9" t="s">
        <v>91</v>
      </c>
    </row>
    <row r="10" spans="1:29" x14ac:dyDescent="0.2">
      <c r="A10">
        <v>9</v>
      </c>
      <c r="B10" t="s">
        <v>35</v>
      </c>
      <c r="C10" t="s">
        <v>92</v>
      </c>
      <c r="D10">
        <v>29</v>
      </c>
      <c r="E10">
        <v>55</v>
      </c>
      <c r="F10">
        <v>183</v>
      </c>
      <c r="G10">
        <v>149</v>
      </c>
      <c r="H10">
        <v>18</v>
      </c>
      <c r="I10">
        <v>38</v>
      </c>
      <c r="J10">
        <v>9</v>
      </c>
      <c r="K10">
        <v>0</v>
      </c>
      <c r="L10">
        <v>6</v>
      </c>
      <c r="M10">
        <v>25</v>
      </c>
      <c r="N10">
        <v>0</v>
      </c>
      <c r="O10">
        <v>0</v>
      </c>
      <c r="P10">
        <v>33</v>
      </c>
      <c r="Q10">
        <v>47</v>
      </c>
      <c r="R10">
        <v>0.255</v>
      </c>
      <c r="S10">
        <v>0.39300000000000002</v>
      </c>
      <c r="T10">
        <v>0.436</v>
      </c>
      <c r="U10">
        <v>0.83</v>
      </c>
      <c r="V10">
        <v>139</v>
      </c>
      <c r="W10">
        <v>65</v>
      </c>
      <c r="X10">
        <v>3</v>
      </c>
      <c r="Y10">
        <v>1</v>
      </c>
      <c r="Z10">
        <v>0</v>
      </c>
      <c r="AA10">
        <v>0</v>
      </c>
      <c r="AB10">
        <v>1</v>
      </c>
      <c r="AC10" t="s">
        <v>93</v>
      </c>
    </row>
    <row r="11" spans="1:29" x14ac:dyDescent="0.2">
      <c r="A11">
        <v>10</v>
      </c>
      <c r="B11" t="s">
        <v>37</v>
      </c>
      <c r="C11" t="s">
        <v>94</v>
      </c>
      <c r="D11">
        <v>27</v>
      </c>
      <c r="E11">
        <v>102</v>
      </c>
      <c r="F11">
        <v>335</v>
      </c>
      <c r="G11">
        <v>297</v>
      </c>
      <c r="H11">
        <v>33</v>
      </c>
      <c r="I11">
        <v>81</v>
      </c>
      <c r="J11">
        <v>12</v>
      </c>
      <c r="K11">
        <v>1</v>
      </c>
      <c r="L11">
        <v>2</v>
      </c>
      <c r="M11">
        <v>17</v>
      </c>
      <c r="N11">
        <v>1</v>
      </c>
      <c r="O11">
        <v>0</v>
      </c>
      <c r="P11">
        <v>34</v>
      </c>
      <c r="Q11">
        <v>46</v>
      </c>
      <c r="R11">
        <v>0.27300000000000002</v>
      </c>
      <c r="S11">
        <v>0.35099999999999998</v>
      </c>
      <c r="T11">
        <v>0.34</v>
      </c>
      <c r="U11">
        <v>0.69099999999999995</v>
      </c>
      <c r="V11">
        <v>101</v>
      </c>
      <c r="W11">
        <v>101</v>
      </c>
      <c r="X11">
        <v>15</v>
      </c>
      <c r="Y11">
        <v>2</v>
      </c>
      <c r="Z11">
        <v>2</v>
      </c>
      <c r="AA11">
        <v>0</v>
      </c>
      <c r="AB11">
        <v>1</v>
      </c>
      <c r="AC11" t="s">
        <v>95</v>
      </c>
    </row>
    <row r="12" spans="1:29" x14ac:dyDescent="0.2">
      <c r="A12">
        <v>11</v>
      </c>
      <c r="B12" t="s">
        <v>35</v>
      </c>
      <c r="C12" t="s">
        <v>96</v>
      </c>
      <c r="D12">
        <v>29</v>
      </c>
      <c r="E12">
        <v>66</v>
      </c>
      <c r="F12">
        <v>207</v>
      </c>
      <c r="G12">
        <v>181</v>
      </c>
      <c r="H12">
        <v>26</v>
      </c>
      <c r="I12">
        <v>43</v>
      </c>
      <c r="J12">
        <v>8</v>
      </c>
      <c r="K12">
        <v>1</v>
      </c>
      <c r="L12">
        <v>4</v>
      </c>
      <c r="M12">
        <v>21</v>
      </c>
      <c r="N12">
        <v>1</v>
      </c>
      <c r="O12">
        <v>1</v>
      </c>
      <c r="P12">
        <v>20</v>
      </c>
      <c r="Q12">
        <v>66</v>
      </c>
      <c r="R12">
        <v>0.23799999999999999</v>
      </c>
      <c r="S12">
        <v>0.32400000000000001</v>
      </c>
      <c r="T12">
        <v>0.35899999999999999</v>
      </c>
      <c r="U12">
        <v>0.68300000000000005</v>
      </c>
      <c r="V12">
        <v>97</v>
      </c>
      <c r="W12">
        <v>65</v>
      </c>
      <c r="X12">
        <v>9</v>
      </c>
      <c r="Y12">
        <v>4</v>
      </c>
      <c r="Z12">
        <v>0</v>
      </c>
      <c r="AA12">
        <v>2</v>
      </c>
      <c r="AB12">
        <v>0</v>
      </c>
      <c r="AC12" t="s">
        <v>97</v>
      </c>
    </row>
    <row r="13" spans="1:29" x14ac:dyDescent="0.2">
      <c r="A13">
        <v>12</v>
      </c>
      <c r="B13" t="s">
        <v>29</v>
      </c>
      <c r="C13" t="s">
        <v>98</v>
      </c>
      <c r="D13">
        <v>32</v>
      </c>
      <c r="E13">
        <v>61</v>
      </c>
      <c r="F13">
        <v>191</v>
      </c>
      <c r="G13">
        <v>174</v>
      </c>
      <c r="H13">
        <v>19</v>
      </c>
      <c r="I13">
        <v>34</v>
      </c>
      <c r="J13">
        <v>6</v>
      </c>
      <c r="K13">
        <v>0</v>
      </c>
      <c r="L13">
        <v>3</v>
      </c>
      <c r="M13">
        <v>18</v>
      </c>
      <c r="N13">
        <v>3</v>
      </c>
      <c r="O13">
        <v>0</v>
      </c>
      <c r="P13">
        <v>11</v>
      </c>
      <c r="Q13">
        <v>46</v>
      </c>
      <c r="R13">
        <v>0.19500000000000001</v>
      </c>
      <c r="S13">
        <v>0.25700000000000001</v>
      </c>
      <c r="T13">
        <v>0.28199999999999997</v>
      </c>
      <c r="U13">
        <v>0.53800000000000003</v>
      </c>
      <c r="V13">
        <v>55</v>
      </c>
      <c r="W13">
        <v>49</v>
      </c>
      <c r="X13">
        <v>5</v>
      </c>
      <c r="Y13">
        <v>4</v>
      </c>
      <c r="Z13">
        <v>0</v>
      </c>
      <c r="AA13">
        <v>2</v>
      </c>
      <c r="AB13">
        <v>0</v>
      </c>
      <c r="AC13" t="s">
        <v>99</v>
      </c>
    </row>
    <row r="14" spans="1:29" x14ac:dyDescent="0.2">
      <c r="A14">
        <v>13</v>
      </c>
      <c r="B14" t="s">
        <v>30</v>
      </c>
      <c r="C14" t="s">
        <v>100</v>
      </c>
      <c r="D14">
        <v>27</v>
      </c>
      <c r="E14">
        <v>58</v>
      </c>
      <c r="F14">
        <v>152</v>
      </c>
      <c r="G14">
        <v>134</v>
      </c>
      <c r="H14">
        <v>11</v>
      </c>
      <c r="I14">
        <v>26</v>
      </c>
      <c r="J14">
        <v>10</v>
      </c>
      <c r="K14">
        <v>1</v>
      </c>
      <c r="L14">
        <v>0</v>
      </c>
      <c r="M14">
        <v>17</v>
      </c>
      <c r="N14">
        <v>0</v>
      </c>
      <c r="O14">
        <v>0</v>
      </c>
      <c r="P14">
        <v>12</v>
      </c>
      <c r="Q14">
        <v>37</v>
      </c>
      <c r="R14">
        <v>0.19400000000000001</v>
      </c>
      <c r="S14">
        <v>0.27600000000000002</v>
      </c>
      <c r="T14">
        <v>0.28399999999999997</v>
      </c>
      <c r="U14">
        <v>0.56000000000000005</v>
      </c>
      <c r="V14">
        <v>62</v>
      </c>
      <c r="W14">
        <v>38</v>
      </c>
      <c r="X14">
        <v>0</v>
      </c>
      <c r="Y14">
        <v>4</v>
      </c>
      <c r="Z14">
        <v>0</v>
      </c>
      <c r="AA14">
        <v>2</v>
      </c>
      <c r="AB14">
        <v>0</v>
      </c>
      <c r="AC14" t="s">
        <v>101</v>
      </c>
    </row>
    <row r="15" spans="1:29" x14ac:dyDescent="0.2">
      <c r="A15">
        <v>14</v>
      </c>
      <c r="B15" t="s">
        <v>36</v>
      </c>
      <c r="C15" t="s">
        <v>102</v>
      </c>
      <c r="D15">
        <v>31</v>
      </c>
      <c r="E15">
        <v>49</v>
      </c>
      <c r="F15">
        <v>130</v>
      </c>
      <c r="G15">
        <v>123</v>
      </c>
      <c r="H15">
        <v>18</v>
      </c>
      <c r="I15">
        <v>25</v>
      </c>
      <c r="J15">
        <v>7</v>
      </c>
      <c r="K15">
        <v>2</v>
      </c>
      <c r="L15">
        <v>4</v>
      </c>
      <c r="M15">
        <v>13</v>
      </c>
      <c r="N15">
        <v>1</v>
      </c>
      <c r="O15">
        <v>0</v>
      </c>
      <c r="P15">
        <v>6</v>
      </c>
      <c r="Q15">
        <v>40</v>
      </c>
      <c r="R15">
        <v>0.20300000000000001</v>
      </c>
      <c r="S15">
        <v>0.246</v>
      </c>
      <c r="T15">
        <v>0.39</v>
      </c>
      <c r="U15">
        <v>0.63600000000000001</v>
      </c>
      <c r="V15">
        <v>80</v>
      </c>
      <c r="W15">
        <v>48</v>
      </c>
      <c r="X15">
        <v>2</v>
      </c>
      <c r="Y15">
        <v>1</v>
      </c>
      <c r="Z15">
        <v>0</v>
      </c>
      <c r="AA15">
        <v>0</v>
      </c>
      <c r="AB15">
        <v>0</v>
      </c>
      <c r="AC15" t="s">
        <v>103</v>
      </c>
    </row>
    <row r="16" spans="1:29" x14ac:dyDescent="0.2">
      <c r="A16">
        <v>15</v>
      </c>
      <c r="B16" t="s">
        <v>38</v>
      </c>
      <c r="C16" t="s">
        <v>104</v>
      </c>
      <c r="D16">
        <v>35</v>
      </c>
      <c r="E16">
        <v>28</v>
      </c>
      <c r="F16">
        <v>74</v>
      </c>
      <c r="G16">
        <v>66</v>
      </c>
      <c r="H16">
        <v>6</v>
      </c>
      <c r="I16">
        <v>10</v>
      </c>
      <c r="J16">
        <v>3</v>
      </c>
      <c r="K16">
        <v>0</v>
      </c>
      <c r="L16">
        <v>0</v>
      </c>
      <c r="M16">
        <v>7</v>
      </c>
      <c r="N16">
        <v>0</v>
      </c>
      <c r="O16">
        <v>0</v>
      </c>
      <c r="P16">
        <v>5</v>
      </c>
      <c r="Q16">
        <v>20</v>
      </c>
      <c r="R16">
        <v>0.152</v>
      </c>
      <c r="S16">
        <v>0.216</v>
      </c>
      <c r="T16">
        <v>0.19700000000000001</v>
      </c>
      <c r="U16">
        <v>0.41299999999999998</v>
      </c>
      <c r="V16">
        <v>20</v>
      </c>
      <c r="W16">
        <v>13</v>
      </c>
      <c r="X16">
        <v>3</v>
      </c>
      <c r="Y16">
        <v>1</v>
      </c>
      <c r="Z16">
        <v>0</v>
      </c>
      <c r="AA16">
        <v>2</v>
      </c>
      <c r="AB16">
        <v>0</v>
      </c>
      <c r="AC16" t="s">
        <v>105</v>
      </c>
    </row>
    <row r="17" spans="1:29" x14ac:dyDescent="0.2">
      <c r="A17">
        <v>16</v>
      </c>
      <c r="B17" t="s">
        <v>29</v>
      </c>
      <c r="C17" t="s">
        <v>106</v>
      </c>
      <c r="D17">
        <v>28</v>
      </c>
      <c r="E17">
        <v>24</v>
      </c>
      <c r="F17">
        <v>72</v>
      </c>
      <c r="G17">
        <v>68</v>
      </c>
      <c r="H17">
        <v>4</v>
      </c>
      <c r="I17">
        <v>13</v>
      </c>
      <c r="J17">
        <v>4</v>
      </c>
      <c r="K17">
        <v>0</v>
      </c>
      <c r="L17">
        <v>1</v>
      </c>
      <c r="M17">
        <v>6</v>
      </c>
      <c r="N17">
        <v>0</v>
      </c>
      <c r="O17">
        <v>0</v>
      </c>
      <c r="P17">
        <v>2</v>
      </c>
      <c r="Q17">
        <v>9</v>
      </c>
      <c r="R17">
        <v>0.191</v>
      </c>
      <c r="S17">
        <v>0.214</v>
      </c>
      <c r="T17">
        <v>0.29399999999999998</v>
      </c>
      <c r="U17">
        <v>0.50800000000000001</v>
      </c>
      <c r="V17">
        <v>45</v>
      </c>
      <c r="W17">
        <v>20</v>
      </c>
      <c r="X17">
        <v>0</v>
      </c>
      <c r="Y17">
        <v>0</v>
      </c>
      <c r="Z17">
        <v>2</v>
      </c>
      <c r="AA17">
        <v>0</v>
      </c>
      <c r="AB17">
        <v>0</v>
      </c>
      <c r="AC17" t="s">
        <v>107</v>
      </c>
    </row>
    <row r="18" spans="1:29" x14ac:dyDescent="0.2">
      <c r="A18">
        <v>17</v>
      </c>
      <c r="B18" t="s">
        <v>36</v>
      </c>
      <c r="C18" t="s">
        <v>108</v>
      </c>
      <c r="D18">
        <v>31</v>
      </c>
      <c r="E18">
        <v>43</v>
      </c>
      <c r="F18">
        <v>63</v>
      </c>
      <c r="G18">
        <v>54</v>
      </c>
      <c r="H18">
        <v>11</v>
      </c>
      <c r="I18">
        <v>9</v>
      </c>
      <c r="J18">
        <v>0</v>
      </c>
      <c r="K18">
        <v>0</v>
      </c>
      <c r="L18">
        <v>0</v>
      </c>
      <c r="M18">
        <v>2</v>
      </c>
      <c r="N18">
        <v>3</v>
      </c>
      <c r="O18">
        <v>0</v>
      </c>
      <c r="P18">
        <v>8</v>
      </c>
      <c r="Q18">
        <v>9</v>
      </c>
      <c r="R18">
        <v>0.16700000000000001</v>
      </c>
      <c r="S18">
        <v>0.28599999999999998</v>
      </c>
      <c r="T18">
        <v>0.16700000000000001</v>
      </c>
      <c r="U18">
        <v>0.45200000000000001</v>
      </c>
      <c r="V18">
        <v>35</v>
      </c>
      <c r="W18">
        <v>9</v>
      </c>
      <c r="X18">
        <v>0</v>
      </c>
      <c r="Y18">
        <v>1</v>
      </c>
      <c r="Z18">
        <v>0</v>
      </c>
      <c r="AA18">
        <v>0</v>
      </c>
      <c r="AB18">
        <v>0</v>
      </c>
      <c r="AC18" t="s">
        <v>109</v>
      </c>
    </row>
    <row r="19" spans="1:29" x14ac:dyDescent="0.2">
      <c r="A19">
        <v>18</v>
      </c>
      <c r="B19" t="s">
        <v>9</v>
      </c>
      <c r="C19" t="s">
        <v>110</v>
      </c>
      <c r="D19">
        <v>39</v>
      </c>
      <c r="E19">
        <v>12</v>
      </c>
      <c r="F19">
        <v>43</v>
      </c>
      <c r="G19">
        <v>41</v>
      </c>
      <c r="H19">
        <v>3</v>
      </c>
      <c r="I19">
        <v>8</v>
      </c>
      <c r="J19">
        <v>0</v>
      </c>
      <c r="K19">
        <v>0</v>
      </c>
      <c r="L19">
        <v>1</v>
      </c>
      <c r="M19">
        <v>3</v>
      </c>
      <c r="N19">
        <v>0</v>
      </c>
      <c r="O19">
        <v>0</v>
      </c>
      <c r="P19">
        <v>2</v>
      </c>
      <c r="Q19">
        <v>11</v>
      </c>
      <c r="R19">
        <v>0.19500000000000001</v>
      </c>
      <c r="S19">
        <v>0.23300000000000001</v>
      </c>
      <c r="T19">
        <v>0.26800000000000002</v>
      </c>
      <c r="U19">
        <v>0.501</v>
      </c>
      <c r="V19">
        <v>44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111</v>
      </c>
    </row>
    <row r="20" spans="1:29" x14ac:dyDescent="0.2">
      <c r="A20">
        <v>19</v>
      </c>
      <c r="B20" t="s">
        <v>10</v>
      </c>
      <c r="C20" t="s">
        <v>112</v>
      </c>
      <c r="D20">
        <v>22</v>
      </c>
      <c r="E20">
        <v>11</v>
      </c>
      <c r="F20">
        <v>42</v>
      </c>
      <c r="G20">
        <v>38</v>
      </c>
      <c r="H20">
        <v>4</v>
      </c>
      <c r="I20">
        <v>7</v>
      </c>
      <c r="J20">
        <v>0</v>
      </c>
      <c r="K20">
        <v>0</v>
      </c>
      <c r="L20">
        <v>2</v>
      </c>
      <c r="M20">
        <v>5</v>
      </c>
      <c r="N20">
        <v>0</v>
      </c>
      <c r="O20">
        <v>0</v>
      </c>
      <c r="P20">
        <v>2</v>
      </c>
      <c r="Q20">
        <v>8</v>
      </c>
      <c r="R20">
        <v>0.184</v>
      </c>
      <c r="S20">
        <v>0.24399999999999999</v>
      </c>
      <c r="T20">
        <v>0.34200000000000003</v>
      </c>
      <c r="U20">
        <v>0.58599999999999997</v>
      </c>
      <c r="V20">
        <v>67</v>
      </c>
      <c r="W20">
        <v>13</v>
      </c>
      <c r="X20">
        <v>0</v>
      </c>
      <c r="Y20">
        <v>1</v>
      </c>
      <c r="Z20">
        <v>0</v>
      </c>
      <c r="AA20">
        <v>0</v>
      </c>
      <c r="AB20">
        <v>0</v>
      </c>
      <c r="AC20" t="s">
        <v>113</v>
      </c>
    </row>
    <row r="21" spans="1:29" x14ac:dyDescent="0.2">
      <c r="A21">
        <v>20</v>
      </c>
      <c r="B21" t="s">
        <v>35</v>
      </c>
      <c r="C21" t="s">
        <v>114</v>
      </c>
      <c r="D21">
        <v>22</v>
      </c>
      <c r="E21">
        <v>16</v>
      </c>
      <c r="F21">
        <v>41</v>
      </c>
      <c r="G21">
        <v>36</v>
      </c>
      <c r="H21">
        <v>3</v>
      </c>
      <c r="I21">
        <v>6</v>
      </c>
      <c r="J21">
        <v>1</v>
      </c>
      <c r="K21">
        <v>0</v>
      </c>
      <c r="L21">
        <v>1</v>
      </c>
      <c r="M21">
        <v>3</v>
      </c>
      <c r="N21">
        <v>0</v>
      </c>
      <c r="O21">
        <v>0</v>
      </c>
      <c r="P21">
        <v>5</v>
      </c>
      <c r="Q21">
        <v>12</v>
      </c>
      <c r="R21">
        <v>0.16700000000000001</v>
      </c>
      <c r="S21">
        <v>0.26800000000000002</v>
      </c>
      <c r="T21">
        <v>0.27800000000000002</v>
      </c>
      <c r="U21">
        <v>0.54600000000000004</v>
      </c>
      <c r="V21">
        <v>58</v>
      </c>
      <c r="W21">
        <v>10</v>
      </c>
      <c r="X21">
        <v>1</v>
      </c>
      <c r="Y21">
        <v>0</v>
      </c>
      <c r="Z21">
        <v>0</v>
      </c>
      <c r="AA21">
        <v>0</v>
      </c>
      <c r="AB21">
        <v>0</v>
      </c>
      <c r="AC21" t="s">
        <v>115</v>
      </c>
    </row>
    <row r="22" spans="1:29" x14ac:dyDescent="0.2">
      <c r="A22">
        <v>21</v>
      </c>
      <c r="B22" t="s">
        <v>36</v>
      </c>
      <c r="C22" t="s">
        <v>116</v>
      </c>
      <c r="D22">
        <v>25</v>
      </c>
      <c r="E22">
        <v>14</v>
      </c>
      <c r="F22">
        <v>31</v>
      </c>
      <c r="G22">
        <v>29</v>
      </c>
      <c r="H22">
        <v>4</v>
      </c>
      <c r="I22">
        <v>4</v>
      </c>
      <c r="J22">
        <v>1</v>
      </c>
      <c r="K22">
        <v>0</v>
      </c>
      <c r="L22">
        <v>2</v>
      </c>
      <c r="M22">
        <v>6</v>
      </c>
      <c r="N22">
        <v>0</v>
      </c>
      <c r="O22">
        <v>0</v>
      </c>
      <c r="P22">
        <v>1</v>
      </c>
      <c r="Q22">
        <v>12</v>
      </c>
      <c r="R22">
        <v>0.13800000000000001</v>
      </c>
      <c r="S22">
        <v>0.19400000000000001</v>
      </c>
      <c r="T22">
        <v>0.379</v>
      </c>
      <c r="U22">
        <v>0.57299999999999995</v>
      </c>
      <c r="V22">
        <v>60</v>
      </c>
      <c r="W22">
        <v>11</v>
      </c>
      <c r="X22">
        <v>1</v>
      </c>
      <c r="Y22">
        <v>1</v>
      </c>
      <c r="Z22">
        <v>0</v>
      </c>
      <c r="AA22">
        <v>0</v>
      </c>
      <c r="AB22">
        <v>0</v>
      </c>
      <c r="AC22" t="s">
        <v>117</v>
      </c>
    </row>
    <row r="23" spans="1:29" x14ac:dyDescent="0.2">
      <c r="A23">
        <v>22</v>
      </c>
      <c r="B23" t="s">
        <v>29</v>
      </c>
      <c r="C23" t="s">
        <v>118</v>
      </c>
      <c r="D23">
        <v>29</v>
      </c>
      <c r="E23">
        <v>6</v>
      </c>
      <c r="F23">
        <v>16</v>
      </c>
      <c r="G23">
        <v>14</v>
      </c>
      <c r="H23">
        <v>2</v>
      </c>
      <c r="I23">
        <v>2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2</v>
      </c>
      <c r="Q23">
        <v>6</v>
      </c>
      <c r="R23">
        <v>0.14299999999999999</v>
      </c>
      <c r="S23">
        <v>0.25</v>
      </c>
      <c r="T23">
        <v>0.14299999999999999</v>
      </c>
      <c r="U23">
        <v>0.39300000000000002</v>
      </c>
      <c r="V23">
        <v>18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119</v>
      </c>
    </row>
    <row r="24" spans="1:29" x14ac:dyDescent="0.2">
      <c r="A24">
        <v>23</v>
      </c>
      <c r="B24" t="s">
        <v>35</v>
      </c>
      <c r="C24" t="s">
        <v>120</v>
      </c>
      <c r="D24">
        <v>20</v>
      </c>
      <c r="E24">
        <v>5</v>
      </c>
      <c r="F24">
        <v>14</v>
      </c>
      <c r="G24">
        <v>12</v>
      </c>
      <c r="H24">
        <v>3</v>
      </c>
      <c r="I24">
        <v>2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2</v>
      </c>
      <c r="Q24">
        <v>4</v>
      </c>
      <c r="R24">
        <v>0.16700000000000001</v>
      </c>
      <c r="S24">
        <v>0.28599999999999998</v>
      </c>
      <c r="T24">
        <v>0.5</v>
      </c>
      <c r="U24">
        <v>0.78600000000000003</v>
      </c>
      <c r="V24">
        <v>121</v>
      </c>
      <c r="W24">
        <v>6</v>
      </c>
      <c r="X24">
        <v>1</v>
      </c>
      <c r="Y24">
        <v>0</v>
      </c>
      <c r="Z24">
        <v>0</v>
      </c>
      <c r="AA24">
        <v>0</v>
      </c>
      <c r="AB24">
        <v>0</v>
      </c>
      <c r="AC24" t="s">
        <v>121</v>
      </c>
    </row>
    <row r="25" spans="1:29" x14ac:dyDescent="0.2">
      <c r="A25">
        <v>24</v>
      </c>
      <c r="B25" t="s">
        <v>36</v>
      </c>
      <c r="C25" t="s">
        <v>122</v>
      </c>
      <c r="D25">
        <v>31</v>
      </c>
      <c r="E25">
        <v>11</v>
      </c>
      <c r="F25">
        <v>8</v>
      </c>
      <c r="G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0.125</v>
      </c>
      <c r="S25">
        <v>0.125</v>
      </c>
      <c r="T25">
        <v>0.125</v>
      </c>
      <c r="U25">
        <v>0.25</v>
      </c>
      <c r="V25">
        <v>-28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123</v>
      </c>
    </row>
    <row r="26" spans="1:29" x14ac:dyDescent="0.2">
      <c r="A26">
        <v>25</v>
      </c>
      <c r="B26" t="s">
        <v>36</v>
      </c>
      <c r="C26" t="s">
        <v>124</v>
      </c>
      <c r="D26">
        <v>31</v>
      </c>
      <c r="E26">
        <v>10</v>
      </c>
      <c r="F26">
        <v>8</v>
      </c>
      <c r="G26">
        <v>7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3</v>
      </c>
      <c r="R26">
        <v>0.14299999999999999</v>
      </c>
      <c r="S26">
        <v>0.14299999999999999</v>
      </c>
      <c r="T26">
        <v>0.14299999999999999</v>
      </c>
      <c r="U26">
        <v>0.28599999999999998</v>
      </c>
      <c r="V26">
        <v>-17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 t="s">
        <v>125</v>
      </c>
    </row>
    <row r="27" spans="1:29" x14ac:dyDescent="0.2">
      <c r="A27">
        <v>26</v>
      </c>
      <c r="B27" t="s">
        <v>37</v>
      </c>
      <c r="C27" t="s">
        <v>126</v>
      </c>
      <c r="D27">
        <v>31</v>
      </c>
      <c r="E27">
        <v>5</v>
      </c>
      <c r="F27">
        <v>6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-100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127</v>
      </c>
    </row>
    <row r="28" spans="1:29" x14ac:dyDescent="0.2">
      <c r="A28">
        <v>27</v>
      </c>
      <c r="B28" t="s">
        <v>35</v>
      </c>
      <c r="C28" t="s">
        <v>128</v>
      </c>
      <c r="D28">
        <v>25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-100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129</v>
      </c>
    </row>
    <row r="29" spans="1:29" x14ac:dyDescent="0.2">
      <c r="A29">
        <v>28</v>
      </c>
      <c r="B29" t="s">
        <v>33</v>
      </c>
      <c r="C29" t="s">
        <v>130</v>
      </c>
      <c r="D29">
        <v>24</v>
      </c>
      <c r="E29">
        <v>2</v>
      </c>
      <c r="F29">
        <v>2</v>
      </c>
      <c r="G29">
        <v>2</v>
      </c>
      <c r="H29">
        <v>1</v>
      </c>
      <c r="I29">
        <v>1</v>
      </c>
      <c r="J29">
        <v>0</v>
      </c>
      <c r="K29">
        <v>0</v>
      </c>
      <c r="L29">
        <v>1</v>
      </c>
      <c r="M29">
        <v>3</v>
      </c>
      <c r="N29">
        <v>0</v>
      </c>
      <c r="O29">
        <v>0</v>
      </c>
      <c r="P29">
        <v>0</v>
      </c>
      <c r="Q29">
        <v>0</v>
      </c>
      <c r="R29">
        <v>0.5</v>
      </c>
      <c r="S29">
        <v>0.5</v>
      </c>
      <c r="T29">
        <v>2</v>
      </c>
      <c r="U29">
        <v>2.5</v>
      </c>
      <c r="V29">
        <v>574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131</v>
      </c>
    </row>
    <row r="30" spans="1:29" x14ac:dyDescent="0.2">
      <c r="A30">
        <v>29</v>
      </c>
      <c r="B30" t="s">
        <v>34</v>
      </c>
      <c r="C30" t="s">
        <v>132</v>
      </c>
      <c r="D30">
        <v>31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133</v>
      </c>
    </row>
    <row r="31" spans="1:29" x14ac:dyDescent="0.2">
      <c r="A31">
        <v>30</v>
      </c>
      <c r="B31" t="s">
        <v>37</v>
      </c>
      <c r="C31" t="s">
        <v>134</v>
      </c>
      <c r="D31">
        <v>30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135</v>
      </c>
    </row>
    <row r="32" spans="1:29" x14ac:dyDescent="0.2">
      <c r="B32" t="s">
        <v>39</v>
      </c>
      <c r="C32" t="s">
        <v>40</v>
      </c>
      <c r="D32">
        <v>29.8</v>
      </c>
      <c r="E32">
        <v>162</v>
      </c>
      <c r="F32">
        <v>6176</v>
      </c>
      <c r="G32">
        <v>5489</v>
      </c>
      <c r="H32">
        <v>772</v>
      </c>
      <c r="I32">
        <v>1422</v>
      </c>
      <c r="J32">
        <v>272</v>
      </c>
      <c r="K32">
        <v>27</v>
      </c>
      <c r="L32">
        <v>171</v>
      </c>
      <c r="M32">
        <v>735</v>
      </c>
      <c r="N32">
        <v>62</v>
      </c>
      <c r="O32">
        <v>22</v>
      </c>
      <c r="P32">
        <v>510</v>
      </c>
      <c r="Q32">
        <v>1217</v>
      </c>
      <c r="R32">
        <v>0.25900000000000001</v>
      </c>
      <c r="S32">
        <v>0.33200000000000002</v>
      </c>
      <c r="T32">
        <v>0.41199999999999998</v>
      </c>
      <c r="U32">
        <v>0.74399999999999999</v>
      </c>
      <c r="V32">
        <v>113</v>
      </c>
      <c r="W32">
        <v>2261</v>
      </c>
      <c r="X32">
        <v>122</v>
      </c>
      <c r="Y32">
        <v>112</v>
      </c>
      <c r="Z32">
        <v>20</v>
      </c>
      <c r="AA32">
        <v>44</v>
      </c>
      <c r="AB32">
        <v>25</v>
      </c>
      <c r="AC32" t="s">
        <v>41</v>
      </c>
    </row>
    <row r="33" spans="1:29" x14ac:dyDescent="0.2">
      <c r="B33" t="s">
        <v>39</v>
      </c>
      <c r="C33" t="s">
        <v>155</v>
      </c>
      <c r="G33">
        <v>6</v>
      </c>
      <c r="H33">
        <v>3</v>
      </c>
      <c r="I33">
        <v>1</v>
      </c>
      <c r="J33">
        <v>6</v>
      </c>
      <c r="K33">
        <v>6</v>
      </c>
      <c r="L33">
        <v>8</v>
      </c>
      <c r="N33">
        <v>12</v>
      </c>
      <c r="O33">
        <v>4</v>
      </c>
      <c r="P33">
        <v>7</v>
      </c>
      <c r="Q33">
        <v>1</v>
      </c>
      <c r="R33">
        <v>1</v>
      </c>
      <c r="S33">
        <v>2</v>
      </c>
      <c r="T33">
        <v>5</v>
      </c>
      <c r="U33">
        <v>4</v>
      </c>
      <c r="W33">
        <v>5</v>
      </c>
      <c r="Y33">
        <v>1</v>
      </c>
      <c r="AA33">
        <v>6</v>
      </c>
      <c r="AC33" t="s">
        <v>41</v>
      </c>
    </row>
    <row r="35" spans="1:29" x14ac:dyDescent="0.2">
      <c r="A35" t="s">
        <v>267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A8FF-1270-D549-B6FE-DB6F99DA7B39}">
  <sheetPr>
    <tabColor theme="5"/>
  </sheetPr>
  <dimension ref="A1:K34"/>
  <sheetViews>
    <sheetView workbookViewId="0">
      <selection activeCell="K33" sqref="K33"/>
    </sheetView>
  </sheetViews>
  <sheetFormatPr baseColWidth="10" defaultRowHeight="16" x14ac:dyDescent="0.2"/>
  <cols>
    <col min="1" max="1" width="15.6640625" bestFit="1" customWidth="1"/>
    <col min="2" max="2" width="6.6640625" customWidth="1"/>
    <col min="3" max="3" width="10" customWidth="1"/>
    <col min="4" max="4" width="9.33203125" bestFit="1" customWidth="1"/>
    <col min="5" max="5" width="13.1640625" customWidth="1"/>
    <col min="6" max="6" width="15" customWidth="1"/>
    <col min="7" max="7" width="11.83203125" customWidth="1"/>
    <col min="8" max="8" width="14.83203125" customWidth="1"/>
    <col min="9" max="9" width="12.33203125" customWidth="1"/>
    <col min="10" max="10" width="11.1640625" customWidth="1"/>
    <col min="11" max="11" width="15.5" customWidth="1"/>
  </cols>
  <sheetData>
    <row r="1" spans="1:11" x14ac:dyDescent="0.2">
      <c r="A1" t="s">
        <v>191</v>
      </c>
      <c r="B1" t="s">
        <v>3</v>
      </c>
      <c r="C1" t="s">
        <v>190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</row>
    <row r="2" spans="1:11" x14ac:dyDescent="0.2">
      <c r="A2" t="s">
        <v>200</v>
      </c>
      <c r="B2">
        <v>37</v>
      </c>
      <c r="C2" t="s">
        <v>64</v>
      </c>
      <c r="D2" t="s">
        <v>201</v>
      </c>
      <c r="E2">
        <v>43333333</v>
      </c>
      <c r="F2" t="s">
        <v>202</v>
      </c>
      <c r="G2" t="s">
        <v>202</v>
      </c>
      <c r="H2" t="s">
        <v>203</v>
      </c>
      <c r="I2">
        <v>43333333</v>
      </c>
      <c r="J2">
        <v>16.149999999999999</v>
      </c>
      <c r="K2">
        <v>43333333</v>
      </c>
    </row>
    <row r="3" spans="1:11" x14ac:dyDescent="0.2">
      <c r="A3" t="s">
        <v>204</v>
      </c>
      <c r="B3">
        <v>28</v>
      </c>
      <c r="C3" t="s">
        <v>31</v>
      </c>
      <c r="D3" t="s">
        <v>201</v>
      </c>
      <c r="E3">
        <v>32000000</v>
      </c>
      <c r="F3">
        <v>2100000</v>
      </c>
      <c r="G3" t="s">
        <v>202</v>
      </c>
      <c r="H3" t="s">
        <v>205</v>
      </c>
      <c r="I3">
        <v>34100000</v>
      </c>
      <c r="J3">
        <v>12.71</v>
      </c>
      <c r="K3">
        <v>33800000</v>
      </c>
    </row>
    <row r="4" spans="1:11" x14ac:dyDescent="0.2">
      <c r="A4" t="s">
        <v>206</v>
      </c>
      <c r="B4">
        <v>34</v>
      </c>
      <c r="C4" t="s">
        <v>64</v>
      </c>
      <c r="D4" t="s">
        <v>201</v>
      </c>
      <c r="E4">
        <v>33500000</v>
      </c>
      <c r="F4">
        <v>2500000</v>
      </c>
      <c r="G4" t="s">
        <v>202</v>
      </c>
      <c r="H4" t="s">
        <v>207</v>
      </c>
      <c r="I4">
        <v>20500000</v>
      </c>
      <c r="J4">
        <v>7.64</v>
      </c>
      <c r="K4">
        <v>24000000</v>
      </c>
    </row>
    <row r="5" spans="1:11" x14ac:dyDescent="0.2">
      <c r="A5" t="s">
        <v>90</v>
      </c>
      <c r="B5">
        <v>33</v>
      </c>
      <c r="C5" t="s">
        <v>34</v>
      </c>
      <c r="D5" t="s">
        <v>201</v>
      </c>
      <c r="E5">
        <v>14500000</v>
      </c>
      <c r="F5">
        <v>1250000</v>
      </c>
      <c r="G5" t="s">
        <v>202</v>
      </c>
      <c r="H5" t="s">
        <v>208</v>
      </c>
      <c r="I5">
        <v>15750000</v>
      </c>
      <c r="J5">
        <v>5.87</v>
      </c>
      <c r="K5">
        <v>19500000</v>
      </c>
    </row>
    <row r="6" spans="1:11" x14ac:dyDescent="0.2">
      <c r="A6" t="s">
        <v>86</v>
      </c>
      <c r="B6">
        <v>33</v>
      </c>
      <c r="C6" t="s">
        <v>32</v>
      </c>
      <c r="D6" t="s">
        <v>201</v>
      </c>
      <c r="E6">
        <v>12000000</v>
      </c>
      <c r="F6">
        <v>666666</v>
      </c>
      <c r="G6" t="s">
        <v>202</v>
      </c>
      <c r="H6" t="s">
        <v>209</v>
      </c>
      <c r="I6">
        <v>12666666</v>
      </c>
      <c r="J6">
        <v>4.72</v>
      </c>
      <c r="K6">
        <v>13250000</v>
      </c>
    </row>
    <row r="7" spans="1:11" x14ac:dyDescent="0.2">
      <c r="A7" t="s">
        <v>138</v>
      </c>
      <c r="B7">
        <v>35</v>
      </c>
      <c r="C7" t="s">
        <v>64</v>
      </c>
      <c r="D7" t="s">
        <v>201</v>
      </c>
      <c r="E7">
        <v>12000000</v>
      </c>
      <c r="F7" t="s">
        <v>202</v>
      </c>
      <c r="G7" t="s">
        <v>202</v>
      </c>
      <c r="H7" t="s">
        <v>210</v>
      </c>
      <c r="I7">
        <v>12000000</v>
      </c>
      <c r="J7">
        <v>4.47</v>
      </c>
      <c r="K7">
        <v>11750000</v>
      </c>
    </row>
    <row r="8" spans="1:11" x14ac:dyDescent="0.2">
      <c r="A8" t="s">
        <v>211</v>
      </c>
      <c r="B8">
        <v>28</v>
      </c>
      <c r="C8" t="s">
        <v>212</v>
      </c>
      <c r="D8" t="s">
        <v>201</v>
      </c>
      <c r="E8">
        <v>10200000</v>
      </c>
      <c r="F8" t="s">
        <v>202</v>
      </c>
      <c r="G8" t="s">
        <v>202</v>
      </c>
      <c r="H8" t="s">
        <v>213</v>
      </c>
      <c r="I8">
        <v>10200000</v>
      </c>
      <c r="J8">
        <v>3.8</v>
      </c>
      <c r="K8">
        <v>10200000</v>
      </c>
    </row>
    <row r="9" spans="1:11" x14ac:dyDescent="0.2">
      <c r="A9" t="s">
        <v>194</v>
      </c>
      <c r="B9">
        <v>33</v>
      </c>
      <c r="C9" t="s">
        <v>10</v>
      </c>
      <c r="D9" t="s">
        <v>201</v>
      </c>
      <c r="E9">
        <v>10000000</v>
      </c>
      <c r="F9" t="s">
        <v>202</v>
      </c>
      <c r="G9" t="s">
        <v>202</v>
      </c>
      <c r="H9" t="s">
        <v>214</v>
      </c>
      <c r="I9">
        <v>10000000</v>
      </c>
      <c r="J9">
        <v>3.73</v>
      </c>
      <c r="K9">
        <v>10000000</v>
      </c>
    </row>
    <row r="10" spans="1:11" x14ac:dyDescent="0.2">
      <c r="A10" t="s">
        <v>148</v>
      </c>
      <c r="B10">
        <v>33</v>
      </c>
      <c r="C10" t="s">
        <v>64</v>
      </c>
      <c r="D10" t="s">
        <v>201</v>
      </c>
      <c r="E10">
        <v>8650000</v>
      </c>
      <c r="F10" t="s">
        <v>202</v>
      </c>
      <c r="G10" t="s">
        <v>202</v>
      </c>
      <c r="H10" t="s">
        <v>215</v>
      </c>
      <c r="I10">
        <v>8650000</v>
      </c>
      <c r="J10">
        <v>3.22</v>
      </c>
      <c r="K10">
        <v>8800000</v>
      </c>
    </row>
    <row r="11" spans="1:11" x14ac:dyDescent="0.2">
      <c r="A11" t="s">
        <v>98</v>
      </c>
      <c r="B11">
        <v>32</v>
      </c>
      <c r="C11" t="s">
        <v>29</v>
      </c>
      <c r="D11" t="s">
        <v>201</v>
      </c>
      <c r="E11">
        <v>8000000</v>
      </c>
      <c r="F11">
        <v>150000</v>
      </c>
      <c r="G11" t="s">
        <v>202</v>
      </c>
      <c r="H11" t="s">
        <v>216</v>
      </c>
      <c r="I11">
        <v>8150000</v>
      </c>
      <c r="J11">
        <v>3.04</v>
      </c>
      <c r="K11">
        <v>10150000</v>
      </c>
    </row>
    <row r="12" spans="1:11" x14ac:dyDescent="0.2">
      <c r="A12" t="s">
        <v>217</v>
      </c>
      <c r="B12">
        <v>32</v>
      </c>
      <c r="C12" t="s">
        <v>66</v>
      </c>
      <c r="D12" t="s">
        <v>201</v>
      </c>
      <c r="E12">
        <v>7750000</v>
      </c>
      <c r="F12" t="s">
        <v>202</v>
      </c>
      <c r="G12" t="s">
        <v>202</v>
      </c>
      <c r="H12" t="s">
        <v>218</v>
      </c>
      <c r="I12">
        <v>7750000</v>
      </c>
      <c r="J12">
        <v>2.89</v>
      </c>
      <c r="K12">
        <v>7750000</v>
      </c>
    </row>
    <row r="13" spans="1:11" x14ac:dyDescent="0.2">
      <c r="A13" t="s">
        <v>78</v>
      </c>
      <c r="B13">
        <v>27</v>
      </c>
      <c r="C13" t="s">
        <v>30</v>
      </c>
      <c r="D13" t="s">
        <v>219</v>
      </c>
      <c r="E13">
        <v>7400000</v>
      </c>
      <c r="F13" t="s">
        <v>202</v>
      </c>
      <c r="G13" t="s">
        <v>202</v>
      </c>
      <c r="H13" t="s">
        <v>220</v>
      </c>
      <c r="I13">
        <v>7400000</v>
      </c>
      <c r="J13">
        <v>2.76</v>
      </c>
      <c r="K13">
        <v>7400000</v>
      </c>
    </row>
    <row r="14" spans="1:11" x14ac:dyDescent="0.2">
      <c r="A14" t="s">
        <v>221</v>
      </c>
      <c r="B14">
        <v>29</v>
      </c>
      <c r="C14" t="s">
        <v>33</v>
      </c>
      <c r="D14" t="s">
        <v>201</v>
      </c>
      <c r="E14">
        <v>7000000</v>
      </c>
      <c r="F14" t="s">
        <v>202</v>
      </c>
      <c r="G14" t="s">
        <v>202</v>
      </c>
      <c r="H14" t="s">
        <v>222</v>
      </c>
      <c r="I14">
        <v>7000000</v>
      </c>
      <c r="J14">
        <v>2.61</v>
      </c>
      <c r="K14">
        <v>7000000</v>
      </c>
    </row>
    <row r="15" spans="1:11" x14ac:dyDescent="0.2">
      <c r="A15" t="s">
        <v>156</v>
      </c>
      <c r="B15">
        <v>29</v>
      </c>
      <c r="C15" t="s">
        <v>64</v>
      </c>
      <c r="D15" t="s">
        <v>201</v>
      </c>
      <c r="E15">
        <v>7000000</v>
      </c>
      <c r="F15" t="s">
        <v>202</v>
      </c>
      <c r="G15" t="s">
        <v>202</v>
      </c>
      <c r="H15" t="s">
        <v>222</v>
      </c>
      <c r="I15">
        <v>7000000</v>
      </c>
      <c r="J15">
        <v>2.61</v>
      </c>
      <c r="K15">
        <v>7666667</v>
      </c>
    </row>
    <row r="16" spans="1:11" x14ac:dyDescent="0.2">
      <c r="A16" t="s">
        <v>158</v>
      </c>
      <c r="B16">
        <v>36</v>
      </c>
      <c r="C16" t="s">
        <v>66</v>
      </c>
      <c r="D16" t="s">
        <v>201</v>
      </c>
      <c r="E16">
        <v>4000000</v>
      </c>
      <c r="F16" t="s">
        <v>202</v>
      </c>
      <c r="G16">
        <v>1000000</v>
      </c>
      <c r="H16" t="s">
        <v>223</v>
      </c>
      <c r="I16">
        <v>5000000</v>
      </c>
      <c r="J16">
        <v>1.86</v>
      </c>
      <c r="K16">
        <v>4000000</v>
      </c>
    </row>
    <row r="17" spans="1:11" x14ac:dyDescent="0.2">
      <c r="A17" t="s">
        <v>136</v>
      </c>
      <c r="B17">
        <v>32</v>
      </c>
      <c r="C17" t="s">
        <v>66</v>
      </c>
      <c r="D17" t="s">
        <v>201</v>
      </c>
      <c r="E17">
        <v>3925000</v>
      </c>
      <c r="F17" t="s">
        <v>202</v>
      </c>
      <c r="G17" t="s">
        <v>202</v>
      </c>
      <c r="H17" t="s">
        <v>224</v>
      </c>
      <c r="I17">
        <v>3925000</v>
      </c>
      <c r="J17">
        <v>1.46</v>
      </c>
      <c r="K17">
        <v>3925000</v>
      </c>
    </row>
    <row r="18" spans="1:11" x14ac:dyDescent="0.2">
      <c r="A18" t="s">
        <v>225</v>
      </c>
      <c r="B18">
        <v>30</v>
      </c>
      <c r="C18" t="s">
        <v>66</v>
      </c>
      <c r="D18" t="s">
        <v>201</v>
      </c>
      <c r="E18">
        <v>3900000</v>
      </c>
      <c r="F18" t="s">
        <v>202</v>
      </c>
      <c r="G18" t="s">
        <v>202</v>
      </c>
      <c r="H18" t="s">
        <v>226</v>
      </c>
      <c r="I18">
        <v>3900000</v>
      </c>
      <c r="J18">
        <v>1.45</v>
      </c>
      <c r="K18">
        <v>3900000</v>
      </c>
    </row>
    <row r="19" spans="1:11" x14ac:dyDescent="0.2">
      <c r="A19" t="s">
        <v>196</v>
      </c>
      <c r="B19">
        <v>30</v>
      </c>
      <c r="C19" t="s">
        <v>9</v>
      </c>
      <c r="D19" t="s">
        <v>219</v>
      </c>
      <c r="E19">
        <v>3000000</v>
      </c>
      <c r="F19" t="s">
        <v>202</v>
      </c>
      <c r="G19" t="s">
        <v>202</v>
      </c>
      <c r="H19" t="s">
        <v>227</v>
      </c>
      <c r="I19">
        <v>3000000</v>
      </c>
      <c r="J19">
        <v>1.1200000000000001</v>
      </c>
      <c r="K19">
        <v>3000000</v>
      </c>
    </row>
    <row r="20" spans="1:11" x14ac:dyDescent="0.2">
      <c r="A20" t="s">
        <v>228</v>
      </c>
      <c r="B20">
        <v>30</v>
      </c>
      <c r="C20" t="s">
        <v>66</v>
      </c>
      <c r="D20" t="s">
        <v>201</v>
      </c>
      <c r="E20">
        <v>2000000</v>
      </c>
      <c r="F20" t="s">
        <v>202</v>
      </c>
      <c r="G20">
        <v>650000</v>
      </c>
      <c r="H20" t="s">
        <v>229</v>
      </c>
      <c r="I20">
        <v>2650000</v>
      </c>
      <c r="J20">
        <v>0.99</v>
      </c>
      <c r="K20">
        <v>2500000</v>
      </c>
    </row>
    <row r="21" spans="1:11" x14ac:dyDescent="0.2">
      <c r="A21" t="s">
        <v>230</v>
      </c>
      <c r="B21">
        <v>31</v>
      </c>
      <c r="C21" t="s">
        <v>35</v>
      </c>
      <c r="D21" t="s">
        <v>201</v>
      </c>
      <c r="E21">
        <v>4025000</v>
      </c>
      <c r="F21" t="s">
        <v>202</v>
      </c>
      <c r="G21" t="s">
        <v>202</v>
      </c>
      <c r="H21" t="s">
        <v>231</v>
      </c>
      <c r="I21">
        <v>1503820</v>
      </c>
      <c r="J21">
        <v>0.56000000000000005</v>
      </c>
      <c r="K21">
        <v>1503820</v>
      </c>
    </row>
    <row r="22" spans="1:11" x14ac:dyDescent="0.2">
      <c r="A22" t="s">
        <v>232</v>
      </c>
      <c r="B22">
        <v>32</v>
      </c>
      <c r="C22" t="s">
        <v>66</v>
      </c>
      <c r="D22" t="s">
        <v>201</v>
      </c>
      <c r="E22">
        <v>3500000</v>
      </c>
      <c r="F22" t="s">
        <v>202</v>
      </c>
      <c r="G22" t="s">
        <v>202</v>
      </c>
      <c r="H22" t="s">
        <v>233</v>
      </c>
      <c r="I22">
        <v>1250000</v>
      </c>
      <c r="J22">
        <v>0.47</v>
      </c>
      <c r="K22">
        <v>1250000</v>
      </c>
    </row>
    <row r="23" spans="1:11" x14ac:dyDescent="0.2">
      <c r="A23" t="s">
        <v>104</v>
      </c>
      <c r="B23">
        <v>35</v>
      </c>
      <c r="C23" t="s">
        <v>35</v>
      </c>
      <c r="D23" t="s">
        <v>201</v>
      </c>
      <c r="E23">
        <v>3000000</v>
      </c>
      <c r="F23" t="s">
        <v>202</v>
      </c>
      <c r="G23" t="s">
        <v>202</v>
      </c>
      <c r="H23" t="s">
        <v>227</v>
      </c>
      <c r="I23">
        <v>1054976</v>
      </c>
      <c r="J23">
        <v>0.39</v>
      </c>
      <c r="K23">
        <v>1098901</v>
      </c>
    </row>
    <row r="24" spans="1:11" x14ac:dyDescent="0.2">
      <c r="A24" t="s">
        <v>234</v>
      </c>
      <c r="B24">
        <v>28</v>
      </c>
      <c r="C24" t="s">
        <v>29</v>
      </c>
      <c r="D24" t="s">
        <v>219</v>
      </c>
      <c r="E24">
        <v>890000</v>
      </c>
      <c r="F24" t="s">
        <v>202</v>
      </c>
      <c r="G24" t="s">
        <v>202</v>
      </c>
      <c r="H24" t="s">
        <v>235</v>
      </c>
      <c r="I24">
        <v>890000</v>
      </c>
      <c r="J24">
        <v>0.33</v>
      </c>
      <c r="K24">
        <v>890000</v>
      </c>
    </row>
    <row r="25" spans="1:11" x14ac:dyDescent="0.2">
      <c r="A25" t="s">
        <v>236</v>
      </c>
      <c r="B25">
        <v>27</v>
      </c>
      <c r="C25" t="s">
        <v>9</v>
      </c>
      <c r="D25" t="s">
        <v>237</v>
      </c>
      <c r="E25">
        <v>875000</v>
      </c>
      <c r="F25" t="s">
        <v>202</v>
      </c>
      <c r="G25" t="s">
        <v>202</v>
      </c>
      <c r="H25" t="s">
        <v>238</v>
      </c>
      <c r="I25">
        <v>875000</v>
      </c>
      <c r="J25">
        <v>0.33</v>
      </c>
      <c r="K25">
        <v>875000</v>
      </c>
    </row>
    <row r="26" spans="1:11" x14ac:dyDescent="0.2">
      <c r="A26" t="s">
        <v>142</v>
      </c>
      <c r="B26">
        <v>28</v>
      </c>
      <c r="C26" t="s">
        <v>66</v>
      </c>
      <c r="D26" t="s">
        <v>219</v>
      </c>
      <c r="E26">
        <v>750000</v>
      </c>
      <c r="F26" t="s">
        <v>202</v>
      </c>
      <c r="G26" t="s">
        <v>202</v>
      </c>
      <c r="H26" t="s">
        <v>239</v>
      </c>
      <c r="I26">
        <v>750000</v>
      </c>
      <c r="J26">
        <v>0.28000000000000003</v>
      </c>
      <c r="K26">
        <v>750000</v>
      </c>
    </row>
    <row r="27" spans="1:11" x14ac:dyDescent="0.2">
      <c r="A27" t="s">
        <v>240</v>
      </c>
      <c r="B27">
        <v>26</v>
      </c>
      <c r="C27" t="s">
        <v>66</v>
      </c>
      <c r="D27" t="s">
        <v>199</v>
      </c>
      <c r="E27">
        <v>707500</v>
      </c>
      <c r="F27" t="s">
        <v>202</v>
      </c>
      <c r="G27" t="s">
        <v>202</v>
      </c>
      <c r="H27" t="s">
        <v>241</v>
      </c>
      <c r="I27">
        <v>707500</v>
      </c>
      <c r="J27">
        <v>0.26</v>
      </c>
      <c r="K27">
        <v>707500</v>
      </c>
    </row>
    <row r="28" spans="1:11" x14ac:dyDescent="0.2">
      <c r="A28" t="s">
        <v>242</v>
      </c>
      <c r="B28">
        <v>26</v>
      </c>
      <c r="C28" t="s">
        <v>66</v>
      </c>
      <c r="D28" t="s">
        <v>199</v>
      </c>
      <c r="E28">
        <v>700000</v>
      </c>
      <c r="F28" t="s">
        <v>202</v>
      </c>
      <c r="G28" t="s">
        <v>202</v>
      </c>
      <c r="H28" t="s">
        <v>243</v>
      </c>
      <c r="I28">
        <v>476904</v>
      </c>
      <c r="J28">
        <v>0.18</v>
      </c>
      <c r="K28">
        <v>476904</v>
      </c>
    </row>
    <row r="29" spans="1:11" x14ac:dyDescent="0.2">
      <c r="A29" t="s">
        <v>244</v>
      </c>
      <c r="B29">
        <v>29</v>
      </c>
      <c r="C29" t="s">
        <v>35</v>
      </c>
      <c r="D29" t="s">
        <v>201</v>
      </c>
      <c r="E29">
        <v>800000</v>
      </c>
      <c r="F29" t="s">
        <v>202</v>
      </c>
      <c r="G29" t="s">
        <v>202</v>
      </c>
      <c r="H29" t="s">
        <v>245</v>
      </c>
      <c r="I29">
        <v>329700</v>
      </c>
      <c r="J29">
        <v>0.12</v>
      </c>
      <c r="K29">
        <v>529700</v>
      </c>
    </row>
    <row r="30" spans="1:11" x14ac:dyDescent="0.2">
      <c r="A30" t="s">
        <v>246</v>
      </c>
      <c r="B30">
        <v>31</v>
      </c>
      <c r="C30" t="s">
        <v>33</v>
      </c>
      <c r="D30" t="s">
        <v>199</v>
      </c>
      <c r="E30">
        <v>700000</v>
      </c>
      <c r="F30" t="s">
        <v>202</v>
      </c>
      <c r="G30" t="s">
        <v>202</v>
      </c>
      <c r="H30" t="s">
        <v>243</v>
      </c>
      <c r="I30">
        <v>134610</v>
      </c>
      <c r="J30">
        <v>0.05</v>
      </c>
      <c r="K30">
        <v>134610</v>
      </c>
    </row>
    <row r="31" spans="1:11" x14ac:dyDescent="0.2">
      <c r="A31" t="s">
        <v>247</v>
      </c>
      <c r="B31">
        <v>22</v>
      </c>
      <c r="C31" t="s">
        <v>10</v>
      </c>
      <c r="D31" t="s">
        <v>199</v>
      </c>
      <c r="E31">
        <v>700000</v>
      </c>
      <c r="F31" t="s">
        <v>202</v>
      </c>
      <c r="G31" t="s">
        <v>202</v>
      </c>
      <c r="H31" t="s">
        <v>243</v>
      </c>
      <c r="I31">
        <v>96150</v>
      </c>
      <c r="J31">
        <v>0.04</v>
      </c>
      <c r="K31">
        <v>96150</v>
      </c>
    </row>
    <row r="32" spans="1:11" x14ac:dyDescent="0.2">
      <c r="A32" t="s">
        <v>248</v>
      </c>
      <c r="B32">
        <v>20</v>
      </c>
      <c r="C32" t="s">
        <v>29</v>
      </c>
      <c r="D32" t="s">
        <v>199</v>
      </c>
      <c r="E32">
        <v>700000</v>
      </c>
      <c r="F32" t="s">
        <v>202</v>
      </c>
      <c r="G32" t="s">
        <v>202</v>
      </c>
      <c r="H32" t="s">
        <v>243</v>
      </c>
      <c r="I32">
        <v>19230</v>
      </c>
      <c r="J32">
        <v>0.01</v>
      </c>
      <c r="K32">
        <v>19230</v>
      </c>
    </row>
    <row r="34" spans="1:1" x14ac:dyDescent="0.2">
      <c r="A34" t="s">
        <v>278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B203-AB05-1F42-B516-7F5A6449E37F}">
  <sheetPr>
    <tabColor rgb="FFFFFF00"/>
  </sheetPr>
  <dimension ref="A1:N65"/>
  <sheetViews>
    <sheetView topLeftCell="A22" workbookViewId="0">
      <selection activeCell="G37" sqref="G37"/>
    </sheetView>
  </sheetViews>
  <sheetFormatPr baseColWidth="10" defaultRowHeight="16" x14ac:dyDescent="0.2"/>
  <cols>
    <col min="1" max="1" width="16" customWidth="1"/>
    <col min="2" max="14" width="5.83203125" customWidth="1"/>
  </cols>
  <sheetData>
    <row r="1" spans="1:14" x14ac:dyDescent="0.2">
      <c r="A1" s="31" t="s">
        <v>160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x14ac:dyDescent="0.2">
      <c r="A2" s="4" t="s">
        <v>71</v>
      </c>
      <c r="B2" s="1" t="s">
        <v>4</v>
      </c>
      <c r="C2" s="1" t="s">
        <v>5</v>
      </c>
      <c r="D2" s="1" t="s">
        <v>8</v>
      </c>
      <c r="E2" s="1" t="s">
        <v>30</v>
      </c>
      <c r="F2" s="1" t="s">
        <v>9</v>
      </c>
      <c r="G2" s="1" t="s">
        <v>10</v>
      </c>
      <c r="H2" s="1" t="s">
        <v>11</v>
      </c>
      <c r="I2" s="1" t="s">
        <v>15</v>
      </c>
      <c r="J2" s="1" t="s">
        <v>24</v>
      </c>
      <c r="K2" s="1" t="s">
        <v>13</v>
      </c>
      <c r="L2" s="1" t="s">
        <v>23</v>
      </c>
      <c r="M2" s="1" t="s">
        <v>26</v>
      </c>
      <c r="N2" s="1" t="s">
        <v>68</v>
      </c>
    </row>
    <row r="3" spans="1:14" x14ac:dyDescent="0.2">
      <c r="A3" s="4" t="s">
        <v>76</v>
      </c>
      <c r="B3">
        <v>98</v>
      </c>
      <c r="C3">
        <v>313</v>
      </c>
      <c r="D3">
        <v>68</v>
      </c>
      <c r="E3">
        <f>D3-F3-G3-H3</f>
        <v>50</v>
      </c>
      <c r="F3">
        <v>15</v>
      </c>
      <c r="G3">
        <v>0</v>
      </c>
      <c r="H3">
        <v>3</v>
      </c>
      <c r="I3">
        <v>14</v>
      </c>
      <c r="J3">
        <v>1</v>
      </c>
      <c r="K3">
        <v>0</v>
      </c>
      <c r="L3">
        <v>14</v>
      </c>
      <c r="M3">
        <v>2</v>
      </c>
      <c r="N3">
        <f>C3-D3-I3-J3</f>
        <v>230</v>
      </c>
    </row>
    <row r="4" spans="1:14" x14ac:dyDescent="0.2">
      <c r="A4" s="4" t="s">
        <v>78</v>
      </c>
      <c r="B4">
        <v>160</v>
      </c>
      <c r="C4">
        <v>685</v>
      </c>
      <c r="D4">
        <v>162</v>
      </c>
      <c r="E4">
        <f t="shared" ref="E4:E32" si="0">D4-F4-G4-H4</f>
        <v>95</v>
      </c>
      <c r="F4">
        <v>27</v>
      </c>
      <c r="G4">
        <v>0</v>
      </c>
      <c r="H4">
        <v>40</v>
      </c>
      <c r="I4">
        <v>67</v>
      </c>
      <c r="J4">
        <v>12</v>
      </c>
      <c r="K4">
        <v>5</v>
      </c>
      <c r="L4">
        <v>17</v>
      </c>
      <c r="M4">
        <v>9</v>
      </c>
      <c r="N4">
        <f t="shared" ref="N4:N32" si="1">C4-D4-I4-J4</f>
        <v>444</v>
      </c>
    </row>
    <row r="5" spans="1:14" x14ac:dyDescent="0.2">
      <c r="A5" s="4" t="s">
        <v>80</v>
      </c>
      <c r="B5">
        <v>148</v>
      </c>
      <c r="C5">
        <v>589</v>
      </c>
      <c r="D5">
        <v>174</v>
      </c>
      <c r="E5">
        <f t="shared" si="0"/>
        <v>125</v>
      </c>
      <c r="F5">
        <v>39</v>
      </c>
      <c r="G5">
        <v>1</v>
      </c>
      <c r="H5">
        <v>9</v>
      </c>
      <c r="I5">
        <v>40</v>
      </c>
      <c r="J5">
        <v>11</v>
      </c>
      <c r="K5">
        <v>4</v>
      </c>
      <c r="L5">
        <v>6</v>
      </c>
      <c r="M5">
        <v>5</v>
      </c>
      <c r="N5">
        <f t="shared" si="1"/>
        <v>364</v>
      </c>
    </row>
    <row r="6" spans="1:14" x14ac:dyDescent="0.2">
      <c r="A6" s="4" t="s">
        <v>82</v>
      </c>
      <c r="B6">
        <v>161</v>
      </c>
      <c r="C6">
        <v>706</v>
      </c>
      <c r="D6">
        <v>170</v>
      </c>
      <c r="E6">
        <f t="shared" si="0"/>
        <v>114</v>
      </c>
      <c r="F6">
        <v>25</v>
      </c>
      <c r="G6">
        <v>5</v>
      </c>
      <c r="H6">
        <v>26</v>
      </c>
      <c r="I6">
        <v>59</v>
      </c>
      <c r="J6">
        <v>10</v>
      </c>
      <c r="K6">
        <v>16</v>
      </c>
      <c r="L6">
        <v>11</v>
      </c>
      <c r="M6">
        <v>7</v>
      </c>
      <c r="N6">
        <f t="shared" si="1"/>
        <v>467</v>
      </c>
    </row>
    <row r="7" spans="1:14" x14ac:dyDescent="0.2">
      <c r="A7" s="4" t="s">
        <v>84</v>
      </c>
      <c r="B7">
        <v>136</v>
      </c>
      <c r="C7">
        <v>542</v>
      </c>
      <c r="D7">
        <v>119</v>
      </c>
      <c r="E7">
        <f t="shared" si="0"/>
        <v>69</v>
      </c>
      <c r="F7">
        <v>26</v>
      </c>
      <c r="G7">
        <v>4</v>
      </c>
      <c r="H7">
        <v>20</v>
      </c>
      <c r="I7">
        <v>40</v>
      </c>
      <c r="J7">
        <v>1</v>
      </c>
      <c r="K7">
        <v>0</v>
      </c>
      <c r="L7">
        <v>4</v>
      </c>
      <c r="M7">
        <v>6</v>
      </c>
      <c r="N7">
        <f t="shared" si="1"/>
        <v>382</v>
      </c>
    </row>
    <row r="8" spans="1:14" x14ac:dyDescent="0.2">
      <c r="A8" s="4" t="s">
        <v>86</v>
      </c>
      <c r="B8">
        <v>140</v>
      </c>
      <c r="C8">
        <v>542</v>
      </c>
      <c r="D8">
        <v>123</v>
      </c>
      <c r="E8">
        <f t="shared" si="0"/>
        <v>86</v>
      </c>
      <c r="F8">
        <v>24</v>
      </c>
      <c r="G8">
        <v>0</v>
      </c>
      <c r="H8">
        <v>13</v>
      </c>
      <c r="I8">
        <v>48</v>
      </c>
      <c r="J8">
        <v>28</v>
      </c>
      <c r="K8">
        <v>3</v>
      </c>
      <c r="L8">
        <v>3</v>
      </c>
      <c r="M8">
        <v>4</v>
      </c>
      <c r="N8">
        <f t="shared" si="1"/>
        <v>343</v>
      </c>
    </row>
    <row r="9" spans="1:14" x14ac:dyDescent="0.2">
      <c r="A9" s="4" t="s">
        <v>88</v>
      </c>
      <c r="B9">
        <v>151</v>
      </c>
      <c r="C9">
        <v>673</v>
      </c>
      <c r="D9">
        <v>159</v>
      </c>
      <c r="E9">
        <f t="shared" si="0"/>
        <v>106</v>
      </c>
      <c r="F9">
        <v>30</v>
      </c>
      <c r="G9">
        <v>7</v>
      </c>
      <c r="H9">
        <v>16</v>
      </c>
      <c r="I9">
        <v>71</v>
      </c>
      <c r="J9">
        <v>16</v>
      </c>
      <c r="K9">
        <v>3</v>
      </c>
      <c r="L9">
        <v>9</v>
      </c>
      <c r="M9">
        <v>3</v>
      </c>
      <c r="N9">
        <f t="shared" si="1"/>
        <v>427</v>
      </c>
    </row>
    <row r="10" spans="1:14" x14ac:dyDescent="0.2">
      <c r="A10" s="4" t="s">
        <v>90</v>
      </c>
      <c r="B10">
        <v>118</v>
      </c>
      <c r="C10">
        <v>505</v>
      </c>
      <c r="D10">
        <v>136</v>
      </c>
      <c r="E10">
        <f t="shared" si="0"/>
        <v>91</v>
      </c>
      <c r="F10">
        <v>24</v>
      </c>
      <c r="G10">
        <v>5</v>
      </c>
      <c r="H10">
        <v>16</v>
      </c>
      <c r="I10">
        <v>26</v>
      </c>
      <c r="J10">
        <v>13</v>
      </c>
      <c r="K10">
        <v>18</v>
      </c>
      <c r="L10">
        <v>18</v>
      </c>
      <c r="M10">
        <v>0</v>
      </c>
      <c r="N10">
        <f t="shared" si="1"/>
        <v>330</v>
      </c>
    </row>
    <row r="11" spans="1:14" x14ac:dyDescent="0.2">
      <c r="A11" s="4" t="s">
        <v>92</v>
      </c>
      <c r="B11">
        <v>55</v>
      </c>
      <c r="C11">
        <v>183</v>
      </c>
      <c r="D11">
        <v>38</v>
      </c>
      <c r="E11">
        <f t="shared" si="0"/>
        <v>23</v>
      </c>
      <c r="F11">
        <v>9</v>
      </c>
      <c r="G11">
        <v>0</v>
      </c>
      <c r="H11">
        <v>6</v>
      </c>
      <c r="I11">
        <v>33</v>
      </c>
      <c r="J11">
        <v>1</v>
      </c>
      <c r="K11">
        <v>0</v>
      </c>
      <c r="L11">
        <v>3</v>
      </c>
      <c r="M11">
        <v>0</v>
      </c>
      <c r="N11">
        <f t="shared" si="1"/>
        <v>111</v>
      </c>
    </row>
    <row r="12" spans="1:14" x14ac:dyDescent="0.2">
      <c r="A12" s="4" t="s">
        <v>94</v>
      </c>
      <c r="B12">
        <v>102</v>
      </c>
      <c r="C12">
        <v>335</v>
      </c>
      <c r="D12">
        <v>81</v>
      </c>
      <c r="E12">
        <f t="shared" si="0"/>
        <v>66</v>
      </c>
      <c r="F12">
        <v>12</v>
      </c>
      <c r="G12">
        <v>1</v>
      </c>
      <c r="H12">
        <v>2</v>
      </c>
      <c r="I12">
        <v>34</v>
      </c>
      <c r="J12">
        <v>2</v>
      </c>
      <c r="K12">
        <v>1</v>
      </c>
      <c r="L12">
        <v>15</v>
      </c>
      <c r="M12">
        <v>0</v>
      </c>
      <c r="N12">
        <f t="shared" si="1"/>
        <v>218</v>
      </c>
    </row>
    <row r="13" spans="1:14" x14ac:dyDescent="0.2">
      <c r="A13" s="4" t="s">
        <v>96</v>
      </c>
      <c r="B13">
        <v>66</v>
      </c>
      <c r="C13">
        <v>207</v>
      </c>
      <c r="D13">
        <v>43</v>
      </c>
      <c r="E13">
        <f t="shared" si="0"/>
        <v>30</v>
      </c>
      <c r="F13">
        <v>8</v>
      </c>
      <c r="G13">
        <v>1</v>
      </c>
      <c r="H13">
        <v>4</v>
      </c>
      <c r="I13">
        <v>20</v>
      </c>
      <c r="J13">
        <v>4</v>
      </c>
      <c r="K13">
        <v>1</v>
      </c>
      <c r="L13">
        <v>9</v>
      </c>
      <c r="M13">
        <v>2</v>
      </c>
      <c r="N13">
        <f t="shared" si="1"/>
        <v>140</v>
      </c>
    </row>
    <row r="14" spans="1:14" x14ac:dyDescent="0.2">
      <c r="A14" s="4" t="s">
        <v>98</v>
      </c>
      <c r="B14">
        <v>61</v>
      </c>
      <c r="C14">
        <v>191</v>
      </c>
      <c r="D14">
        <v>34</v>
      </c>
      <c r="E14">
        <f t="shared" si="0"/>
        <v>25</v>
      </c>
      <c r="F14">
        <v>6</v>
      </c>
      <c r="G14">
        <v>0</v>
      </c>
      <c r="H14">
        <v>3</v>
      </c>
      <c r="I14">
        <v>11</v>
      </c>
      <c r="J14">
        <v>4</v>
      </c>
      <c r="K14">
        <v>3</v>
      </c>
      <c r="L14">
        <v>5</v>
      </c>
      <c r="M14">
        <v>2</v>
      </c>
      <c r="N14">
        <f t="shared" si="1"/>
        <v>142</v>
      </c>
    </row>
    <row r="15" spans="1:14" x14ac:dyDescent="0.2">
      <c r="A15" s="4" t="s">
        <v>100</v>
      </c>
      <c r="B15">
        <v>58</v>
      </c>
      <c r="C15">
        <v>152</v>
      </c>
      <c r="D15">
        <v>26</v>
      </c>
      <c r="E15">
        <f t="shared" si="0"/>
        <v>15</v>
      </c>
      <c r="F15">
        <v>10</v>
      </c>
      <c r="G15">
        <v>1</v>
      </c>
      <c r="H15">
        <v>0</v>
      </c>
      <c r="I15">
        <v>12</v>
      </c>
      <c r="J15">
        <v>4</v>
      </c>
      <c r="K15">
        <v>0</v>
      </c>
      <c r="L15">
        <v>0</v>
      </c>
      <c r="M15">
        <v>2</v>
      </c>
      <c r="N15">
        <f t="shared" si="1"/>
        <v>110</v>
      </c>
    </row>
    <row r="16" spans="1:14" x14ac:dyDescent="0.2">
      <c r="A16" s="4" t="s">
        <v>102</v>
      </c>
      <c r="B16">
        <v>49</v>
      </c>
      <c r="C16">
        <v>130</v>
      </c>
      <c r="D16">
        <v>25</v>
      </c>
      <c r="E16">
        <f t="shared" si="0"/>
        <v>12</v>
      </c>
      <c r="F16">
        <v>7</v>
      </c>
      <c r="G16">
        <v>2</v>
      </c>
      <c r="H16">
        <v>4</v>
      </c>
      <c r="I16">
        <v>6</v>
      </c>
      <c r="J16">
        <v>1</v>
      </c>
      <c r="K16">
        <v>1</v>
      </c>
      <c r="L16">
        <v>2</v>
      </c>
      <c r="M16">
        <v>0</v>
      </c>
      <c r="N16">
        <f t="shared" si="1"/>
        <v>98</v>
      </c>
    </row>
    <row r="17" spans="1:14" x14ac:dyDescent="0.2">
      <c r="A17" s="4" t="s">
        <v>104</v>
      </c>
      <c r="B17">
        <v>28</v>
      </c>
      <c r="C17">
        <v>74</v>
      </c>
      <c r="D17">
        <v>10</v>
      </c>
      <c r="E17">
        <f t="shared" si="0"/>
        <v>7</v>
      </c>
      <c r="F17">
        <v>3</v>
      </c>
      <c r="G17">
        <v>0</v>
      </c>
      <c r="H17">
        <v>0</v>
      </c>
      <c r="I17">
        <v>5</v>
      </c>
      <c r="J17">
        <v>1</v>
      </c>
      <c r="K17">
        <v>0</v>
      </c>
      <c r="L17">
        <v>3</v>
      </c>
      <c r="M17">
        <v>2</v>
      </c>
      <c r="N17">
        <f t="shared" si="1"/>
        <v>58</v>
      </c>
    </row>
    <row r="18" spans="1:14" x14ac:dyDescent="0.2">
      <c r="A18" s="4" t="s">
        <v>106</v>
      </c>
      <c r="B18">
        <v>24</v>
      </c>
      <c r="C18">
        <v>72</v>
      </c>
      <c r="D18">
        <v>13</v>
      </c>
      <c r="E18">
        <f t="shared" si="0"/>
        <v>8</v>
      </c>
      <c r="F18">
        <v>4</v>
      </c>
      <c r="G18">
        <v>0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f t="shared" si="1"/>
        <v>57</v>
      </c>
    </row>
    <row r="19" spans="1:14" x14ac:dyDescent="0.2">
      <c r="A19" s="4" t="s">
        <v>108</v>
      </c>
      <c r="B19">
        <v>43</v>
      </c>
      <c r="C19">
        <v>63</v>
      </c>
      <c r="D19">
        <v>9</v>
      </c>
      <c r="E19">
        <f t="shared" si="0"/>
        <v>9</v>
      </c>
      <c r="F19">
        <v>0</v>
      </c>
      <c r="G19">
        <v>0</v>
      </c>
      <c r="H19">
        <v>0</v>
      </c>
      <c r="I19">
        <v>8</v>
      </c>
      <c r="J19">
        <v>1</v>
      </c>
      <c r="K19">
        <v>3</v>
      </c>
      <c r="L19">
        <v>0</v>
      </c>
      <c r="M19">
        <v>0</v>
      </c>
      <c r="N19">
        <f t="shared" si="1"/>
        <v>45</v>
      </c>
    </row>
    <row r="20" spans="1:14" x14ac:dyDescent="0.2">
      <c r="A20" s="4" t="s">
        <v>110</v>
      </c>
      <c r="B20">
        <v>12</v>
      </c>
      <c r="C20">
        <v>43</v>
      </c>
      <c r="D20">
        <v>8</v>
      </c>
      <c r="E20">
        <f t="shared" si="0"/>
        <v>7</v>
      </c>
      <c r="F20">
        <v>0</v>
      </c>
      <c r="G20">
        <v>0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f t="shared" si="1"/>
        <v>33</v>
      </c>
    </row>
    <row r="21" spans="1:14" x14ac:dyDescent="0.2">
      <c r="A21" s="4" t="s">
        <v>112</v>
      </c>
      <c r="B21">
        <v>11</v>
      </c>
      <c r="C21">
        <v>42</v>
      </c>
      <c r="D21">
        <v>7</v>
      </c>
      <c r="E21">
        <f t="shared" si="0"/>
        <v>5</v>
      </c>
      <c r="F21">
        <v>0</v>
      </c>
      <c r="G21">
        <v>0</v>
      </c>
      <c r="H21">
        <v>2</v>
      </c>
      <c r="I21">
        <v>2</v>
      </c>
      <c r="J21">
        <v>1</v>
      </c>
      <c r="K21">
        <v>0</v>
      </c>
      <c r="L21">
        <v>0</v>
      </c>
      <c r="M21">
        <v>0</v>
      </c>
      <c r="N21">
        <f t="shared" si="1"/>
        <v>32</v>
      </c>
    </row>
    <row r="22" spans="1:14" x14ac:dyDescent="0.2">
      <c r="A22" s="4" t="s">
        <v>114</v>
      </c>
      <c r="B22">
        <v>16</v>
      </c>
      <c r="C22">
        <v>41</v>
      </c>
      <c r="D22">
        <v>6</v>
      </c>
      <c r="E22">
        <f t="shared" si="0"/>
        <v>4</v>
      </c>
      <c r="F22">
        <v>1</v>
      </c>
      <c r="G22">
        <v>0</v>
      </c>
      <c r="H22">
        <v>1</v>
      </c>
      <c r="I22">
        <v>5</v>
      </c>
      <c r="J22">
        <v>0</v>
      </c>
      <c r="K22">
        <v>0</v>
      </c>
      <c r="L22">
        <v>1</v>
      </c>
      <c r="M22">
        <v>0</v>
      </c>
      <c r="N22">
        <f t="shared" si="1"/>
        <v>30</v>
      </c>
    </row>
    <row r="23" spans="1:14" x14ac:dyDescent="0.2">
      <c r="A23" s="4" t="s">
        <v>116</v>
      </c>
      <c r="B23">
        <v>14</v>
      </c>
      <c r="C23">
        <v>31</v>
      </c>
      <c r="D23">
        <v>4</v>
      </c>
      <c r="E23">
        <f t="shared" si="0"/>
        <v>1</v>
      </c>
      <c r="F23">
        <v>1</v>
      </c>
      <c r="G23">
        <v>0</v>
      </c>
      <c r="H23">
        <v>2</v>
      </c>
      <c r="I23">
        <v>1</v>
      </c>
      <c r="J23">
        <v>1</v>
      </c>
      <c r="K23">
        <v>0</v>
      </c>
      <c r="L23">
        <v>1</v>
      </c>
      <c r="M23">
        <v>0</v>
      </c>
      <c r="N23">
        <f t="shared" si="1"/>
        <v>25</v>
      </c>
    </row>
    <row r="24" spans="1:14" x14ac:dyDescent="0.2">
      <c r="A24" s="4" t="s">
        <v>118</v>
      </c>
      <c r="B24">
        <v>6</v>
      </c>
      <c r="C24">
        <v>16</v>
      </c>
      <c r="D24">
        <v>2</v>
      </c>
      <c r="E24">
        <f t="shared" si="0"/>
        <v>2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f t="shared" si="1"/>
        <v>12</v>
      </c>
    </row>
    <row r="25" spans="1:14" x14ac:dyDescent="0.2">
      <c r="A25" s="4" t="s">
        <v>120</v>
      </c>
      <c r="B25">
        <v>5</v>
      </c>
      <c r="C25">
        <v>14</v>
      </c>
      <c r="D25">
        <v>2</v>
      </c>
      <c r="E25">
        <f t="shared" si="0"/>
        <v>0</v>
      </c>
      <c r="F25">
        <v>1</v>
      </c>
      <c r="G25">
        <v>0</v>
      </c>
      <c r="H25">
        <v>1</v>
      </c>
      <c r="I25">
        <v>2</v>
      </c>
      <c r="J25">
        <v>0</v>
      </c>
      <c r="K25">
        <v>0</v>
      </c>
      <c r="L25">
        <v>1</v>
      </c>
      <c r="M25">
        <v>0</v>
      </c>
      <c r="N25">
        <f t="shared" si="1"/>
        <v>10</v>
      </c>
    </row>
    <row r="26" spans="1:14" x14ac:dyDescent="0.2">
      <c r="A26" s="4" t="s">
        <v>122</v>
      </c>
      <c r="B26">
        <v>11</v>
      </c>
      <c r="C26">
        <v>8</v>
      </c>
      <c r="D26">
        <v>1</v>
      </c>
      <c r="E26">
        <f t="shared" si="0"/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f t="shared" si="1"/>
        <v>7</v>
      </c>
    </row>
    <row r="27" spans="1:14" x14ac:dyDescent="0.2">
      <c r="A27" s="4" t="s">
        <v>124</v>
      </c>
      <c r="B27">
        <v>10</v>
      </c>
      <c r="C27">
        <v>8</v>
      </c>
      <c r="D27">
        <v>1</v>
      </c>
      <c r="E27">
        <f t="shared" si="0"/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f t="shared" si="1"/>
        <v>7</v>
      </c>
    </row>
    <row r="28" spans="1:14" x14ac:dyDescent="0.2">
      <c r="A28" s="4" t="s">
        <v>126</v>
      </c>
      <c r="B28">
        <v>5</v>
      </c>
      <c r="C28">
        <v>6</v>
      </c>
      <c r="D28">
        <v>0</v>
      </c>
      <c r="E28">
        <f t="shared" si="0"/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f t="shared" si="1"/>
        <v>6</v>
      </c>
    </row>
    <row r="29" spans="1:14" x14ac:dyDescent="0.2">
      <c r="A29" s="4" t="s">
        <v>128</v>
      </c>
      <c r="B29">
        <v>1</v>
      </c>
      <c r="C29">
        <v>3</v>
      </c>
      <c r="D29">
        <v>0</v>
      </c>
      <c r="E29">
        <f t="shared" si="0"/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f t="shared" si="1"/>
        <v>3</v>
      </c>
    </row>
    <row r="30" spans="1:14" x14ac:dyDescent="0.2">
      <c r="A30" s="4" t="s">
        <v>130</v>
      </c>
      <c r="B30">
        <v>2</v>
      </c>
      <c r="C30">
        <v>2</v>
      </c>
      <c r="D30">
        <v>1</v>
      </c>
      <c r="E30">
        <f t="shared" si="0"/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f t="shared" si="1"/>
        <v>1</v>
      </c>
    </row>
    <row r="31" spans="1:14" x14ac:dyDescent="0.2">
      <c r="A31" s="4" t="s">
        <v>132</v>
      </c>
      <c r="B31">
        <v>1</v>
      </c>
      <c r="C31">
        <v>0</v>
      </c>
      <c r="D31">
        <v>0</v>
      </c>
      <c r="E31">
        <f t="shared" si="0"/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f t="shared" si="1"/>
        <v>0</v>
      </c>
    </row>
    <row r="32" spans="1:14" x14ac:dyDescent="0.2">
      <c r="A32" s="4" t="s">
        <v>134</v>
      </c>
      <c r="B32">
        <v>3</v>
      </c>
      <c r="C32">
        <v>0</v>
      </c>
      <c r="D32">
        <v>0</v>
      </c>
      <c r="E32">
        <f t="shared" si="0"/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f t="shared" si="1"/>
        <v>0</v>
      </c>
    </row>
    <row r="34" spans="1:14" x14ac:dyDescent="0.2">
      <c r="A34" s="29" t="s">
        <v>159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1:14" x14ac:dyDescent="0.2">
      <c r="A35" s="4" t="s">
        <v>71</v>
      </c>
      <c r="B35" s="1" t="s">
        <v>4</v>
      </c>
      <c r="C35" s="1" t="s">
        <v>5</v>
      </c>
      <c r="D35" s="1" t="s">
        <v>8</v>
      </c>
      <c r="E35" s="1" t="s">
        <v>30</v>
      </c>
      <c r="F35" s="1" t="s">
        <v>9</v>
      </c>
      <c r="G35" s="1" t="s">
        <v>10</v>
      </c>
      <c r="H35" s="1" t="s">
        <v>11</v>
      </c>
      <c r="I35" s="1" t="s">
        <v>15</v>
      </c>
      <c r="J35" s="1" t="s">
        <v>24</v>
      </c>
      <c r="K35" s="1" t="s">
        <v>13</v>
      </c>
      <c r="L35" s="1" t="s">
        <v>23</v>
      </c>
      <c r="M35" s="1" t="s">
        <v>26</v>
      </c>
      <c r="N35" s="1" t="s">
        <v>68</v>
      </c>
    </row>
    <row r="36" spans="1:14" x14ac:dyDescent="0.2">
      <c r="A36" s="4" t="s">
        <v>76</v>
      </c>
      <c r="B36">
        <f>B3</f>
        <v>98</v>
      </c>
      <c r="C36">
        <f>C3</f>
        <v>313</v>
      </c>
      <c r="D36">
        <f>D3/$B36</f>
        <v>0.69387755102040816</v>
      </c>
      <c r="E36">
        <f t="shared" ref="E36:N36" si="2">E3/$B36</f>
        <v>0.51020408163265307</v>
      </c>
      <c r="F36">
        <f t="shared" si="2"/>
        <v>0.15306122448979592</v>
      </c>
      <c r="G36">
        <f t="shared" si="2"/>
        <v>0</v>
      </c>
      <c r="H36">
        <f t="shared" si="2"/>
        <v>3.0612244897959183E-2</v>
      </c>
      <c r="I36">
        <f t="shared" si="2"/>
        <v>0.14285714285714285</v>
      </c>
      <c r="J36">
        <f t="shared" si="2"/>
        <v>1.020408163265306E-2</v>
      </c>
      <c r="K36">
        <f t="shared" si="2"/>
        <v>0</v>
      </c>
      <c r="L36">
        <f t="shared" si="2"/>
        <v>0.14285714285714285</v>
      </c>
      <c r="M36">
        <f t="shared" si="2"/>
        <v>2.0408163265306121E-2</v>
      </c>
      <c r="N36">
        <f t="shared" si="2"/>
        <v>2.3469387755102042</v>
      </c>
    </row>
    <row r="37" spans="1:14" x14ac:dyDescent="0.2">
      <c r="A37" s="4" t="s">
        <v>78</v>
      </c>
      <c r="B37">
        <f t="shared" ref="B37:C37" si="3">B4</f>
        <v>160</v>
      </c>
      <c r="C37">
        <f t="shared" si="3"/>
        <v>685</v>
      </c>
      <c r="D37">
        <f t="shared" ref="D37:N37" si="4">D4/$B37</f>
        <v>1.0125</v>
      </c>
      <c r="E37">
        <f t="shared" si="4"/>
        <v>0.59375</v>
      </c>
      <c r="F37">
        <f t="shared" si="4"/>
        <v>0.16875000000000001</v>
      </c>
      <c r="G37">
        <f t="shared" si="4"/>
        <v>0</v>
      </c>
      <c r="H37">
        <f t="shared" si="4"/>
        <v>0.25</v>
      </c>
      <c r="I37">
        <f t="shared" si="4"/>
        <v>0.41875000000000001</v>
      </c>
      <c r="J37">
        <f t="shared" si="4"/>
        <v>7.4999999999999997E-2</v>
      </c>
      <c r="K37">
        <f t="shared" si="4"/>
        <v>3.125E-2</v>
      </c>
      <c r="L37">
        <f t="shared" si="4"/>
        <v>0.10625</v>
      </c>
      <c r="M37">
        <f t="shared" si="4"/>
        <v>5.6250000000000001E-2</v>
      </c>
      <c r="N37">
        <f t="shared" si="4"/>
        <v>2.7749999999999999</v>
      </c>
    </row>
    <row r="38" spans="1:14" x14ac:dyDescent="0.2">
      <c r="A38" s="4" t="s">
        <v>80</v>
      </c>
      <c r="B38">
        <f t="shared" ref="B38:C38" si="5">B5</f>
        <v>148</v>
      </c>
      <c r="C38">
        <f t="shared" si="5"/>
        <v>589</v>
      </c>
      <c r="D38">
        <f t="shared" ref="D38:N38" si="6">D5/$B38</f>
        <v>1.1756756756756757</v>
      </c>
      <c r="E38">
        <f t="shared" si="6"/>
        <v>0.84459459459459463</v>
      </c>
      <c r="F38">
        <f t="shared" si="6"/>
        <v>0.26351351351351349</v>
      </c>
      <c r="G38">
        <f t="shared" si="6"/>
        <v>6.7567567567567571E-3</v>
      </c>
      <c r="H38">
        <f t="shared" si="6"/>
        <v>6.0810810810810814E-2</v>
      </c>
      <c r="I38">
        <f t="shared" si="6"/>
        <v>0.27027027027027029</v>
      </c>
      <c r="J38">
        <f t="shared" si="6"/>
        <v>7.4324324324324328E-2</v>
      </c>
      <c r="K38">
        <f t="shared" si="6"/>
        <v>2.7027027027027029E-2</v>
      </c>
      <c r="L38">
        <f t="shared" si="6"/>
        <v>4.0540540540540543E-2</v>
      </c>
      <c r="M38">
        <f t="shared" si="6"/>
        <v>3.3783783783783786E-2</v>
      </c>
      <c r="N38">
        <f t="shared" si="6"/>
        <v>2.4594594594594597</v>
      </c>
    </row>
    <row r="39" spans="1:14" x14ac:dyDescent="0.2">
      <c r="A39" s="4" t="s">
        <v>82</v>
      </c>
      <c r="B39">
        <f t="shared" ref="B39:C39" si="7">B6</f>
        <v>161</v>
      </c>
      <c r="C39">
        <f t="shared" si="7"/>
        <v>706</v>
      </c>
      <c r="D39">
        <f t="shared" ref="D39:N39" si="8">D6/$B39</f>
        <v>1.0559006211180124</v>
      </c>
      <c r="E39">
        <f t="shared" si="8"/>
        <v>0.70807453416149069</v>
      </c>
      <c r="F39">
        <f t="shared" si="8"/>
        <v>0.15527950310559005</v>
      </c>
      <c r="G39">
        <f t="shared" si="8"/>
        <v>3.1055900621118012E-2</v>
      </c>
      <c r="H39">
        <f t="shared" si="8"/>
        <v>0.16149068322981366</v>
      </c>
      <c r="I39">
        <f t="shared" si="8"/>
        <v>0.36645962732919257</v>
      </c>
      <c r="J39">
        <f t="shared" si="8"/>
        <v>6.2111801242236024E-2</v>
      </c>
      <c r="K39">
        <f t="shared" si="8"/>
        <v>9.9378881987577633E-2</v>
      </c>
      <c r="L39">
        <f t="shared" si="8"/>
        <v>6.8322981366459631E-2</v>
      </c>
      <c r="M39">
        <f t="shared" si="8"/>
        <v>4.3478260869565216E-2</v>
      </c>
      <c r="N39">
        <f t="shared" si="8"/>
        <v>2.9006211180124222</v>
      </c>
    </row>
    <row r="40" spans="1:14" x14ac:dyDescent="0.2">
      <c r="A40" s="4" t="s">
        <v>84</v>
      </c>
      <c r="B40">
        <f t="shared" ref="B40:C40" si="9">B7</f>
        <v>136</v>
      </c>
      <c r="C40">
        <f t="shared" si="9"/>
        <v>542</v>
      </c>
      <c r="D40">
        <f t="shared" ref="D40:N40" si="10">D7/$B40</f>
        <v>0.875</v>
      </c>
      <c r="E40">
        <f t="shared" si="10"/>
        <v>0.50735294117647056</v>
      </c>
      <c r="F40">
        <f t="shared" si="10"/>
        <v>0.19117647058823528</v>
      </c>
      <c r="G40">
        <f t="shared" si="10"/>
        <v>2.9411764705882353E-2</v>
      </c>
      <c r="H40">
        <f t="shared" si="10"/>
        <v>0.14705882352941177</v>
      </c>
      <c r="I40">
        <f t="shared" si="10"/>
        <v>0.29411764705882354</v>
      </c>
      <c r="J40">
        <f t="shared" si="10"/>
        <v>7.3529411764705881E-3</v>
      </c>
      <c r="K40">
        <f t="shared" si="10"/>
        <v>0</v>
      </c>
      <c r="L40">
        <f t="shared" si="10"/>
        <v>2.9411764705882353E-2</v>
      </c>
      <c r="M40">
        <f t="shared" si="10"/>
        <v>4.4117647058823532E-2</v>
      </c>
      <c r="N40">
        <f t="shared" si="10"/>
        <v>2.8088235294117645</v>
      </c>
    </row>
    <row r="41" spans="1:14" x14ac:dyDescent="0.2">
      <c r="A41" s="4" t="s">
        <v>86</v>
      </c>
      <c r="B41">
        <f t="shared" ref="B41:C41" si="11">B8</f>
        <v>140</v>
      </c>
      <c r="C41">
        <f t="shared" si="11"/>
        <v>542</v>
      </c>
      <c r="D41">
        <f t="shared" ref="D41:N41" si="12">D8/$B41</f>
        <v>0.87857142857142856</v>
      </c>
      <c r="E41">
        <f t="shared" si="12"/>
        <v>0.61428571428571432</v>
      </c>
      <c r="F41">
        <f t="shared" si="12"/>
        <v>0.17142857142857143</v>
      </c>
      <c r="G41">
        <f t="shared" si="12"/>
        <v>0</v>
      </c>
      <c r="H41">
        <f t="shared" si="12"/>
        <v>9.285714285714286E-2</v>
      </c>
      <c r="I41">
        <f t="shared" si="12"/>
        <v>0.34285714285714286</v>
      </c>
      <c r="J41">
        <f t="shared" si="12"/>
        <v>0.2</v>
      </c>
      <c r="K41">
        <f t="shared" si="12"/>
        <v>2.1428571428571429E-2</v>
      </c>
      <c r="L41">
        <f t="shared" si="12"/>
        <v>2.1428571428571429E-2</v>
      </c>
      <c r="M41">
        <f t="shared" si="12"/>
        <v>2.8571428571428571E-2</v>
      </c>
      <c r="N41">
        <f t="shared" si="12"/>
        <v>2.4500000000000002</v>
      </c>
    </row>
    <row r="42" spans="1:14" x14ac:dyDescent="0.2">
      <c r="A42" s="4" t="s">
        <v>88</v>
      </c>
      <c r="B42">
        <f t="shared" ref="B42:C42" si="13">B9</f>
        <v>151</v>
      </c>
      <c r="C42">
        <f t="shared" si="13"/>
        <v>673</v>
      </c>
      <c r="D42">
        <f t="shared" ref="D42:N42" si="14">D9/$B42</f>
        <v>1.0529801324503312</v>
      </c>
      <c r="E42">
        <f t="shared" si="14"/>
        <v>0.70198675496688745</v>
      </c>
      <c r="F42">
        <f t="shared" si="14"/>
        <v>0.19867549668874171</v>
      </c>
      <c r="G42">
        <f t="shared" si="14"/>
        <v>4.6357615894039736E-2</v>
      </c>
      <c r="H42">
        <f t="shared" si="14"/>
        <v>0.10596026490066225</v>
      </c>
      <c r="I42">
        <f t="shared" si="14"/>
        <v>0.47019867549668876</v>
      </c>
      <c r="J42">
        <f t="shared" si="14"/>
        <v>0.10596026490066225</v>
      </c>
      <c r="K42">
        <f t="shared" si="14"/>
        <v>1.9867549668874173E-2</v>
      </c>
      <c r="L42">
        <f t="shared" si="14"/>
        <v>5.9602649006622516E-2</v>
      </c>
      <c r="M42">
        <f t="shared" si="14"/>
        <v>1.9867549668874173E-2</v>
      </c>
      <c r="N42">
        <f t="shared" si="14"/>
        <v>2.8278145695364238</v>
      </c>
    </row>
    <row r="43" spans="1:14" x14ac:dyDescent="0.2">
      <c r="A43" s="4" t="s">
        <v>90</v>
      </c>
      <c r="B43">
        <f t="shared" ref="B43:C43" si="15">B10</f>
        <v>118</v>
      </c>
      <c r="C43">
        <f t="shared" si="15"/>
        <v>505</v>
      </c>
      <c r="D43">
        <f t="shared" ref="D43:N43" si="16">D10/$B43</f>
        <v>1.152542372881356</v>
      </c>
      <c r="E43">
        <f t="shared" si="16"/>
        <v>0.77118644067796616</v>
      </c>
      <c r="F43">
        <f t="shared" si="16"/>
        <v>0.20338983050847459</v>
      </c>
      <c r="G43">
        <f t="shared" si="16"/>
        <v>4.2372881355932202E-2</v>
      </c>
      <c r="H43">
        <f t="shared" si="16"/>
        <v>0.13559322033898305</v>
      </c>
      <c r="I43">
        <f t="shared" si="16"/>
        <v>0.22033898305084745</v>
      </c>
      <c r="J43">
        <f t="shared" si="16"/>
        <v>0.11016949152542373</v>
      </c>
      <c r="K43">
        <f t="shared" si="16"/>
        <v>0.15254237288135594</v>
      </c>
      <c r="L43">
        <f t="shared" si="16"/>
        <v>0.15254237288135594</v>
      </c>
      <c r="M43">
        <f t="shared" si="16"/>
        <v>0</v>
      </c>
      <c r="N43">
        <f t="shared" si="16"/>
        <v>2.7966101694915255</v>
      </c>
    </row>
    <row r="44" spans="1:14" x14ac:dyDescent="0.2">
      <c r="A44" s="4" t="s">
        <v>92</v>
      </c>
      <c r="B44">
        <f t="shared" ref="B44:C44" si="17">B11</f>
        <v>55</v>
      </c>
      <c r="C44">
        <f t="shared" si="17"/>
        <v>183</v>
      </c>
      <c r="D44">
        <f t="shared" ref="D44:N44" si="18">D11/$B44</f>
        <v>0.69090909090909092</v>
      </c>
      <c r="E44">
        <f t="shared" si="18"/>
        <v>0.41818181818181815</v>
      </c>
      <c r="F44">
        <f t="shared" si="18"/>
        <v>0.16363636363636364</v>
      </c>
      <c r="G44">
        <f t="shared" si="18"/>
        <v>0</v>
      </c>
      <c r="H44">
        <f t="shared" si="18"/>
        <v>0.10909090909090909</v>
      </c>
      <c r="I44">
        <f t="shared" si="18"/>
        <v>0.6</v>
      </c>
      <c r="J44">
        <f t="shared" si="18"/>
        <v>1.8181818181818181E-2</v>
      </c>
      <c r="K44">
        <f t="shared" si="18"/>
        <v>0</v>
      </c>
      <c r="L44">
        <f t="shared" si="18"/>
        <v>5.4545454545454543E-2</v>
      </c>
      <c r="M44">
        <f t="shared" si="18"/>
        <v>0</v>
      </c>
      <c r="N44">
        <f t="shared" si="18"/>
        <v>2.0181818181818181</v>
      </c>
    </row>
    <row r="45" spans="1:14" x14ac:dyDescent="0.2">
      <c r="A45" s="4" t="s">
        <v>94</v>
      </c>
      <c r="B45">
        <f t="shared" ref="B45:C45" si="19">B12</f>
        <v>102</v>
      </c>
      <c r="C45">
        <f t="shared" si="19"/>
        <v>335</v>
      </c>
      <c r="D45">
        <f t="shared" ref="D45:N45" si="20">D12/$B45</f>
        <v>0.79411764705882348</v>
      </c>
      <c r="E45">
        <f t="shared" si="20"/>
        <v>0.6470588235294118</v>
      </c>
      <c r="F45">
        <f t="shared" si="20"/>
        <v>0.11764705882352941</v>
      </c>
      <c r="G45">
        <f t="shared" si="20"/>
        <v>9.8039215686274508E-3</v>
      </c>
      <c r="H45">
        <f t="shared" si="20"/>
        <v>1.9607843137254902E-2</v>
      </c>
      <c r="I45">
        <f t="shared" si="20"/>
        <v>0.33333333333333331</v>
      </c>
      <c r="J45">
        <f t="shared" si="20"/>
        <v>1.9607843137254902E-2</v>
      </c>
      <c r="K45">
        <f t="shared" si="20"/>
        <v>9.8039215686274508E-3</v>
      </c>
      <c r="L45">
        <f t="shared" si="20"/>
        <v>0.14705882352941177</v>
      </c>
      <c r="M45">
        <f t="shared" si="20"/>
        <v>0</v>
      </c>
      <c r="N45">
        <f t="shared" si="20"/>
        <v>2.1372549019607843</v>
      </c>
    </row>
    <row r="46" spans="1:14" x14ac:dyDescent="0.2">
      <c r="A46" s="4" t="s">
        <v>96</v>
      </c>
      <c r="B46">
        <f t="shared" ref="B46:C46" si="21">B13</f>
        <v>66</v>
      </c>
      <c r="C46">
        <f t="shared" si="21"/>
        <v>207</v>
      </c>
      <c r="D46">
        <f t="shared" ref="D46:N46" si="22">D13/$B46</f>
        <v>0.65151515151515149</v>
      </c>
      <c r="E46">
        <f t="shared" si="22"/>
        <v>0.45454545454545453</v>
      </c>
      <c r="F46">
        <f t="shared" si="22"/>
        <v>0.12121212121212122</v>
      </c>
      <c r="G46">
        <f t="shared" si="22"/>
        <v>1.5151515151515152E-2</v>
      </c>
      <c r="H46">
        <f t="shared" si="22"/>
        <v>6.0606060606060608E-2</v>
      </c>
      <c r="I46">
        <f t="shared" si="22"/>
        <v>0.30303030303030304</v>
      </c>
      <c r="J46">
        <f t="shared" si="22"/>
        <v>6.0606060606060608E-2</v>
      </c>
      <c r="K46">
        <f t="shared" si="22"/>
        <v>1.5151515151515152E-2</v>
      </c>
      <c r="L46">
        <f t="shared" si="22"/>
        <v>0.13636363636363635</v>
      </c>
      <c r="M46">
        <f t="shared" si="22"/>
        <v>3.0303030303030304E-2</v>
      </c>
      <c r="N46">
        <f t="shared" si="22"/>
        <v>2.1212121212121211</v>
      </c>
    </row>
    <row r="47" spans="1:14" x14ac:dyDescent="0.2">
      <c r="A47" s="4" t="s">
        <v>98</v>
      </c>
      <c r="B47">
        <f t="shared" ref="B47:C47" si="23">B14</f>
        <v>61</v>
      </c>
      <c r="C47">
        <f t="shared" si="23"/>
        <v>191</v>
      </c>
      <c r="D47">
        <f t="shared" ref="D47:N47" si="24">D14/$B47</f>
        <v>0.55737704918032782</v>
      </c>
      <c r="E47">
        <f t="shared" si="24"/>
        <v>0.4098360655737705</v>
      </c>
      <c r="F47">
        <f t="shared" si="24"/>
        <v>9.8360655737704916E-2</v>
      </c>
      <c r="G47">
        <f t="shared" si="24"/>
        <v>0</v>
      </c>
      <c r="H47">
        <f t="shared" si="24"/>
        <v>4.9180327868852458E-2</v>
      </c>
      <c r="I47">
        <f t="shared" si="24"/>
        <v>0.18032786885245902</v>
      </c>
      <c r="J47">
        <f t="shared" si="24"/>
        <v>6.5573770491803282E-2</v>
      </c>
      <c r="K47">
        <f t="shared" si="24"/>
        <v>4.9180327868852458E-2</v>
      </c>
      <c r="L47">
        <f t="shared" si="24"/>
        <v>8.1967213114754092E-2</v>
      </c>
      <c r="M47">
        <f t="shared" si="24"/>
        <v>3.2786885245901641E-2</v>
      </c>
      <c r="N47">
        <f t="shared" si="24"/>
        <v>2.3278688524590163</v>
      </c>
    </row>
    <row r="48" spans="1:14" x14ac:dyDescent="0.2">
      <c r="A48" s="4" t="s">
        <v>100</v>
      </c>
      <c r="B48">
        <f t="shared" ref="B48:C48" si="25">B15</f>
        <v>58</v>
      </c>
      <c r="C48">
        <f t="shared" si="25"/>
        <v>152</v>
      </c>
      <c r="D48">
        <f t="shared" ref="D48:N48" si="26">D15/$B48</f>
        <v>0.44827586206896552</v>
      </c>
      <c r="E48">
        <f t="shared" si="26"/>
        <v>0.25862068965517243</v>
      </c>
      <c r="F48">
        <f t="shared" si="26"/>
        <v>0.17241379310344829</v>
      </c>
      <c r="G48">
        <f t="shared" si="26"/>
        <v>1.7241379310344827E-2</v>
      </c>
      <c r="H48">
        <f t="shared" si="26"/>
        <v>0</v>
      </c>
      <c r="I48">
        <f t="shared" si="26"/>
        <v>0.20689655172413793</v>
      </c>
      <c r="J48">
        <f t="shared" si="26"/>
        <v>6.8965517241379309E-2</v>
      </c>
      <c r="K48">
        <f t="shared" si="26"/>
        <v>0</v>
      </c>
      <c r="L48">
        <f t="shared" si="26"/>
        <v>0</v>
      </c>
      <c r="M48">
        <f t="shared" si="26"/>
        <v>3.4482758620689655E-2</v>
      </c>
      <c r="N48">
        <f t="shared" si="26"/>
        <v>1.896551724137931</v>
      </c>
    </row>
    <row r="49" spans="1:14" x14ac:dyDescent="0.2">
      <c r="A49" s="4" t="s">
        <v>102</v>
      </c>
      <c r="B49">
        <f t="shared" ref="B49:C49" si="27">B16</f>
        <v>49</v>
      </c>
      <c r="C49">
        <f t="shared" si="27"/>
        <v>130</v>
      </c>
      <c r="D49">
        <f t="shared" ref="D49:N49" si="28">D16/$B49</f>
        <v>0.51020408163265307</v>
      </c>
      <c r="E49">
        <f t="shared" si="28"/>
        <v>0.24489795918367346</v>
      </c>
      <c r="F49">
        <f t="shared" si="28"/>
        <v>0.14285714285714285</v>
      </c>
      <c r="G49">
        <f t="shared" si="28"/>
        <v>4.0816326530612242E-2</v>
      </c>
      <c r="H49">
        <f t="shared" si="28"/>
        <v>8.1632653061224483E-2</v>
      </c>
      <c r="I49">
        <f t="shared" si="28"/>
        <v>0.12244897959183673</v>
      </c>
      <c r="J49">
        <f t="shared" si="28"/>
        <v>2.0408163265306121E-2</v>
      </c>
      <c r="K49">
        <f t="shared" si="28"/>
        <v>2.0408163265306121E-2</v>
      </c>
      <c r="L49">
        <f t="shared" si="28"/>
        <v>4.0816326530612242E-2</v>
      </c>
      <c r="M49">
        <f t="shared" si="28"/>
        <v>0</v>
      </c>
      <c r="N49">
        <f t="shared" si="28"/>
        <v>2</v>
      </c>
    </row>
    <row r="50" spans="1:14" x14ac:dyDescent="0.2">
      <c r="A50" s="4" t="s">
        <v>104</v>
      </c>
      <c r="B50">
        <f t="shared" ref="B50:C50" si="29">B17</f>
        <v>28</v>
      </c>
      <c r="C50">
        <f t="shared" si="29"/>
        <v>74</v>
      </c>
      <c r="D50">
        <f t="shared" ref="D50:N50" si="30">D17/$B50</f>
        <v>0.35714285714285715</v>
      </c>
      <c r="E50">
        <f t="shared" si="30"/>
        <v>0.25</v>
      </c>
      <c r="F50">
        <f t="shared" si="30"/>
        <v>0.10714285714285714</v>
      </c>
      <c r="G50">
        <f t="shared" si="30"/>
        <v>0</v>
      </c>
      <c r="H50">
        <f t="shared" si="30"/>
        <v>0</v>
      </c>
      <c r="I50">
        <f t="shared" si="30"/>
        <v>0.17857142857142858</v>
      </c>
      <c r="J50">
        <f t="shared" si="30"/>
        <v>3.5714285714285712E-2</v>
      </c>
      <c r="K50">
        <f t="shared" si="30"/>
        <v>0</v>
      </c>
      <c r="L50">
        <f t="shared" si="30"/>
        <v>0.10714285714285714</v>
      </c>
      <c r="M50">
        <f t="shared" si="30"/>
        <v>7.1428571428571425E-2</v>
      </c>
      <c r="N50">
        <f t="shared" si="30"/>
        <v>2.0714285714285716</v>
      </c>
    </row>
    <row r="51" spans="1:14" x14ac:dyDescent="0.2">
      <c r="A51" s="4" t="s">
        <v>106</v>
      </c>
      <c r="B51">
        <f t="shared" ref="B51:C51" si="31">B18</f>
        <v>24</v>
      </c>
      <c r="C51">
        <f t="shared" si="31"/>
        <v>72</v>
      </c>
      <c r="D51">
        <f t="shared" ref="D51:N51" si="32">D18/$B51</f>
        <v>0.54166666666666663</v>
      </c>
      <c r="E51">
        <f t="shared" si="32"/>
        <v>0.33333333333333331</v>
      </c>
      <c r="F51">
        <f t="shared" si="32"/>
        <v>0.16666666666666666</v>
      </c>
      <c r="G51">
        <f t="shared" si="32"/>
        <v>0</v>
      </c>
      <c r="H51">
        <f t="shared" si="32"/>
        <v>4.1666666666666664E-2</v>
      </c>
      <c r="I51">
        <f t="shared" si="32"/>
        <v>8.3333333333333329E-2</v>
      </c>
      <c r="J51">
        <f t="shared" si="32"/>
        <v>0</v>
      </c>
      <c r="K51">
        <f t="shared" si="32"/>
        <v>0</v>
      </c>
      <c r="L51">
        <f t="shared" si="32"/>
        <v>0</v>
      </c>
      <c r="M51">
        <f t="shared" si="32"/>
        <v>0</v>
      </c>
      <c r="N51">
        <f t="shared" si="32"/>
        <v>2.375</v>
      </c>
    </row>
    <row r="52" spans="1:14" x14ac:dyDescent="0.2">
      <c r="A52" s="4" t="s">
        <v>108</v>
      </c>
      <c r="B52">
        <f t="shared" ref="B52:C52" si="33">B19</f>
        <v>43</v>
      </c>
      <c r="C52">
        <f t="shared" si="33"/>
        <v>63</v>
      </c>
      <c r="D52">
        <f t="shared" ref="D52:N52" si="34">D19/$B52</f>
        <v>0.20930232558139536</v>
      </c>
      <c r="E52">
        <f t="shared" si="34"/>
        <v>0.20930232558139536</v>
      </c>
      <c r="F52">
        <f t="shared" si="34"/>
        <v>0</v>
      </c>
      <c r="G52">
        <f t="shared" si="34"/>
        <v>0</v>
      </c>
      <c r="H52">
        <f t="shared" si="34"/>
        <v>0</v>
      </c>
      <c r="I52">
        <f t="shared" si="34"/>
        <v>0.18604651162790697</v>
      </c>
      <c r="J52">
        <f t="shared" si="34"/>
        <v>2.3255813953488372E-2</v>
      </c>
      <c r="K52">
        <f t="shared" si="34"/>
        <v>6.9767441860465115E-2</v>
      </c>
      <c r="L52">
        <f t="shared" si="34"/>
        <v>0</v>
      </c>
      <c r="M52">
        <f t="shared" si="34"/>
        <v>0</v>
      </c>
      <c r="N52">
        <f t="shared" si="34"/>
        <v>1.0465116279069768</v>
      </c>
    </row>
    <row r="53" spans="1:14" x14ac:dyDescent="0.2">
      <c r="A53" s="4" t="s">
        <v>110</v>
      </c>
      <c r="B53">
        <f t="shared" ref="B53:C53" si="35">B20</f>
        <v>12</v>
      </c>
      <c r="C53">
        <f t="shared" si="35"/>
        <v>43</v>
      </c>
      <c r="D53">
        <f t="shared" ref="D53:N53" si="36">D20/$B53</f>
        <v>0.66666666666666663</v>
      </c>
      <c r="E53">
        <f t="shared" si="36"/>
        <v>0.58333333333333337</v>
      </c>
      <c r="F53">
        <f t="shared" si="36"/>
        <v>0</v>
      </c>
      <c r="G53">
        <f t="shared" si="36"/>
        <v>0</v>
      </c>
      <c r="H53">
        <f t="shared" si="36"/>
        <v>8.3333333333333329E-2</v>
      </c>
      <c r="I53">
        <f t="shared" si="36"/>
        <v>0.16666666666666666</v>
      </c>
      <c r="J53">
        <f t="shared" si="36"/>
        <v>0</v>
      </c>
      <c r="K53">
        <f t="shared" si="36"/>
        <v>0</v>
      </c>
      <c r="L53">
        <f t="shared" si="36"/>
        <v>0</v>
      </c>
      <c r="M53">
        <f t="shared" si="36"/>
        <v>0</v>
      </c>
      <c r="N53">
        <f t="shared" si="36"/>
        <v>2.75</v>
      </c>
    </row>
    <row r="54" spans="1:14" x14ac:dyDescent="0.2">
      <c r="A54" s="4" t="s">
        <v>112</v>
      </c>
      <c r="B54">
        <f t="shared" ref="B54:C54" si="37">B21</f>
        <v>11</v>
      </c>
      <c r="C54">
        <f t="shared" si="37"/>
        <v>42</v>
      </c>
      <c r="D54">
        <f t="shared" ref="D54:N54" si="38">D21/$B54</f>
        <v>0.63636363636363635</v>
      </c>
      <c r="E54">
        <f t="shared" si="38"/>
        <v>0.45454545454545453</v>
      </c>
      <c r="F54">
        <f t="shared" si="38"/>
        <v>0</v>
      </c>
      <c r="G54">
        <f t="shared" si="38"/>
        <v>0</v>
      </c>
      <c r="H54">
        <f t="shared" si="38"/>
        <v>0.18181818181818182</v>
      </c>
      <c r="I54">
        <f t="shared" si="38"/>
        <v>0.18181818181818182</v>
      </c>
      <c r="J54">
        <f t="shared" si="38"/>
        <v>9.0909090909090912E-2</v>
      </c>
      <c r="K54">
        <f t="shared" si="38"/>
        <v>0</v>
      </c>
      <c r="L54">
        <f t="shared" si="38"/>
        <v>0</v>
      </c>
      <c r="M54">
        <f t="shared" si="38"/>
        <v>0</v>
      </c>
      <c r="N54">
        <f t="shared" si="38"/>
        <v>2.9090909090909092</v>
      </c>
    </row>
    <row r="55" spans="1:14" x14ac:dyDescent="0.2">
      <c r="A55" s="4" t="s">
        <v>114</v>
      </c>
      <c r="B55">
        <f t="shared" ref="B55:C55" si="39">B22</f>
        <v>16</v>
      </c>
      <c r="C55">
        <f t="shared" si="39"/>
        <v>41</v>
      </c>
      <c r="D55">
        <f t="shared" ref="D55:N55" si="40">D22/$B55</f>
        <v>0.375</v>
      </c>
      <c r="E55">
        <f t="shared" si="40"/>
        <v>0.25</v>
      </c>
      <c r="F55">
        <f t="shared" si="40"/>
        <v>6.25E-2</v>
      </c>
      <c r="G55">
        <f t="shared" si="40"/>
        <v>0</v>
      </c>
      <c r="H55">
        <f t="shared" si="40"/>
        <v>6.25E-2</v>
      </c>
      <c r="I55">
        <f t="shared" si="40"/>
        <v>0.3125</v>
      </c>
      <c r="J55">
        <f t="shared" si="40"/>
        <v>0</v>
      </c>
      <c r="K55">
        <f t="shared" si="40"/>
        <v>0</v>
      </c>
      <c r="L55">
        <f t="shared" si="40"/>
        <v>6.25E-2</v>
      </c>
      <c r="M55">
        <f t="shared" si="40"/>
        <v>0</v>
      </c>
      <c r="N55">
        <f t="shared" si="40"/>
        <v>1.875</v>
      </c>
    </row>
    <row r="56" spans="1:14" x14ac:dyDescent="0.2">
      <c r="A56" s="4" t="s">
        <v>116</v>
      </c>
      <c r="B56">
        <f t="shared" ref="B56:C56" si="41">B23</f>
        <v>14</v>
      </c>
      <c r="C56">
        <f t="shared" si="41"/>
        <v>31</v>
      </c>
      <c r="D56">
        <f t="shared" ref="D56:N56" si="42">D23/$B56</f>
        <v>0.2857142857142857</v>
      </c>
      <c r="E56">
        <f t="shared" si="42"/>
        <v>7.1428571428571425E-2</v>
      </c>
      <c r="F56">
        <f t="shared" si="42"/>
        <v>7.1428571428571425E-2</v>
      </c>
      <c r="G56">
        <f t="shared" si="42"/>
        <v>0</v>
      </c>
      <c r="H56">
        <f t="shared" si="42"/>
        <v>0.14285714285714285</v>
      </c>
      <c r="I56">
        <f t="shared" si="42"/>
        <v>7.1428571428571425E-2</v>
      </c>
      <c r="J56">
        <f t="shared" si="42"/>
        <v>7.1428571428571425E-2</v>
      </c>
      <c r="K56">
        <f t="shared" si="42"/>
        <v>0</v>
      </c>
      <c r="L56">
        <f t="shared" si="42"/>
        <v>7.1428571428571425E-2</v>
      </c>
      <c r="M56">
        <f t="shared" si="42"/>
        <v>0</v>
      </c>
      <c r="N56">
        <f t="shared" si="42"/>
        <v>1.7857142857142858</v>
      </c>
    </row>
    <row r="57" spans="1:14" x14ac:dyDescent="0.2">
      <c r="A57" s="4" t="s">
        <v>118</v>
      </c>
      <c r="B57">
        <f t="shared" ref="B57:C57" si="43">B24</f>
        <v>6</v>
      </c>
      <c r="C57">
        <f t="shared" si="43"/>
        <v>16</v>
      </c>
      <c r="D57">
        <f t="shared" ref="D57:N57" si="44">D24/$B57</f>
        <v>0.33333333333333331</v>
      </c>
      <c r="E57">
        <f t="shared" si="44"/>
        <v>0.33333333333333331</v>
      </c>
      <c r="F57">
        <f t="shared" si="44"/>
        <v>0</v>
      </c>
      <c r="G57">
        <f t="shared" si="44"/>
        <v>0</v>
      </c>
      <c r="H57">
        <f t="shared" si="44"/>
        <v>0</v>
      </c>
      <c r="I57">
        <f t="shared" si="44"/>
        <v>0.33333333333333331</v>
      </c>
      <c r="J57">
        <f t="shared" si="44"/>
        <v>0</v>
      </c>
      <c r="K57">
        <f t="shared" si="44"/>
        <v>0</v>
      </c>
      <c r="L57">
        <f t="shared" si="44"/>
        <v>0</v>
      </c>
      <c r="M57">
        <f t="shared" si="44"/>
        <v>0</v>
      </c>
      <c r="N57">
        <f t="shared" si="44"/>
        <v>2</v>
      </c>
    </row>
    <row r="58" spans="1:14" x14ac:dyDescent="0.2">
      <c r="A58" s="4" t="s">
        <v>120</v>
      </c>
      <c r="B58">
        <f t="shared" ref="B58:C58" si="45">B25</f>
        <v>5</v>
      </c>
      <c r="C58">
        <f t="shared" si="45"/>
        <v>14</v>
      </c>
      <c r="D58">
        <f t="shared" ref="D58:N58" si="46">D25/$B58</f>
        <v>0.4</v>
      </c>
      <c r="E58">
        <f t="shared" si="46"/>
        <v>0</v>
      </c>
      <c r="F58">
        <f t="shared" si="46"/>
        <v>0.2</v>
      </c>
      <c r="G58">
        <f t="shared" si="46"/>
        <v>0</v>
      </c>
      <c r="H58">
        <f t="shared" si="46"/>
        <v>0.2</v>
      </c>
      <c r="I58">
        <f t="shared" si="46"/>
        <v>0.4</v>
      </c>
      <c r="J58">
        <f t="shared" si="46"/>
        <v>0</v>
      </c>
      <c r="K58">
        <f t="shared" si="46"/>
        <v>0</v>
      </c>
      <c r="L58">
        <f t="shared" si="46"/>
        <v>0.2</v>
      </c>
      <c r="M58">
        <f t="shared" si="46"/>
        <v>0</v>
      </c>
      <c r="N58">
        <f t="shared" si="46"/>
        <v>2</v>
      </c>
    </row>
    <row r="59" spans="1:14" x14ac:dyDescent="0.2">
      <c r="A59" s="4" t="s">
        <v>122</v>
      </c>
      <c r="B59">
        <f t="shared" ref="B59:C59" si="47">B26</f>
        <v>11</v>
      </c>
      <c r="C59">
        <f t="shared" si="47"/>
        <v>8</v>
      </c>
      <c r="D59">
        <f t="shared" ref="D59:N59" si="48">D26/$B59</f>
        <v>9.0909090909090912E-2</v>
      </c>
      <c r="E59">
        <f t="shared" si="48"/>
        <v>9.0909090909090912E-2</v>
      </c>
      <c r="F59">
        <f t="shared" si="48"/>
        <v>0</v>
      </c>
      <c r="G59">
        <f t="shared" si="48"/>
        <v>0</v>
      </c>
      <c r="H59">
        <f t="shared" si="48"/>
        <v>0</v>
      </c>
      <c r="I59">
        <f t="shared" si="48"/>
        <v>0</v>
      </c>
      <c r="J59">
        <f t="shared" si="48"/>
        <v>0</v>
      </c>
      <c r="K59">
        <f t="shared" si="48"/>
        <v>0</v>
      </c>
      <c r="L59">
        <f t="shared" si="48"/>
        <v>0</v>
      </c>
      <c r="M59">
        <f t="shared" si="48"/>
        <v>0</v>
      </c>
      <c r="N59">
        <f t="shared" si="48"/>
        <v>0.63636363636363635</v>
      </c>
    </row>
    <row r="60" spans="1:14" x14ac:dyDescent="0.2">
      <c r="A60" s="4" t="s">
        <v>124</v>
      </c>
      <c r="B60">
        <f t="shared" ref="B60:C60" si="49">B27</f>
        <v>10</v>
      </c>
      <c r="C60">
        <f t="shared" si="49"/>
        <v>8</v>
      </c>
      <c r="D60">
        <f t="shared" ref="D60:N60" si="50">D27/$B60</f>
        <v>0.1</v>
      </c>
      <c r="E60">
        <f t="shared" si="50"/>
        <v>0.1</v>
      </c>
      <c r="F60">
        <f t="shared" si="50"/>
        <v>0</v>
      </c>
      <c r="G60">
        <f t="shared" si="50"/>
        <v>0</v>
      </c>
      <c r="H60">
        <f t="shared" si="50"/>
        <v>0</v>
      </c>
      <c r="I60">
        <f t="shared" si="50"/>
        <v>0</v>
      </c>
      <c r="J60">
        <f t="shared" si="50"/>
        <v>0</v>
      </c>
      <c r="K60">
        <f t="shared" si="50"/>
        <v>0.3</v>
      </c>
      <c r="L60">
        <f t="shared" si="50"/>
        <v>0</v>
      </c>
      <c r="M60">
        <f t="shared" si="50"/>
        <v>0</v>
      </c>
      <c r="N60">
        <f t="shared" si="50"/>
        <v>0.7</v>
      </c>
    </row>
    <row r="61" spans="1:14" x14ac:dyDescent="0.2">
      <c r="A61" s="4" t="s">
        <v>126</v>
      </c>
      <c r="B61">
        <f t="shared" ref="B61:C61" si="51">B28</f>
        <v>5</v>
      </c>
      <c r="C61">
        <f t="shared" si="51"/>
        <v>6</v>
      </c>
      <c r="D61">
        <f t="shared" ref="D61:N61" si="52">D28/$B61</f>
        <v>0</v>
      </c>
      <c r="E61">
        <f t="shared" si="52"/>
        <v>0</v>
      </c>
      <c r="F61">
        <f t="shared" si="52"/>
        <v>0</v>
      </c>
      <c r="G61">
        <f t="shared" si="52"/>
        <v>0</v>
      </c>
      <c r="H61">
        <f t="shared" si="52"/>
        <v>0</v>
      </c>
      <c r="I61">
        <f t="shared" si="52"/>
        <v>0</v>
      </c>
      <c r="J61">
        <f t="shared" si="52"/>
        <v>0</v>
      </c>
      <c r="K61">
        <f t="shared" si="52"/>
        <v>0.2</v>
      </c>
      <c r="L61">
        <f t="shared" si="52"/>
        <v>0</v>
      </c>
      <c r="M61">
        <f t="shared" si="52"/>
        <v>0</v>
      </c>
      <c r="N61">
        <f t="shared" si="52"/>
        <v>1.2</v>
      </c>
    </row>
    <row r="62" spans="1:14" x14ac:dyDescent="0.2">
      <c r="A62" s="4" t="s">
        <v>128</v>
      </c>
      <c r="B62">
        <f t="shared" ref="B62:C62" si="53">B29</f>
        <v>1</v>
      </c>
      <c r="C62">
        <f t="shared" si="53"/>
        <v>3</v>
      </c>
      <c r="D62">
        <f t="shared" ref="D62:N62" si="54">D29/$B62</f>
        <v>0</v>
      </c>
      <c r="E62">
        <f t="shared" si="54"/>
        <v>0</v>
      </c>
      <c r="F62">
        <f t="shared" si="54"/>
        <v>0</v>
      </c>
      <c r="G62">
        <f t="shared" si="54"/>
        <v>0</v>
      </c>
      <c r="H62">
        <f t="shared" si="54"/>
        <v>0</v>
      </c>
      <c r="I62">
        <f t="shared" si="54"/>
        <v>0</v>
      </c>
      <c r="J62">
        <f t="shared" si="54"/>
        <v>0</v>
      </c>
      <c r="K62">
        <f t="shared" si="54"/>
        <v>0</v>
      </c>
      <c r="L62">
        <f t="shared" si="54"/>
        <v>0</v>
      </c>
      <c r="M62">
        <f t="shared" si="54"/>
        <v>0</v>
      </c>
      <c r="N62">
        <f t="shared" si="54"/>
        <v>3</v>
      </c>
    </row>
    <row r="63" spans="1:14" x14ac:dyDescent="0.2">
      <c r="A63" s="4" t="s">
        <v>130</v>
      </c>
      <c r="B63">
        <f t="shared" ref="B63:C63" si="55">B30</f>
        <v>2</v>
      </c>
      <c r="C63">
        <f t="shared" si="55"/>
        <v>2</v>
      </c>
      <c r="D63">
        <f t="shared" ref="D63:N63" si="56">D30/$B63</f>
        <v>0.5</v>
      </c>
      <c r="E63">
        <f t="shared" si="56"/>
        <v>0</v>
      </c>
      <c r="F63">
        <f t="shared" si="56"/>
        <v>0</v>
      </c>
      <c r="G63">
        <f t="shared" si="56"/>
        <v>0</v>
      </c>
      <c r="H63">
        <f t="shared" si="56"/>
        <v>0.5</v>
      </c>
      <c r="I63">
        <f t="shared" si="56"/>
        <v>0</v>
      </c>
      <c r="J63">
        <f t="shared" si="56"/>
        <v>0</v>
      </c>
      <c r="K63">
        <f t="shared" si="56"/>
        <v>0</v>
      </c>
      <c r="L63">
        <f t="shared" si="56"/>
        <v>0</v>
      </c>
      <c r="M63">
        <f t="shared" si="56"/>
        <v>0</v>
      </c>
      <c r="N63">
        <f t="shared" si="56"/>
        <v>0.5</v>
      </c>
    </row>
    <row r="64" spans="1:14" x14ac:dyDescent="0.2">
      <c r="A64" s="4" t="s">
        <v>132</v>
      </c>
      <c r="B64">
        <f t="shared" ref="B64:C64" si="57">B31</f>
        <v>1</v>
      </c>
      <c r="C64">
        <f t="shared" si="57"/>
        <v>0</v>
      </c>
      <c r="D64">
        <f t="shared" ref="D64:N64" si="58">D31/$B64</f>
        <v>0</v>
      </c>
      <c r="E64">
        <f t="shared" si="58"/>
        <v>0</v>
      </c>
      <c r="F64">
        <f t="shared" si="58"/>
        <v>0</v>
      </c>
      <c r="G64">
        <f t="shared" si="58"/>
        <v>0</v>
      </c>
      <c r="H64">
        <f t="shared" si="58"/>
        <v>0</v>
      </c>
      <c r="I64">
        <f t="shared" si="58"/>
        <v>0</v>
      </c>
      <c r="J64">
        <f t="shared" si="58"/>
        <v>0</v>
      </c>
      <c r="K64">
        <f t="shared" si="58"/>
        <v>0</v>
      </c>
      <c r="L64">
        <f t="shared" si="58"/>
        <v>0</v>
      </c>
      <c r="M64">
        <f t="shared" si="58"/>
        <v>0</v>
      </c>
      <c r="N64">
        <f t="shared" si="58"/>
        <v>0</v>
      </c>
    </row>
    <row r="65" spans="1:14" x14ac:dyDescent="0.2">
      <c r="A65" s="4" t="s">
        <v>134</v>
      </c>
      <c r="B65">
        <f t="shared" ref="B65:C65" si="59">B32</f>
        <v>3</v>
      </c>
      <c r="C65">
        <f t="shared" si="59"/>
        <v>0</v>
      </c>
      <c r="D65">
        <f t="shared" ref="D65:N65" si="60">D32/$B65</f>
        <v>0</v>
      </c>
      <c r="E65">
        <f t="shared" si="60"/>
        <v>0</v>
      </c>
      <c r="F65">
        <f t="shared" si="60"/>
        <v>0</v>
      </c>
      <c r="G65">
        <f t="shared" si="60"/>
        <v>0</v>
      </c>
      <c r="H65">
        <f t="shared" si="60"/>
        <v>0</v>
      </c>
      <c r="I65">
        <f t="shared" si="60"/>
        <v>0</v>
      </c>
      <c r="J65">
        <f t="shared" si="60"/>
        <v>0</v>
      </c>
      <c r="K65">
        <f t="shared" si="60"/>
        <v>0</v>
      </c>
      <c r="L65">
        <f t="shared" si="60"/>
        <v>0</v>
      </c>
      <c r="M65">
        <f t="shared" si="60"/>
        <v>0</v>
      </c>
      <c r="N65">
        <f t="shared" si="60"/>
        <v>0</v>
      </c>
    </row>
  </sheetData>
  <mergeCells count="2">
    <mergeCell ref="A1:N1"/>
    <mergeCell ref="A34:N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1165-D024-4D4F-B536-C01EACDEE286}">
  <sheetPr>
    <tabColor rgb="FFFFFF00"/>
  </sheetPr>
  <dimension ref="A1:P66"/>
  <sheetViews>
    <sheetView topLeftCell="A33" workbookViewId="0">
      <selection activeCell="G37" sqref="G37"/>
    </sheetView>
  </sheetViews>
  <sheetFormatPr baseColWidth="10" defaultRowHeight="16" x14ac:dyDescent="0.2"/>
  <cols>
    <col min="1" max="1" width="17.83203125" bestFit="1" customWidth="1"/>
    <col min="2" max="14" width="5.83203125" customWidth="1"/>
    <col min="15" max="15" width="17" customWidth="1"/>
    <col min="16" max="16" width="12.6640625" customWidth="1"/>
  </cols>
  <sheetData>
    <row r="1" spans="1:15" x14ac:dyDescent="0.2">
      <c r="A1" s="31" t="s">
        <v>162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  <c r="M1" s="32"/>
      <c r="N1" s="32"/>
      <c r="O1" t="s">
        <v>268</v>
      </c>
    </row>
    <row r="2" spans="1:15" x14ac:dyDescent="0.2">
      <c r="A2" s="4" t="str" cm="1">
        <f t="array" ref="A2:A32">hitter_prod!A35:A65</f>
        <v>Hitter</v>
      </c>
      <c r="B2" s="3" t="str" cm="1">
        <f t="array" ref="B2:C2">hitter_prod!B35:C35</f>
        <v>G</v>
      </c>
      <c r="C2" s="3" t="str">
        <v>PA</v>
      </c>
      <c r="D2" s="3"/>
      <c r="E2" s="3" t="str" cm="1">
        <f t="array" ref="E2:N2">hitter_prod!E35:N35</f>
        <v>1B</v>
      </c>
      <c r="F2" s="3" t="str">
        <v>2B</v>
      </c>
      <c r="G2" s="3" t="str">
        <v>3B</v>
      </c>
      <c r="H2" s="3" t="str">
        <v>HR</v>
      </c>
      <c r="I2" s="3" t="str">
        <v>BB</v>
      </c>
      <c r="J2" s="3" t="str">
        <v>HBP</v>
      </c>
      <c r="K2" s="3" t="str">
        <v>SB</v>
      </c>
      <c r="L2" s="3" t="str">
        <v>GDP</v>
      </c>
      <c r="M2" s="3" t="str">
        <v>SF</v>
      </c>
      <c r="N2" s="3" t="str">
        <v>O</v>
      </c>
    </row>
    <row r="3" spans="1:15" x14ac:dyDescent="0.2">
      <c r="A3" s="4" t="str">
        <v>Tomás Nido</v>
      </c>
      <c r="B3" cm="1">
        <f t="array" ref="B3:C32">hitter_prod!B36:C65</f>
        <v>98</v>
      </c>
      <c r="C3">
        <v>313</v>
      </c>
      <c r="E3">
        <f>hitter_prod!E36*REG_stats_to_runs!$B$2</f>
        <v>0.25510204081632654</v>
      </c>
      <c r="F3">
        <f>hitter_prod!F36*REG_stats_to_runs!$B$3</f>
        <v>9.9489795918367346E-2</v>
      </c>
      <c r="G3">
        <f>hitter_prod!G36*REG_stats_to_runs!$B$4</f>
        <v>0</v>
      </c>
      <c r="H3">
        <f>hitter_prod!H36*REG_stats_to_runs!$B$5</f>
        <v>4.4081632653061219E-2</v>
      </c>
      <c r="I3">
        <f>hitter_prod!I36*REG_stats_to_runs!$B$6</f>
        <v>4.5714285714285714E-2</v>
      </c>
      <c r="J3">
        <f>hitter_prod!J36*REG_stats_to_runs!$B$7</f>
        <v>5.2040816326530612E-3</v>
      </c>
      <c r="K3">
        <f>hitter_prod!K36*REG_stats_to_runs!$B$8</f>
        <v>0</v>
      </c>
      <c r="L3">
        <f>hitter_prod!L36*REG_stats_to_runs!$B$9</f>
        <v>-3.5714285714285712E-2</v>
      </c>
      <c r="M3">
        <f>hitter_prod!M36*REG_stats_to_runs!$B$10</f>
        <v>1.1428571428571429E-2</v>
      </c>
      <c r="N3">
        <f>hitter_prod!N36*REG_stats_to_runs!$B$11</f>
        <v>-0.18775510204081636</v>
      </c>
    </row>
    <row r="4" spans="1:15" x14ac:dyDescent="0.2">
      <c r="A4" s="4" t="str">
        <v>Pete Alonso</v>
      </c>
      <c r="B4">
        <v>160</v>
      </c>
      <c r="C4">
        <v>685</v>
      </c>
      <c r="E4">
        <f>hitter_prod!E37*REG_stats_to_runs!$B$2</f>
        <v>0.296875</v>
      </c>
      <c r="F4">
        <f>hitter_prod!F37*REG_stats_to_runs!$B$3</f>
        <v>0.10968750000000001</v>
      </c>
      <c r="G4">
        <f>hitter_prod!G37*REG_stats_to_runs!$B$4</f>
        <v>0</v>
      </c>
      <c r="H4">
        <f>hitter_prod!H37*REG_stats_to_runs!$B$5</f>
        <v>0.36</v>
      </c>
      <c r="I4">
        <f>hitter_prod!I37*REG_stats_to_runs!$B$6</f>
        <v>0.13400000000000001</v>
      </c>
      <c r="J4">
        <f>hitter_prod!J37*REG_stats_to_runs!$B$7</f>
        <v>3.8249999999999999E-2</v>
      </c>
      <c r="K4">
        <f>hitter_prod!K37*REG_stats_to_runs!$B$8</f>
        <v>4.0625000000000001E-3</v>
      </c>
      <c r="L4">
        <f>hitter_prod!L37*REG_stats_to_runs!$B$9</f>
        <v>-2.6562499999999999E-2</v>
      </c>
      <c r="M4">
        <f>hitter_prod!M37*REG_stats_to_runs!$B$10</f>
        <v>3.1500000000000007E-2</v>
      </c>
      <c r="N4">
        <f>hitter_prod!N37*REG_stats_to_runs!$B$11</f>
        <v>-0.222</v>
      </c>
    </row>
    <row r="5" spans="1:15" x14ac:dyDescent="0.2">
      <c r="A5" s="4" t="str">
        <v>Jeff McNeil*</v>
      </c>
      <c r="B5">
        <v>148</v>
      </c>
      <c r="C5">
        <v>589</v>
      </c>
      <c r="E5">
        <f>hitter_prod!E38*REG_stats_to_runs!$B$2</f>
        <v>0.42229729729729731</v>
      </c>
      <c r="F5">
        <f>hitter_prod!F38*REG_stats_to_runs!$B$3</f>
        <v>0.17128378378378378</v>
      </c>
      <c r="G5">
        <f>hitter_prod!G38*REG_stats_to_runs!$B$4</f>
        <v>7.094594594594595E-3</v>
      </c>
      <c r="H5">
        <f>hitter_prod!H38*REG_stats_to_runs!$B$5</f>
        <v>8.7567567567567575E-2</v>
      </c>
      <c r="I5">
        <f>hitter_prod!I38*REG_stats_to_runs!$B$6</f>
        <v>8.6486486486486491E-2</v>
      </c>
      <c r="J5">
        <f>hitter_prod!J38*REG_stats_to_runs!$B$7</f>
        <v>3.7905405405405407E-2</v>
      </c>
      <c r="K5">
        <f>hitter_prod!K38*REG_stats_to_runs!$B$8</f>
        <v>3.5135135135135136E-3</v>
      </c>
      <c r="L5">
        <f>hitter_prod!L38*REG_stats_to_runs!$B$9</f>
        <v>-1.0135135135135136E-2</v>
      </c>
      <c r="M5">
        <f>hitter_prod!M38*REG_stats_to_runs!$B$10</f>
        <v>1.8918918918918923E-2</v>
      </c>
      <c r="N5">
        <f>hitter_prod!N38*REG_stats_to_runs!$B$11</f>
        <v>-0.19675675675675677</v>
      </c>
    </row>
    <row r="6" spans="1:15" x14ac:dyDescent="0.2">
      <c r="A6" s="4" t="str">
        <v>Francisco Lindor#</v>
      </c>
      <c r="B6">
        <v>161</v>
      </c>
      <c r="C6">
        <v>706</v>
      </c>
      <c r="E6">
        <f>hitter_prod!E39*REG_stats_to_runs!$B$2</f>
        <v>0.35403726708074534</v>
      </c>
      <c r="F6">
        <f>hitter_prod!F39*REG_stats_to_runs!$B$3</f>
        <v>0.10093167701863354</v>
      </c>
      <c r="G6">
        <f>hitter_prod!G39*REG_stats_to_runs!$B$4</f>
        <v>3.2608695652173912E-2</v>
      </c>
      <c r="H6">
        <f>hitter_prod!H39*REG_stats_to_runs!$B$5</f>
        <v>0.23254658385093166</v>
      </c>
      <c r="I6">
        <f>hitter_prod!I39*REG_stats_to_runs!$B$6</f>
        <v>0.11726708074534163</v>
      </c>
      <c r="J6">
        <f>hitter_prod!J39*REG_stats_to_runs!$B$7</f>
        <v>3.1677018633540374E-2</v>
      </c>
      <c r="K6">
        <f>hitter_prod!K39*REG_stats_to_runs!$B$8</f>
        <v>1.2919254658385093E-2</v>
      </c>
      <c r="L6">
        <f>hitter_prod!L39*REG_stats_to_runs!$B$9</f>
        <v>-1.7080745341614908E-2</v>
      </c>
      <c r="M6">
        <f>hitter_prod!M39*REG_stats_to_runs!$B$10</f>
        <v>2.4347826086956525E-2</v>
      </c>
      <c r="N6">
        <f>hitter_prod!N39*REG_stats_to_runs!$B$11</f>
        <v>-0.23204968944099377</v>
      </c>
    </row>
    <row r="7" spans="1:15" x14ac:dyDescent="0.2">
      <c r="A7" s="4" t="str">
        <v>Eduardo Escobar#</v>
      </c>
      <c r="B7">
        <v>136</v>
      </c>
      <c r="C7">
        <v>542</v>
      </c>
      <c r="E7">
        <f>hitter_prod!E40*REG_stats_to_runs!$B$2</f>
        <v>0.25367647058823528</v>
      </c>
      <c r="F7">
        <f>hitter_prod!F40*REG_stats_to_runs!$B$3</f>
        <v>0.12426470588235294</v>
      </c>
      <c r="G7">
        <f>hitter_prod!G40*REG_stats_to_runs!$B$4</f>
        <v>3.0882352941176472E-2</v>
      </c>
      <c r="H7">
        <f>hitter_prod!H40*REG_stats_to_runs!$B$5</f>
        <v>0.21176470588235294</v>
      </c>
      <c r="I7">
        <f>hitter_prod!I40*REG_stats_to_runs!$B$6</f>
        <v>9.4117647058823528E-2</v>
      </c>
      <c r="J7">
        <f>hitter_prod!J40*REG_stats_to_runs!$B$7</f>
        <v>3.7499999999999999E-3</v>
      </c>
      <c r="K7">
        <f>hitter_prod!K40*REG_stats_to_runs!$B$8</f>
        <v>0</v>
      </c>
      <c r="L7">
        <f>hitter_prod!L40*REG_stats_to_runs!$B$9</f>
        <v>-7.3529411764705881E-3</v>
      </c>
      <c r="M7">
        <f>hitter_prod!M40*REG_stats_to_runs!$B$10</f>
        <v>2.4705882352941182E-2</v>
      </c>
      <c r="N7">
        <f>hitter_prod!N40*REG_stats_to_runs!$B$11</f>
        <v>-0.22470588235294117</v>
      </c>
    </row>
    <row r="8" spans="1:15" x14ac:dyDescent="0.2">
      <c r="A8" s="4" t="str">
        <v>Mark Canha</v>
      </c>
      <c r="B8">
        <v>140</v>
      </c>
      <c r="C8">
        <v>542</v>
      </c>
      <c r="E8">
        <f>hitter_prod!E41*REG_stats_to_runs!$B$2</f>
        <v>0.30714285714285716</v>
      </c>
      <c r="F8">
        <f>hitter_prod!F41*REG_stats_to_runs!$B$3</f>
        <v>0.11142857142857143</v>
      </c>
      <c r="G8">
        <f>hitter_prod!G41*REG_stats_to_runs!$B$4</f>
        <v>0</v>
      </c>
      <c r="H8">
        <f>hitter_prod!H41*REG_stats_to_runs!$B$5</f>
        <v>0.1337142857142857</v>
      </c>
      <c r="I8">
        <f>hitter_prod!I41*REG_stats_to_runs!$B$6</f>
        <v>0.10971428571428572</v>
      </c>
      <c r="J8">
        <f>hitter_prod!J41*REG_stats_to_runs!$B$7</f>
        <v>0.10200000000000001</v>
      </c>
      <c r="K8">
        <f>hitter_prod!K41*REG_stats_to_runs!$B$8</f>
        <v>2.7857142857142859E-3</v>
      </c>
      <c r="L8">
        <f>hitter_prod!L41*REG_stats_to_runs!$B$9</f>
        <v>-5.3571428571428572E-3</v>
      </c>
      <c r="M8">
        <f>hitter_prod!M41*REG_stats_to_runs!$B$10</f>
        <v>1.6E-2</v>
      </c>
      <c r="N8">
        <f>hitter_prod!N41*REG_stats_to_runs!$B$11</f>
        <v>-0.19600000000000001</v>
      </c>
    </row>
    <row r="9" spans="1:15" x14ac:dyDescent="0.2">
      <c r="A9" s="4" t="str">
        <v>Brandon Nimmo*</v>
      </c>
      <c r="B9">
        <v>151</v>
      </c>
      <c r="C9">
        <v>673</v>
      </c>
      <c r="E9">
        <f>hitter_prod!E42*REG_stats_to_runs!$B$2</f>
        <v>0.35099337748344372</v>
      </c>
      <c r="F9">
        <f>hitter_prod!F42*REG_stats_to_runs!$B$3</f>
        <v>0.12913907284768211</v>
      </c>
      <c r="G9">
        <f>hitter_prod!G42*REG_stats_to_runs!$B$4</f>
        <v>4.8675496688741722E-2</v>
      </c>
      <c r="H9">
        <f>hitter_prod!H42*REG_stats_to_runs!$B$5</f>
        <v>0.15258278145695364</v>
      </c>
      <c r="I9">
        <f>hitter_prod!I42*REG_stats_to_runs!$B$6</f>
        <v>0.1504635761589404</v>
      </c>
      <c r="J9">
        <f>hitter_prod!J42*REG_stats_to_runs!$B$7</f>
        <v>5.4039735099337752E-2</v>
      </c>
      <c r="K9">
        <f>hitter_prod!K42*REG_stats_to_runs!$B$8</f>
        <v>2.5827814569536426E-3</v>
      </c>
      <c r="L9">
        <f>hitter_prod!L42*REG_stats_to_runs!$B$9</f>
        <v>-1.4900662251655629E-2</v>
      </c>
      <c r="M9">
        <f>hitter_prod!M42*REG_stats_to_runs!$B$10</f>
        <v>1.1125827814569538E-2</v>
      </c>
      <c r="N9">
        <f>hitter_prod!N42*REG_stats_to_runs!$B$11</f>
        <v>-0.22622516556291392</v>
      </c>
    </row>
    <row r="10" spans="1:15" x14ac:dyDescent="0.2">
      <c r="A10" s="4" t="str">
        <v>Starling Marte</v>
      </c>
      <c r="B10">
        <v>118</v>
      </c>
      <c r="C10">
        <v>505</v>
      </c>
      <c r="E10">
        <f>hitter_prod!E43*REG_stats_to_runs!$B$2</f>
        <v>0.38559322033898308</v>
      </c>
      <c r="F10">
        <f>hitter_prod!F43*REG_stats_to_runs!$B$3</f>
        <v>0.1322033898305085</v>
      </c>
      <c r="G10">
        <f>hitter_prod!G43*REG_stats_to_runs!$B$4</f>
        <v>4.4491525423728813E-2</v>
      </c>
      <c r="H10">
        <f>hitter_prod!H43*REG_stats_to_runs!$B$5</f>
        <v>0.1952542372881356</v>
      </c>
      <c r="I10">
        <f>hitter_prod!I43*REG_stats_to_runs!$B$6</f>
        <v>7.0508474576271185E-2</v>
      </c>
      <c r="J10">
        <f>hitter_prod!J43*REG_stats_to_runs!$B$7</f>
        <v>5.6186440677966104E-2</v>
      </c>
      <c r="K10">
        <f>hitter_prod!K43*REG_stats_to_runs!$B$8</f>
        <v>1.9830508474576274E-2</v>
      </c>
      <c r="L10">
        <f>hitter_prod!L43*REG_stats_to_runs!$B$9</f>
        <v>-3.8135593220338986E-2</v>
      </c>
      <c r="M10">
        <f>hitter_prod!M43*REG_stats_to_runs!$B$10</f>
        <v>0</v>
      </c>
      <c r="N10">
        <f>hitter_prod!N43*REG_stats_to_runs!$B$11</f>
        <v>-0.22372881355932206</v>
      </c>
    </row>
    <row r="11" spans="1:15" x14ac:dyDescent="0.2">
      <c r="A11" s="4" t="str">
        <v>Daniel Vogelbach*</v>
      </c>
      <c r="B11">
        <v>55</v>
      </c>
      <c r="C11">
        <v>183</v>
      </c>
      <c r="E11">
        <f>hitter_prod!E44*REG_stats_to_runs!$B$2</f>
        <v>0.20909090909090908</v>
      </c>
      <c r="F11">
        <f>hitter_prod!F44*REG_stats_to_runs!$B$3</f>
        <v>0.10636363636363637</v>
      </c>
      <c r="G11">
        <f>hitter_prod!G44*REG_stats_to_runs!$B$4</f>
        <v>0</v>
      </c>
      <c r="H11">
        <f>hitter_prod!H44*REG_stats_to_runs!$B$5</f>
        <v>0.15709090909090909</v>
      </c>
      <c r="I11">
        <f>hitter_prod!I44*REG_stats_to_runs!$B$6</f>
        <v>0.192</v>
      </c>
      <c r="J11">
        <f>hitter_prod!J44*REG_stats_to_runs!$B$7</f>
        <v>9.2727272727272728E-3</v>
      </c>
      <c r="K11">
        <f>hitter_prod!K44*REG_stats_to_runs!$B$8</f>
        <v>0</v>
      </c>
      <c r="L11">
        <f>hitter_prod!L44*REG_stats_to_runs!$B$9</f>
        <v>-1.3636363636363636E-2</v>
      </c>
      <c r="M11">
        <f>hitter_prod!M44*REG_stats_to_runs!$B$10</f>
        <v>0</v>
      </c>
      <c r="N11">
        <f>hitter_prod!N44*REG_stats_to_runs!$B$11</f>
        <v>-0.16145454545454546</v>
      </c>
    </row>
    <row r="12" spans="1:15" x14ac:dyDescent="0.2">
      <c r="A12" s="4" t="str">
        <v>Luis Guillorme*</v>
      </c>
      <c r="B12">
        <v>102</v>
      </c>
      <c r="C12">
        <v>335</v>
      </c>
      <c r="E12">
        <f>hitter_prod!E45*REG_stats_to_runs!$B$2</f>
        <v>0.3235294117647059</v>
      </c>
      <c r="F12">
        <f>hitter_prod!F45*REG_stats_to_runs!$B$3</f>
        <v>7.6470588235294124E-2</v>
      </c>
      <c r="G12">
        <f>hitter_prod!G45*REG_stats_to_runs!$B$4</f>
        <v>1.0294117647058823E-2</v>
      </c>
      <c r="H12">
        <f>hitter_prod!H45*REG_stats_to_runs!$B$5</f>
        <v>2.8235294117647056E-2</v>
      </c>
      <c r="I12">
        <f>hitter_prod!I45*REG_stats_to_runs!$B$6</f>
        <v>0.10666666666666666</v>
      </c>
      <c r="J12">
        <f>hitter_prod!J45*REG_stats_to_runs!$B$7</f>
        <v>0.01</v>
      </c>
      <c r="K12">
        <f>hitter_prod!K45*REG_stats_to_runs!$B$8</f>
        <v>1.2745098039215687E-3</v>
      </c>
      <c r="L12">
        <f>hitter_prod!L45*REG_stats_to_runs!$B$9</f>
        <v>-3.6764705882352942E-2</v>
      </c>
      <c r="M12">
        <f>hitter_prod!M45*REG_stats_to_runs!$B$10</f>
        <v>0</v>
      </c>
      <c r="N12">
        <f>hitter_prod!N45*REG_stats_to_runs!$B$11</f>
        <v>-0.17098039215686275</v>
      </c>
    </row>
    <row r="13" spans="1:15" x14ac:dyDescent="0.2">
      <c r="A13" s="4" t="str">
        <v>J.D. Davis</v>
      </c>
      <c r="B13">
        <v>66</v>
      </c>
      <c r="C13">
        <v>207</v>
      </c>
      <c r="E13">
        <f>hitter_prod!E46*REG_stats_to_runs!$B$2</f>
        <v>0.22727272727272727</v>
      </c>
      <c r="F13">
        <f>hitter_prod!F46*REG_stats_to_runs!$B$3</f>
        <v>7.8787878787878796E-2</v>
      </c>
      <c r="G13">
        <f>hitter_prod!G46*REG_stats_to_runs!$B$4</f>
        <v>1.5909090909090911E-2</v>
      </c>
      <c r="H13">
        <f>hitter_prod!H46*REG_stats_to_runs!$B$5</f>
        <v>8.7272727272727266E-2</v>
      </c>
      <c r="I13">
        <f>hitter_prod!I46*REG_stats_to_runs!$B$6</f>
        <v>9.696969696969697E-2</v>
      </c>
      <c r="J13">
        <f>hitter_prod!J46*REG_stats_to_runs!$B$7</f>
        <v>3.090909090909091E-2</v>
      </c>
      <c r="K13">
        <f>hitter_prod!K46*REG_stats_to_runs!$B$8</f>
        <v>1.9696969696969698E-3</v>
      </c>
      <c r="L13">
        <f>hitter_prod!L46*REG_stats_to_runs!$B$9</f>
        <v>-3.4090909090909088E-2</v>
      </c>
      <c r="M13">
        <f>hitter_prod!M46*REG_stats_to_runs!$B$10</f>
        <v>1.6969696969696971E-2</v>
      </c>
      <c r="N13">
        <f>hitter_prod!N46*REG_stats_to_runs!$B$11</f>
        <v>-0.16969696969696968</v>
      </c>
    </row>
    <row r="14" spans="1:15" x14ac:dyDescent="0.2">
      <c r="A14" s="4" t="str">
        <v>James McCann</v>
      </c>
      <c r="B14">
        <v>61</v>
      </c>
      <c r="C14">
        <v>191</v>
      </c>
      <c r="E14">
        <f>hitter_prod!E47*REG_stats_to_runs!$B$2</f>
        <v>0.20491803278688525</v>
      </c>
      <c r="F14">
        <f>hitter_prod!F47*REG_stats_to_runs!$B$3</f>
        <v>6.3934426229508193E-2</v>
      </c>
      <c r="G14">
        <f>hitter_prod!G47*REG_stats_to_runs!$B$4</f>
        <v>0</v>
      </c>
      <c r="H14">
        <f>hitter_prod!H47*REG_stats_to_runs!$B$5</f>
        <v>7.0819672131147537E-2</v>
      </c>
      <c r="I14">
        <f>hitter_prod!I47*REG_stats_to_runs!$B$6</f>
        <v>5.7704918032786885E-2</v>
      </c>
      <c r="J14">
        <f>hitter_prod!J47*REG_stats_to_runs!$B$7</f>
        <v>3.3442622950819671E-2</v>
      </c>
      <c r="K14">
        <f>hitter_prod!K47*REG_stats_to_runs!$B$8</f>
        <v>6.3934426229508194E-3</v>
      </c>
      <c r="L14">
        <f>hitter_prod!L47*REG_stats_to_runs!$B$9</f>
        <v>-2.0491803278688523E-2</v>
      </c>
      <c r="M14">
        <f>hitter_prod!M47*REG_stats_to_runs!$B$10</f>
        <v>1.8360655737704921E-2</v>
      </c>
      <c r="N14">
        <f>hitter_prod!N47*REG_stats_to_runs!$B$11</f>
        <v>-0.18622950819672132</v>
      </c>
    </row>
    <row r="15" spans="1:15" x14ac:dyDescent="0.2">
      <c r="A15" s="4" t="str">
        <v>Dominic Smith*</v>
      </c>
      <c r="B15">
        <v>58</v>
      </c>
      <c r="C15">
        <v>152</v>
      </c>
      <c r="E15">
        <f>hitter_prod!E48*REG_stats_to_runs!$B$2</f>
        <v>0.12931034482758622</v>
      </c>
      <c r="F15">
        <f>hitter_prod!F48*REG_stats_to_runs!$B$3</f>
        <v>0.1120689655172414</v>
      </c>
      <c r="G15">
        <f>hitter_prod!G48*REG_stats_to_runs!$B$4</f>
        <v>1.810344827586207E-2</v>
      </c>
      <c r="H15">
        <f>hitter_prod!H48*REG_stats_to_runs!$B$5</f>
        <v>0</v>
      </c>
      <c r="I15">
        <f>hitter_prod!I48*REG_stats_to_runs!$B$6</f>
        <v>6.620689655172414E-2</v>
      </c>
      <c r="J15">
        <f>hitter_prod!J48*REG_stats_to_runs!$B$7</f>
        <v>3.5172413793103451E-2</v>
      </c>
      <c r="K15">
        <f>hitter_prod!K48*REG_stats_to_runs!$B$8</f>
        <v>0</v>
      </c>
      <c r="L15">
        <f>hitter_prod!L48*REG_stats_to_runs!$B$9</f>
        <v>0</v>
      </c>
      <c r="M15">
        <f>hitter_prod!M48*REG_stats_to_runs!$B$10</f>
        <v>1.9310344827586208E-2</v>
      </c>
      <c r="N15">
        <f>hitter_prod!N48*REG_stats_to_runs!$B$11</f>
        <v>-0.15172413793103448</v>
      </c>
    </row>
    <row r="16" spans="1:15" x14ac:dyDescent="0.2">
      <c r="A16" s="4" t="str">
        <v>Tyler Naquin*</v>
      </c>
      <c r="B16">
        <v>49</v>
      </c>
      <c r="C16">
        <v>130</v>
      </c>
      <c r="E16">
        <f>hitter_prod!E49*REG_stats_to_runs!$B$2</f>
        <v>0.12244897959183673</v>
      </c>
      <c r="F16">
        <f>hitter_prod!F49*REG_stats_to_runs!$B$3</f>
        <v>9.285714285714286E-2</v>
      </c>
      <c r="G16">
        <f>hitter_prod!G49*REG_stats_to_runs!$B$4</f>
        <v>4.2857142857142858E-2</v>
      </c>
      <c r="H16">
        <f>hitter_prod!H49*REG_stats_to_runs!$B$5</f>
        <v>0.11755102040816325</v>
      </c>
      <c r="I16">
        <f>hitter_prod!I49*REG_stats_to_runs!$B$6</f>
        <v>3.9183673469387753E-2</v>
      </c>
      <c r="J16">
        <f>hitter_prod!J49*REG_stats_to_runs!$B$7</f>
        <v>1.0408163265306122E-2</v>
      </c>
      <c r="K16">
        <f>hitter_prod!K49*REG_stats_to_runs!$B$8</f>
        <v>2.6530612244897956E-3</v>
      </c>
      <c r="L16">
        <f>hitter_prod!L49*REG_stats_to_runs!$B$9</f>
        <v>-1.020408163265306E-2</v>
      </c>
      <c r="M16">
        <f>hitter_prod!M49*REG_stats_to_runs!$B$10</f>
        <v>0</v>
      </c>
      <c r="N16">
        <f>hitter_prod!N49*REG_stats_to_runs!$B$11</f>
        <v>-0.16</v>
      </c>
    </row>
    <row r="17" spans="1:14" x14ac:dyDescent="0.2">
      <c r="A17" s="4" t="str">
        <v>Darin Ruf</v>
      </c>
      <c r="B17">
        <v>28</v>
      </c>
      <c r="C17">
        <v>74</v>
      </c>
      <c r="E17">
        <f>hitter_prod!E50*REG_stats_to_runs!$B$2</f>
        <v>0.125</v>
      </c>
      <c r="F17">
        <f>hitter_prod!F50*REG_stats_to_runs!$B$3</f>
        <v>6.9642857142857145E-2</v>
      </c>
      <c r="G17">
        <f>hitter_prod!G50*REG_stats_to_runs!$B$4</f>
        <v>0</v>
      </c>
      <c r="H17">
        <f>hitter_prod!H50*REG_stats_to_runs!$B$5</f>
        <v>0</v>
      </c>
      <c r="I17">
        <f>hitter_prod!I50*REG_stats_to_runs!$B$6</f>
        <v>5.7142857142857148E-2</v>
      </c>
      <c r="J17">
        <f>hitter_prod!J50*REG_stats_to_runs!$B$7</f>
        <v>1.8214285714285714E-2</v>
      </c>
      <c r="K17">
        <f>hitter_prod!K50*REG_stats_to_runs!$B$8</f>
        <v>0</v>
      </c>
      <c r="L17">
        <f>hitter_prod!L50*REG_stats_to_runs!$B$9</f>
        <v>-2.6785714285714284E-2</v>
      </c>
      <c r="M17">
        <f>hitter_prod!M50*REG_stats_to_runs!$B$10</f>
        <v>0.04</v>
      </c>
      <c r="N17">
        <f>hitter_prod!N50*REG_stats_to_runs!$B$11</f>
        <v>-0.16571428571428573</v>
      </c>
    </row>
    <row r="18" spans="1:14" x14ac:dyDescent="0.2">
      <c r="A18" s="4" t="str">
        <v>Patrick Mazeika*</v>
      </c>
      <c r="B18">
        <v>24</v>
      </c>
      <c r="C18">
        <v>72</v>
      </c>
      <c r="E18">
        <f>hitter_prod!E51*REG_stats_to_runs!$B$2</f>
        <v>0.16666666666666666</v>
      </c>
      <c r="F18">
        <f>hitter_prod!F51*REG_stats_to_runs!$B$3</f>
        <v>0.10833333333333334</v>
      </c>
      <c r="G18">
        <f>hitter_prod!G51*REG_stats_to_runs!$B$4</f>
        <v>0</v>
      </c>
      <c r="H18">
        <f>hitter_prod!H51*REG_stats_to_runs!$B$5</f>
        <v>0.06</v>
      </c>
      <c r="I18">
        <f>hitter_prod!I51*REG_stats_to_runs!$B$6</f>
        <v>2.6666666666666665E-2</v>
      </c>
      <c r="J18">
        <f>hitter_prod!J51*REG_stats_to_runs!$B$7</f>
        <v>0</v>
      </c>
      <c r="K18">
        <f>hitter_prod!K51*REG_stats_to_runs!$B$8</f>
        <v>0</v>
      </c>
      <c r="L18">
        <f>hitter_prod!L51*REG_stats_to_runs!$B$9</f>
        <v>0</v>
      </c>
      <c r="M18">
        <f>hitter_prod!M51*REG_stats_to_runs!$B$10</f>
        <v>0</v>
      </c>
      <c r="N18">
        <f>hitter_prod!N51*REG_stats_to_runs!$B$11</f>
        <v>-0.19</v>
      </c>
    </row>
    <row r="19" spans="1:14" x14ac:dyDescent="0.2">
      <c r="A19" s="4" t="str">
        <v>Travis Jankowski*</v>
      </c>
      <c r="B19">
        <v>43</v>
      </c>
      <c r="C19">
        <v>63</v>
      </c>
      <c r="E19">
        <f>hitter_prod!E52*REG_stats_to_runs!$B$2</f>
        <v>0.10465116279069768</v>
      </c>
      <c r="F19">
        <f>hitter_prod!F52*REG_stats_to_runs!$B$3</f>
        <v>0</v>
      </c>
      <c r="G19">
        <f>hitter_prod!G52*REG_stats_to_runs!$B$4</f>
        <v>0</v>
      </c>
      <c r="H19">
        <f>hitter_prod!H52*REG_stats_to_runs!$B$5</f>
        <v>0</v>
      </c>
      <c r="I19">
        <f>hitter_prod!I52*REG_stats_to_runs!$B$6</f>
        <v>5.9534883720930236E-2</v>
      </c>
      <c r="J19">
        <f>hitter_prod!J52*REG_stats_to_runs!$B$7</f>
        <v>1.186046511627907E-2</v>
      </c>
      <c r="K19">
        <f>hitter_prod!K52*REG_stats_to_runs!$B$8</f>
        <v>9.069767441860466E-3</v>
      </c>
      <c r="L19">
        <f>hitter_prod!L52*REG_stats_to_runs!$B$9</f>
        <v>0</v>
      </c>
      <c r="M19">
        <f>hitter_prod!M52*REG_stats_to_runs!$B$10</f>
        <v>0</v>
      </c>
      <c r="N19">
        <f>hitter_prod!N52*REG_stats_to_runs!$B$11</f>
        <v>-8.3720930232558152E-2</v>
      </c>
    </row>
    <row r="20" spans="1:14" x14ac:dyDescent="0.2">
      <c r="A20" s="4" t="str">
        <v>Robinson Canó*</v>
      </c>
      <c r="B20">
        <v>12</v>
      </c>
      <c r="C20">
        <v>43</v>
      </c>
      <c r="E20">
        <f>hitter_prod!E53*REG_stats_to_runs!$B$2</f>
        <v>0.29166666666666669</v>
      </c>
      <c r="F20">
        <f>hitter_prod!F53*REG_stats_to_runs!$B$3</f>
        <v>0</v>
      </c>
      <c r="G20">
        <f>hitter_prod!G53*REG_stats_to_runs!$B$4</f>
        <v>0</v>
      </c>
      <c r="H20">
        <f>hitter_prod!H53*REG_stats_to_runs!$B$5</f>
        <v>0.12</v>
      </c>
      <c r="I20">
        <f>hitter_prod!I53*REG_stats_to_runs!$B$6</f>
        <v>5.333333333333333E-2</v>
      </c>
      <c r="J20">
        <f>hitter_prod!J53*REG_stats_to_runs!$B$7</f>
        <v>0</v>
      </c>
      <c r="K20">
        <f>hitter_prod!K53*REG_stats_to_runs!$B$8</f>
        <v>0</v>
      </c>
      <c r="L20">
        <f>hitter_prod!L53*REG_stats_to_runs!$B$9</f>
        <v>0</v>
      </c>
      <c r="M20">
        <f>hitter_prod!M53*REG_stats_to_runs!$B$10</f>
        <v>0</v>
      </c>
      <c r="N20">
        <f>hitter_prod!N53*REG_stats_to_runs!$B$11</f>
        <v>-0.22</v>
      </c>
    </row>
    <row r="21" spans="1:14" x14ac:dyDescent="0.2">
      <c r="A21" s="4" t="str">
        <v>Brett Baty*</v>
      </c>
      <c r="B21">
        <v>11</v>
      </c>
      <c r="C21">
        <v>42</v>
      </c>
      <c r="E21">
        <f>hitter_prod!E54*REG_stats_to_runs!$B$2</f>
        <v>0.22727272727272727</v>
      </c>
      <c r="F21">
        <f>hitter_prod!F54*REG_stats_to_runs!$B$3</f>
        <v>0</v>
      </c>
      <c r="G21">
        <f>hitter_prod!G54*REG_stats_to_runs!$B$4</f>
        <v>0</v>
      </c>
      <c r="H21">
        <f>hitter_prod!H54*REG_stats_to_runs!$B$5</f>
        <v>0.26181818181818184</v>
      </c>
      <c r="I21">
        <f>hitter_prod!I54*REG_stats_to_runs!$B$6</f>
        <v>5.8181818181818182E-2</v>
      </c>
      <c r="J21">
        <f>hitter_prod!J54*REG_stats_to_runs!$B$7</f>
        <v>4.6363636363636364E-2</v>
      </c>
      <c r="K21">
        <f>hitter_prod!K54*REG_stats_to_runs!$B$8</f>
        <v>0</v>
      </c>
      <c r="L21">
        <f>hitter_prod!L54*REG_stats_to_runs!$B$9</f>
        <v>0</v>
      </c>
      <c r="M21">
        <f>hitter_prod!M54*REG_stats_to_runs!$B$10</f>
        <v>0</v>
      </c>
      <c r="N21">
        <f>hitter_prod!N54*REG_stats_to_runs!$B$11</f>
        <v>-0.23272727272727273</v>
      </c>
    </row>
    <row r="22" spans="1:14" x14ac:dyDescent="0.2">
      <c r="A22" s="4" t="str">
        <v>Mark Vientos</v>
      </c>
      <c r="B22">
        <v>16</v>
      </c>
      <c r="C22">
        <v>41</v>
      </c>
      <c r="E22">
        <f>hitter_prod!E55*REG_stats_to_runs!$B$2</f>
        <v>0.125</v>
      </c>
      <c r="F22">
        <f>hitter_prod!F55*REG_stats_to_runs!$B$3</f>
        <v>4.0625000000000001E-2</v>
      </c>
      <c r="G22">
        <f>hitter_prod!G55*REG_stats_to_runs!$B$4</f>
        <v>0</v>
      </c>
      <c r="H22">
        <f>hitter_prod!H55*REG_stats_to_runs!$B$5</f>
        <v>0.09</v>
      </c>
      <c r="I22">
        <f>hitter_prod!I55*REG_stats_to_runs!$B$6</f>
        <v>0.1</v>
      </c>
      <c r="J22">
        <f>hitter_prod!J55*REG_stats_to_runs!$B$7</f>
        <v>0</v>
      </c>
      <c r="K22">
        <f>hitter_prod!K55*REG_stats_to_runs!$B$8</f>
        <v>0</v>
      </c>
      <c r="L22">
        <f>hitter_prod!L55*REG_stats_to_runs!$B$9</f>
        <v>-1.5625E-2</v>
      </c>
      <c r="M22">
        <f>hitter_prod!M55*REG_stats_to_runs!$B$10</f>
        <v>0</v>
      </c>
      <c r="N22">
        <f>hitter_prod!N55*REG_stats_to_runs!$B$11</f>
        <v>-0.15</v>
      </c>
    </row>
    <row r="23" spans="1:14" x14ac:dyDescent="0.2">
      <c r="A23" s="4" t="str">
        <v>Nick Plummer*</v>
      </c>
      <c r="B23">
        <v>14</v>
      </c>
      <c r="C23">
        <v>31</v>
      </c>
      <c r="E23">
        <f>hitter_prod!E56*REG_stats_to_runs!$B$2</f>
        <v>3.5714285714285712E-2</v>
      </c>
      <c r="F23">
        <f>hitter_prod!F56*REG_stats_to_runs!$B$3</f>
        <v>4.642857142857143E-2</v>
      </c>
      <c r="G23">
        <f>hitter_prod!G56*REG_stats_to_runs!$B$4</f>
        <v>0</v>
      </c>
      <c r="H23">
        <f>hitter_prod!H56*REG_stats_to_runs!$B$5</f>
        <v>0.20571428571428568</v>
      </c>
      <c r="I23">
        <f>hitter_prod!I56*REG_stats_to_runs!$B$6</f>
        <v>2.2857142857142857E-2</v>
      </c>
      <c r="J23">
        <f>hitter_prod!J56*REG_stats_to_runs!$B$7</f>
        <v>3.6428571428571428E-2</v>
      </c>
      <c r="K23">
        <f>hitter_prod!K56*REG_stats_to_runs!$B$8</f>
        <v>0</v>
      </c>
      <c r="L23">
        <f>hitter_prod!L56*REG_stats_to_runs!$B$9</f>
        <v>-1.7857142857142856E-2</v>
      </c>
      <c r="M23">
        <f>hitter_prod!M56*REG_stats_to_runs!$B$10</f>
        <v>0</v>
      </c>
      <c r="N23">
        <f>hitter_prod!N56*REG_stats_to_runs!$B$11</f>
        <v>-0.14285714285714288</v>
      </c>
    </row>
    <row r="24" spans="1:14" x14ac:dyDescent="0.2">
      <c r="A24" s="4" t="str">
        <v>Michael Perez*</v>
      </c>
      <c r="B24">
        <v>6</v>
      </c>
      <c r="C24">
        <v>16</v>
      </c>
      <c r="E24">
        <f>hitter_prod!E57*REG_stats_to_runs!$B$2</f>
        <v>0.16666666666666666</v>
      </c>
      <c r="F24">
        <f>hitter_prod!F57*REG_stats_to_runs!$B$3</f>
        <v>0</v>
      </c>
      <c r="G24">
        <f>hitter_prod!G57*REG_stats_to_runs!$B$4</f>
        <v>0</v>
      </c>
      <c r="H24">
        <f>hitter_prod!H57*REG_stats_to_runs!$B$5</f>
        <v>0</v>
      </c>
      <c r="I24">
        <f>hitter_prod!I57*REG_stats_to_runs!$B$6</f>
        <v>0.10666666666666666</v>
      </c>
      <c r="J24">
        <f>hitter_prod!J57*REG_stats_to_runs!$B$7</f>
        <v>0</v>
      </c>
      <c r="K24">
        <f>hitter_prod!K57*REG_stats_to_runs!$B$8</f>
        <v>0</v>
      </c>
      <c r="L24">
        <f>hitter_prod!L57*REG_stats_to_runs!$B$9</f>
        <v>0</v>
      </c>
      <c r="M24">
        <f>hitter_prod!M57*REG_stats_to_runs!$B$10</f>
        <v>0</v>
      </c>
      <c r="N24">
        <f>hitter_prod!N57*REG_stats_to_runs!$B$11</f>
        <v>-0.16</v>
      </c>
    </row>
    <row r="25" spans="1:14" x14ac:dyDescent="0.2">
      <c r="A25" s="4" t="str">
        <v>Francisco Álvarez</v>
      </c>
      <c r="B25">
        <v>5</v>
      </c>
      <c r="C25">
        <v>14</v>
      </c>
      <c r="E25">
        <f>hitter_prod!E58*REG_stats_to_runs!$B$2</f>
        <v>0</v>
      </c>
      <c r="F25">
        <f>hitter_prod!F58*REG_stats_to_runs!$B$3</f>
        <v>0.13</v>
      </c>
      <c r="G25">
        <f>hitter_prod!G58*REG_stats_to_runs!$B$4</f>
        <v>0</v>
      </c>
      <c r="H25">
        <f>hitter_prod!H58*REG_stats_to_runs!$B$5</f>
        <v>0.28799999999999998</v>
      </c>
      <c r="I25">
        <f>hitter_prod!I58*REG_stats_to_runs!$B$6</f>
        <v>0.128</v>
      </c>
      <c r="J25">
        <f>hitter_prod!J58*REG_stats_to_runs!$B$7</f>
        <v>0</v>
      </c>
      <c r="K25">
        <f>hitter_prod!K58*REG_stats_to_runs!$B$8</f>
        <v>0</v>
      </c>
      <c r="L25">
        <f>hitter_prod!L58*REG_stats_to_runs!$B$9</f>
        <v>-0.05</v>
      </c>
      <c r="M25">
        <f>hitter_prod!M58*REG_stats_to_runs!$B$10</f>
        <v>0</v>
      </c>
      <c r="N25">
        <f>hitter_prod!N58*REG_stats_to_runs!$B$11</f>
        <v>-0.16</v>
      </c>
    </row>
    <row r="26" spans="1:14" x14ac:dyDescent="0.2">
      <c r="A26" s="4" t="str">
        <v>Ender Inciarte*</v>
      </c>
      <c r="B26">
        <v>11</v>
      </c>
      <c r="C26">
        <v>8</v>
      </c>
      <c r="E26">
        <f>hitter_prod!E59*REG_stats_to_runs!$B$2</f>
        <v>4.5454545454545456E-2</v>
      </c>
      <c r="F26">
        <f>hitter_prod!F59*REG_stats_to_runs!$B$3</f>
        <v>0</v>
      </c>
      <c r="G26">
        <f>hitter_prod!G59*REG_stats_to_runs!$B$4</f>
        <v>0</v>
      </c>
      <c r="H26">
        <f>hitter_prod!H59*REG_stats_to_runs!$B$5</f>
        <v>0</v>
      </c>
      <c r="I26">
        <f>hitter_prod!I59*REG_stats_to_runs!$B$6</f>
        <v>0</v>
      </c>
      <c r="J26">
        <f>hitter_prod!J59*REG_stats_to_runs!$B$7</f>
        <v>0</v>
      </c>
      <c r="K26">
        <f>hitter_prod!K59*REG_stats_to_runs!$B$8</f>
        <v>0</v>
      </c>
      <c r="L26">
        <f>hitter_prod!L59*REG_stats_to_runs!$B$9</f>
        <v>0</v>
      </c>
      <c r="M26">
        <f>hitter_prod!M59*REG_stats_to_runs!$B$10</f>
        <v>0</v>
      </c>
      <c r="N26">
        <f>hitter_prod!N59*REG_stats_to_runs!$B$11</f>
        <v>-5.0909090909090911E-2</v>
      </c>
    </row>
    <row r="27" spans="1:14" x14ac:dyDescent="0.2">
      <c r="A27" s="4" t="str">
        <v>Terrance Gore</v>
      </c>
      <c r="B27">
        <v>10</v>
      </c>
      <c r="C27">
        <v>8</v>
      </c>
      <c r="E27">
        <f>hitter_prod!E60*REG_stats_to_runs!$B$2</f>
        <v>0.05</v>
      </c>
      <c r="F27">
        <f>hitter_prod!F60*REG_stats_to_runs!$B$3</f>
        <v>0</v>
      </c>
      <c r="G27">
        <f>hitter_prod!G60*REG_stats_to_runs!$B$4</f>
        <v>0</v>
      </c>
      <c r="H27">
        <f>hitter_prod!H60*REG_stats_to_runs!$B$5</f>
        <v>0</v>
      </c>
      <c r="I27">
        <f>hitter_prod!I60*REG_stats_to_runs!$B$6</f>
        <v>0</v>
      </c>
      <c r="J27">
        <f>hitter_prod!J60*REG_stats_to_runs!$B$7</f>
        <v>0</v>
      </c>
      <c r="K27">
        <f>hitter_prod!K60*REG_stats_to_runs!$B$8</f>
        <v>3.9E-2</v>
      </c>
      <c r="L27">
        <f>hitter_prod!L60*REG_stats_to_runs!$B$9</f>
        <v>0</v>
      </c>
      <c r="M27">
        <f>hitter_prod!M60*REG_stats_to_runs!$B$10</f>
        <v>0</v>
      </c>
      <c r="N27">
        <f>hitter_prod!N60*REG_stats_to_runs!$B$11</f>
        <v>-5.5999999999999994E-2</v>
      </c>
    </row>
    <row r="28" spans="1:14" x14ac:dyDescent="0.2">
      <c r="A28" s="4" t="str">
        <v>Deven Marrero</v>
      </c>
      <c r="B28">
        <v>5</v>
      </c>
      <c r="C28">
        <v>6</v>
      </c>
      <c r="E28">
        <f>hitter_prod!E61*REG_stats_to_runs!$B$2</f>
        <v>0</v>
      </c>
      <c r="F28">
        <f>hitter_prod!F61*REG_stats_to_runs!$B$3</f>
        <v>0</v>
      </c>
      <c r="G28">
        <f>hitter_prod!G61*REG_stats_to_runs!$B$4</f>
        <v>0</v>
      </c>
      <c r="H28">
        <f>hitter_prod!H61*REG_stats_to_runs!$B$5</f>
        <v>0</v>
      </c>
      <c r="I28">
        <f>hitter_prod!I61*REG_stats_to_runs!$B$6</f>
        <v>0</v>
      </c>
      <c r="J28">
        <f>hitter_prod!J61*REG_stats_to_runs!$B$7</f>
        <v>0</v>
      </c>
      <c r="K28">
        <f>hitter_prod!K61*REG_stats_to_runs!$B$8</f>
        <v>2.6000000000000002E-2</v>
      </c>
      <c r="L28">
        <f>hitter_prod!L61*REG_stats_to_runs!$B$9</f>
        <v>0</v>
      </c>
      <c r="M28">
        <f>hitter_prod!M61*REG_stats_to_runs!$B$10</f>
        <v>0</v>
      </c>
      <c r="N28">
        <f>hitter_prod!N61*REG_stats_to_runs!$B$11</f>
        <v>-9.6000000000000002E-2</v>
      </c>
    </row>
    <row r="29" spans="1:14" x14ac:dyDescent="0.2">
      <c r="A29" s="4" t="str">
        <v>Travis Blankenhorn*</v>
      </c>
      <c r="B29">
        <v>1</v>
      </c>
      <c r="C29">
        <v>3</v>
      </c>
      <c r="E29">
        <f>hitter_prod!E62*REG_stats_to_runs!$B$2</f>
        <v>0</v>
      </c>
      <c r="F29">
        <f>hitter_prod!F62*REG_stats_to_runs!$B$3</f>
        <v>0</v>
      </c>
      <c r="G29">
        <f>hitter_prod!G62*REG_stats_to_runs!$B$4</f>
        <v>0</v>
      </c>
      <c r="H29">
        <f>hitter_prod!H62*REG_stats_to_runs!$B$5</f>
        <v>0</v>
      </c>
      <c r="I29">
        <f>hitter_prod!I62*REG_stats_to_runs!$B$6</f>
        <v>0</v>
      </c>
      <c r="J29">
        <f>hitter_prod!J62*REG_stats_to_runs!$B$7</f>
        <v>0</v>
      </c>
      <c r="K29">
        <f>hitter_prod!K62*REG_stats_to_runs!$B$8</f>
        <v>0</v>
      </c>
      <c r="L29">
        <f>hitter_prod!L62*REG_stats_to_runs!$B$9</f>
        <v>0</v>
      </c>
      <c r="M29">
        <f>hitter_prod!M62*REG_stats_to_runs!$B$10</f>
        <v>0</v>
      </c>
      <c r="N29">
        <f>hitter_prod!N62*REG_stats_to_runs!$B$11</f>
        <v>-0.24</v>
      </c>
    </row>
    <row r="30" spans="1:14" x14ac:dyDescent="0.2">
      <c r="A30" s="4" t="str">
        <v>Khalil Lee*</v>
      </c>
      <c r="B30">
        <v>2</v>
      </c>
      <c r="C30">
        <v>2</v>
      </c>
      <c r="E30">
        <f>hitter_prod!E63*REG_stats_to_runs!$B$2</f>
        <v>0</v>
      </c>
      <c r="F30">
        <f>hitter_prod!F63*REG_stats_to_runs!$B$3</f>
        <v>0</v>
      </c>
      <c r="G30">
        <f>hitter_prod!G63*REG_stats_to_runs!$B$4</f>
        <v>0</v>
      </c>
      <c r="H30">
        <f>hitter_prod!H63*REG_stats_to_runs!$B$5</f>
        <v>0.72</v>
      </c>
      <c r="I30">
        <f>hitter_prod!I63*REG_stats_to_runs!$B$6</f>
        <v>0</v>
      </c>
      <c r="J30">
        <f>hitter_prod!J63*REG_stats_to_runs!$B$7</f>
        <v>0</v>
      </c>
      <c r="K30">
        <f>hitter_prod!K63*REG_stats_to_runs!$B$8</f>
        <v>0</v>
      </c>
      <c r="L30">
        <f>hitter_prod!L63*REG_stats_to_runs!$B$9</f>
        <v>0</v>
      </c>
      <c r="M30">
        <f>hitter_prod!M63*REG_stats_to_runs!$B$10</f>
        <v>0</v>
      </c>
      <c r="N30">
        <f>hitter_prod!N63*REG_stats_to_runs!$B$11</f>
        <v>-0.04</v>
      </c>
    </row>
    <row r="31" spans="1:14" x14ac:dyDescent="0.2">
      <c r="A31" s="4" t="str">
        <v>Matt Reynolds</v>
      </c>
      <c r="B31">
        <v>1</v>
      </c>
      <c r="C31">
        <v>0</v>
      </c>
      <c r="E31">
        <f>hitter_prod!E64*REG_stats_to_runs!$B$2</f>
        <v>0</v>
      </c>
      <c r="F31">
        <f>hitter_prod!F64*REG_stats_to_runs!$B$3</f>
        <v>0</v>
      </c>
      <c r="G31">
        <f>hitter_prod!G64*REG_stats_to_runs!$B$4</f>
        <v>0</v>
      </c>
      <c r="H31">
        <f>hitter_prod!H64*REG_stats_to_runs!$B$5</f>
        <v>0</v>
      </c>
      <c r="I31">
        <f>hitter_prod!I64*REG_stats_to_runs!$B$6</f>
        <v>0</v>
      </c>
      <c r="J31">
        <f>hitter_prod!J64*REG_stats_to_runs!$B$7</f>
        <v>0</v>
      </c>
      <c r="K31">
        <f>hitter_prod!K64*REG_stats_to_runs!$B$8</f>
        <v>0</v>
      </c>
      <c r="L31">
        <f>hitter_prod!L64*REG_stats_to_runs!$B$9</f>
        <v>0</v>
      </c>
      <c r="M31">
        <f>hitter_prod!M64*REG_stats_to_runs!$B$10</f>
        <v>0</v>
      </c>
      <c r="N31">
        <f>hitter_prod!N64*REG_stats_to_runs!$B$11</f>
        <v>0</v>
      </c>
    </row>
    <row r="32" spans="1:14" x14ac:dyDescent="0.2">
      <c r="A32" s="4" t="str">
        <v>Yolmer Sanchez#</v>
      </c>
      <c r="B32">
        <v>3</v>
      </c>
      <c r="C32">
        <v>0</v>
      </c>
      <c r="E32">
        <f>hitter_prod!E65*REG_stats_to_runs!$B$2</f>
        <v>0</v>
      </c>
      <c r="F32">
        <f>hitter_prod!F65*REG_stats_to_runs!$B$3</f>
        <v>0</v>
      </c>
      <c r="G32">
        <f>hitter_prod!G65*REG_stats_to_runs!$B$4</f>
        <v>0</v>
      </c>
      <c r="H32">
        <f>hitter_prod!H65*REG_stats_to_runs!$B$5</f>
        <v>0</v>
      </c>
      <c r="I32">
        <f>hitter_prod!I65*REG_stats_to_runs!$B$6</f>
        <v>0</v>
      </c>
      <c r="J32">
        <f>hitter_prod!J65*REG_stats_to_runs!$B$7</f>
        <v>0</v>
      </c>
      <c r="K32">
        <f>hitter_prod!K65*REG_stats_to_runs!$B$8</f>
        <v>0</v>
      </c>
      <c r="L32">
        <f>hitter_prod!L65*REG_stats_to_runs!$B$9</f>
        <v>0</v>
      </c>
      <c r="M32">
        <f>hitter_prod!M65*REG_stats_to_runs!$B$10</f>
        <v>0</v>
      </c>
      <c r="N32">
        <f>hitter_prod!N65*REG_stats_to_runs!$B$11</f>
        <v>0</v>
      </c>
    </row>
    <row r="34" spans="1:16" x14ac:dyDescent="0.2">
      <c r="A34" s="31" t="s">
        <v>163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2"/>
      <c r="M34" s="32"/>
      <c r="N34" s="32"/>
      <c r="O34" s="32"/>
      <c r="P34" s="32"/>
    </row>
    <row r="35" spans="1:16" x14ac:dyDescent="0.2">
      <c r="A35" s="4" t="str" cm="1">
        <f t="array" ref="A35:C65">A2:C32</f>
        <v>Hitter</v>
      </c>
      <c r="B35" t="str">
        <v>G</v>
      </c>
      <c r="C35" t="str">
        <v>PA</v>
      </c>
      <c r="E35" t="str" cm="1">
        <f t="array" ref="E35:N35">E2:N2</f>
        <v>1B</v>
      </c>
      <c r="F35" t="str">
        <v>2B</v>
      </c>
      <c r="G35" t="str">
        <v>3B</v>
      </c>
      <c r="H35" t="str">
        <v>HR</v>
      </c>
      <c r="I35" t="str">
        <v>BB</v>
      </c>
      <c r="J35" t="str">
        <v>HBP</v>
      </c>
      <c r="K35" t="str">
        <v>SB</v>
      </c>
      <c r="L35" t="str">
        <v>GDP</v>
      </c>
      <c r="M35" t="str">
        <v>SF</v>
      </c>
      <c r="N35" t="str">
        <v>O</v>
      </c>
      <c r="O35" s="2" t="s">
        <v>161</v>
      </c>
      <c r="P35" t="s">
        <v>74</v>
      </c>
    </row>
    <row r="36" spans="1:16" x14ac:dyDescent="0.2">
      <c r="A36" s="4" t="str">
        <v>Tomás Nido</v>
      </c>
      <c r="B36">
        <v>98</v>
      </c>
      <c r="C36">
        <v>313</v>
      </c>
      <c r="E36">
        <f>E3*$B36</f>
        <v>25</v>
      </c>
      <c r="F36">
        <f>F3*$B36</f>
        <v>9.75</v>
      </c>
      <c r="G36">
        <f t="shared" ref="G36:N36" si="0">G3*$B36</f>
        <v>0</v>
      </c>
      <c r="H36">
        <f t="shared" si="0"/>
        <v>4.3199999999999994</v>
      </c>
      <c r="I36">
        <f t="shared" si="0"/>
        <v>4.4800000000000004</v>
      </c>
      <c r="J36">
        <f t="shared" si="0"/>
        <v>0.51</v>
      </c>
      <c r="K36">
        <f t="shared" si="0"/>
        <v>0</v>
      </c>
      <c r="L36">
        <f t="shared" si="0"/>
        <v>-3.5</v>
      </c>
      <c r="M36">
        <f t="shared" si="0"/>
        <v>1.1200000000000001</v>
      </c>
      <c r="N36">
        <f t="shared" si="0"/>
        <v>-18.400000000000002</v>
      </c>
      <c r="O36" s="2">
        <f>SUM(E36:N36)</f>
        <v>23.27999999999999</v>
      </c>
      <c r="P36">
        <f>O36*REG_runs_to_wins!$B$2</f>
        <v>2.5142399999999991</v>
      </c>
    </row>
    <row r="37" spans="1:16" x14ac:dyDescent="0.2">
      <c r="A37" s="4" t="str">
        <v>Pete Alonso</v>
      </c>
      <c r="B37">
        <v>160</v>
      </c>
      <c r="C37">
        <v>685</v>
      </c>
      <c r="E37">
        <f t="shared" ref="E37:N37" si="1">E4*$B37</f>
        <v>47.5</v>
      </c>
      <c r="F37">
        <f t="shared" si="1"/>
        <v>17.55</v>
      </c>
      <c r="G37">
        <f t="shared" si="1"/>
        <v>0</v>
      </c>
      <c r="H37">
        <f t="shared" si="1"/>
        <v>57.599999999999994</v>
      </c>
      <c r="I37">
        <f t="shared" si="1"/>
        <v>21.44</v>
      </c>
      <c r="J37">
        <f t="shared" si="1"/>
        <v>6.12</v>
      </c>
      <c r="K37">
        <f t="shared" si="1"/>
        <v>0.65</v>
      </c>
      <c r="L37">
        <f t="shared" si="1"/>
        <v>-4.25</v>
      </c>
      <c r="M37">
        <f t="shared" si="1"/>
        <v>5.0400000000000009</v>
      </c>
      <c r="N37">
        <f t="shared" si="1"/>
        <v>-35.520000000000003</v>
      </c>
      <c r="O37" s="2">
        <f t="shared" ref="O37:O65" si="2">SUM(E37:N37)</f>
        <v>116.13</v>
      </c>
      <c r="P37">
        <f>O37*REG_runs_to_wins!$B$2</f>
        <v>12.54204</v>
      </c>
    </row>
    <row r="38" spans="1:16" x14ac:dyDescent="0.2">
      <c r="A38" s="4" t="str">
        <v>Jeff McNeil*</v>
      </c>
      <c r="B38">
        <v>148</v>
      </c>
      <c r="C38">
        <v>589</v>
      </c>
      <c r="E38">
        <f t="shared" ref="E38:N38" si="3">E5*$B38</f>
        <v>62.5</v>
      </c>
      <c r="F38">
        <f t="shared" si="3"/>
        <v>25.35</v>
      </c>
      <c r="G38">
        <f t="shared" si="3"/>
        <v>1.05</v>
      </c>
      <c r="H38">
        <f t="shared" si="3"/>
        <v>12.96</v>
      </c>
      <c r="I38">
        <f t="shared" si="3"/>
        <v>12.8</v>
      </c>
      <c r="J38">
        <f t="shared" si="3"/>
        <v>5.61</v>
      </c>
      <c r="K38">
        <f t="shared" si="3"/>
        <v>0.52</v>
      </c>
      <c r="L38">
        <f t="shared" si="3"/>
        <v>-1.5</v>
      </c>
      <c r="M38">
        <f t="shared" si="3"/>
        <v>2.8000000000000007</v>
      </c>
      <c r="N38">
        <f t="shared" si="3"/>
        <v>-29.12</v>
      </c>
      <c r="O38" s="2">
        <f t="shared" si="2"/>
        <v>92.96999999999997</v>
      </c>
      <c r="P38">
        <f>O38*REG_runs_to_wins!$B$2</f>
        <v>10.040759999999997</v>
      </c>
    </row>
    <row r="39" spans="1:16" x14ac:dyDescent="0.2">
      <c r="A39" s="4" t="str">
        <v>Francisco Lindor#</v>
      </c>
      <c r="B39">
        <v>161</v>
      </c>
      <c r="C39">
        <v>706</v>
      </c>
      <c r="E39">
        <f t="shared" ref="E39:N39" si="4">E6*$B39</f>
        <v>57</v>
      </c>
      <c r="F39">
        <f t="shared" si="4"/>
        <v>16.25</v>
      </c>
      <c r="G39">
        <f t="shared" si="4"/>
        <v>5.25</v>
      </c>
      <c r="H39">
        <f t="shared" si="4"/>
        <v>37.44</v>
      </c>
      <c r="I39">
        <f t="shared" si="4"/>
        <v>18.880000000000003</v>
      </c>
      <c r="J39">
        <f t="shared" si="4"/>
        <v>5.1000000000000005</v>
      </c>
      <c r="K39">
        <f t="shared" si="4"/>
        <v>2.08</v>
      </c>
      <c r="L39">
        <f t="shared" si="4"/>
        <v>-2.75</v>
      </c>
      <c r="M39">
        <f t="shared" si="4"/>
        <v>3.9200000000000004</v>
      </c>
      <c r="N39">
        <f t="shared" si="4"/>
        <v>-37.36</v>
      </c>
      <c r="O39" s="2">
        <f t="shared" si="2"/>
        <v>105.80999999999999</v>
      </c>
      <c r="P39">
        <f>O39*REG_runs_to_wins!$B$2</f>
        <v>11.427479999999999</v>
      </c>
    </row>
    <row r="40" spans="1:16" x14ac:dyDescent="0.2">
      <c r="A40" s="4" t="str">
        <v>Eduardo Escobar#</v>
      </c>
      <c r="B40">
        <v>136</v>
      </c>
      <c r="C40">
        <v>542</v>
      </c>
      <c r="E40">
        <f t="shared" ref="E40:N40" si="5">E7*$B40</f>
        <v>34.5</v>
      </c>
      <c r="F40">
        <f t="shared" si="5"/>
        <v>16.899999999999999</v>
      </c>
      <c r="G40">
        <f t="shared" si="5"/>
        <v>4.2</v>
      </c>
      <c r="H40">
        <f t="shared" si="5"/>
        <v>28.8</v>
      </c>
      <c r="I40">
        <f t="shared" si="5"/>
        <v>12.8</v>
      </c>
      <c r="J40">
        <f t="shared" si="5"/>
        <v>0.51</v>
      </c>
      <c r="K40">
        <f t="shared" si="5"/>
        <v>0</v>
      </c>
      <c r="L40">
        <f t="shared" si="5"/>
        <v>-1</v>
      </c>
      <c r="M40">
        <f t="shared" si="5"/>
        <v>3.3600000000000008</v>
      </c>
      <c r="N40">
        <f t="shared" si="5"/>
        <v>-30.56</v>
      </c>
      <c r="O40" s="2">
        <f t="shared" si="2"/>
        <v>69.510000000000005</v>
      </c>
      <c r="P40">
        <f>O40*REG_runs_to_wins!$B$2</f>
        <v>7.5070800000000002</v>
      </c>
    </row>
    <row r="41" spans="1:16" x14ac:dyDescent="0.2">
      <c r="A41" s="4" t="str">
        <v>Mark Canha</v>
      </c>
      <c r="B41">
        <v>140</v>
      </c>
      <c r="C41">
        <v>542</v>
      </c>
      <c r="E41">
        <f t="shared" ref="E41:N41" si="6">E8*$B41</f>
        <v>43</v>
      </c>
      <c r="F41">
        <f t="shared" si="6"/>
        <v>15.600000000000001</v>
      </c>
      <c r="G41">
        <f t="shared" si="6"/>
        <v>0</v>
      </c>
      <c r="H41">
        <f t="shared" si="6"/>
        <v>18.72</v>
      </c>
      <c r="I41">
        <f t="shared" si="6"/>
        <v>15.360000000000001</v>
      </c>
      <c r="J41">
        <f t="shared" si="6"/>
        <v>14.280000000000001</v>
      </c>
      <c r="K41">
        <f t="shared" si="6"/>
        <v>0.39</v>
      </c>
      <c r="L41">
        <f t="shared" si="6"/>
        <v>-0.75</v>
      </c>
      <c r="M41">
        <f t="shared" si="6"/>
        <v>2.2400000000000002</v>
      </c>
      <c r="N41">
        <f t="shared" si="6"/>
        <v>-27.44</v>
      </c>
      <c r="O41" s="2">
        <f t="shared" si="2"/>
        <v>81.399999999999991</v>
      </c>
      <c r="P41">
        <f>O41*REG_runs_to_wins!$B$2</f>
        <v>8.7911999999999981</v>
      </c>
    </row>
    <row r="42" spans="1:16" x14ac:dyDescent="0.2">
      <c r="A42" s="4" t="str">
        <v>Brandon Nimmo*</v>
      </c>
      <c r="B42">
        <v>151</v>
      </c>
      <c r="C42">
        <v>673</v>
      </c>
      <c r="E42">
        <f t="shared" ref="E42:N42" si="7">E9*$B42</f>
        <v>53</v>
      </c>
      <c r="F42">
        <f t="shared" si="7"/>
        <v>19.5</v>
      </c>
      <c r="G42">
        <f t="shared" si="7"/>
        <v>7.35</v>
      </c>
      <c r="H42">
        <f t="shared" si="7"/>
        <v>23.04</v>
      </c>
      <c r="I42">
        <f t="shared" si="7"/>
        <v>22.720000000000002</v>
      </c>
      <c r="J42">
        <f t="shared" si="7"/>
        <v>8.16</v>
      </c>
      <c r="K42">
        <f t="shared" si="7"/>
        <v>0.39</v>
      </c>
      <c r="L42">
        <f t="shared" si="7"/>
        <v>-2.25</v>
      </c>
      <c r="M42">
        <f t="shared" si="7"/>
        <v>1.6800000000000002</v>
      </c>
      <c r="N42">
        <f t="shared" si="7"/>
        <v>-34.160000000000004</v>
      </c>
      <c r="O42" s="2">
        <f t="shared" si="2"/>
        <v>99.429999999999978</v>
      </c>
      <c r="P42">
        <f>O42*REG_runs_to_wins!$B$2</f>
        <v>10.738439999999997</v>
      </c>
    </row>
    <row r="43" spans="1:16" x14ac:dyDescent="0.2">
      <c r="A43" s="4" t="str">
        <v>Starling Marte</v>
      </c>
      <c r="B43">
        <v>118</v>
      </c>
      <c r="C43">
        <v>505</v>
      </c>
      <c r="E43">
        <f t="shared" ref="E43:N43" si="8">E10*$B43</f>
        <v>45.5</v>
      </c>
      <c r="F43">
        <f t="shared" si="8"/>
        <v>15.600000000000003</v>
      </c>
      <c r="G43">
        <f t="shared" si="8"/>
        <v>5.25</v>
      </c>
      <c r="H43">
        <f t="shared" si="8"/>
        <v>23.04</v>
      </c>
      <c r="I43">
        <f t="shared" si="8"/>
        <v>8.32</v>
      </c>
      <c r="J43">
        <f t="shared" si="8"/>
        <v>6.63</v>
      </c>
      <c r="K43">
        <f t="shared" si="8"/>
        <v>2.3400000000000003</v>
      </c>
      <c r="L43">
        <f t="shared" si="8"/>
        <v>-4.5</v>
      </c>
      <c r="M43">
        <f t="shared" si="8"/>
        <v>0</v>
      </c>
      <c r="N43">
        <f t="shared" si="8"/>
        <v>-26.400000000000002</v>
      </c>
      <c r="O43" s="2">
        <f t="shared" si="2"/>
        <v>75.779999999999973</v>
      </c>
      <c r="P43">
        <f>O43*REG_runs_to_wins!$B$2</f>
        <v>8.1842399999999973</v>
      </c>
    </row>
    <row r="44" spans="1:16" x14ac:dyDescent="0.2">
      <c r="A44" s="4" t="str">
        <v>Daniel Vogelbach*</v>
      </c>
      <c r="B44">
        <v>55</v>
      </c>
      <c r="C44">
        <v>183</v>
      </c>
      <c r="E44">
        <f t="shared" ref="E44:N44" si="9">E11*$B44</f>
        <v>11.5</v>
      </c>
      <c r="F44">
        <f t="shared" si="9"/>
        <v>5.8500000000000005</v>
      </c>
      <c r="G44">
        <f t="shared" si="9"/>
        <v>0</v>
      </c>
      <c r="H44">
        <f t="shared" si="9"/>
        <v>8.64</v>
      </c>
      <c r="I44">
        <f t="shared" si="9"/>
        <v>10.56</v>
      </c>
      <c r="J44">
        <f t="shared" si="9"/>
        <v>0.51</v>
      </c>
      <c r="K44">
        <f t="shared" si="9"/>
        <v>0</v>
      </c>
      <c r="L44">
        <f t="shared" si="9"/>
        <v>-0.75</v>
      </c>
      <c r="M44">
        <f t="shared" si="9"/>
        <v>0</v>
      </c>
      <c r="N44">
        <f t="shared" si="9"/>
        <v>-8.8800000000000008</v>
      </c>
      <c r="O44" s="2">
        <f t="shared" si="2"/>
        <v>27.43</v>
      </c>
      <c r="P44">
        <f>O44*REG_runs_to_wins!$B$2</f>
        <v>2.96244</v>
      </c>
    </row>
    <row r="45" spans="1:16" x14ac:dyDescent="0.2">
      <c r="A45" s="4" t="str">
        <v>Luis Guillorme*</v>
      </c>
      <c r="B45">
        <v>102</v>
      </c>
      <c r="C45">
        <v>335</v>
      </c>
      <c r="E45">
        <f t="shared" ref="E45:N45" si="10">E12*$B45</f>
        <v>33</v>
      </c>
      <c r="F45">
        <f t="shared" si="10"/>
        <v>7.8000000000000007</v>
      </c>
      <c r="G45">
        <f t="shared" si="10"/>
        <v>1.05</v>
      </c>
      <c r="H45">
        <f t="shared" si="10"/>
        <v>2.88</v>
      </c>
      <c r="I45">
        <f t="shared" si="10"/>
        <v>10.879999999999999</v>
      </c>
      <c r="J45">
        <f t="shared" si="10"/>
        <v>1.02</v>
      </c>
      <c r="K45">
        <f t="shared" si="10"/>
        <v>0.13</v>
      </c>
      <c r="L45">
        <f t="shared" si="10"/>
        <v>-3.75</v>
      </c>
      <c r="M45">
        <f t="shared" si="10"/>
        <v>0</v>
      </c>
      <c r="N45">
        <f t="shared" si="10"/>
        <v>-17.440000000000001</v>
      </c>
      <c r="O45" s="2">
        <f t="shared" si="2"/>
        <v>35.570000000000007</v>
      </c>
      <c r="P45">
        <f>O45*REG_runs_to_wins!$B$2</f>
        <v>3.8415600000000008</v>
      </c>
    </row>
    <row r="46" spans="1:16" x14ac:dyDescent="0.2">
      <c r="A46" s="4" t="str">
        <v>J.D. Davis</v>
      </c>
      <c r="B46">
        <v>66</v>
      </c>
      <c r="C46">
        <v>207</v>
      </c>
      <c r="E46">
        <f t="shared" ref="E46:N46" si="11">E13*$B46</f>
        <v>15</v>
      </c>
      <c r="F46">
        <f t="shared" si="11"/>
        <v>5.2</v>
      </c>
      <c r="G46">
        <f t="shared" si="11"/>
        <v>1.05</v>
      </c>
      <c r="H46">
        <f t="shared" si="11"/>
        <v>5.76</v>
      </c>
      <c r="I46">
        <f t="shared" si="11"/>
        <v>6.4</v>
      </c>
      <c r="J46">
        <f t="shared" si="11"/>
        <v>2.04</v>
      </c>
      <c r="K46">
        <f t="shared" si="11"/>
        <v>0.13</v>
      </c>
      <c r="L46">
        <f t="shared" si="11"/>
        <v>-2.25</v>
      </c>
      <c r="M46">
        <f t="shared" si="11"/>
        <v>1.1200000000000001</v>
      </c>
      <c r="N46">
        <f t="shared" si="11"/>
        <v>-11.2</v>
      </c>
      <c r="O46" s="2">
        <f t="shared" si="2"/>
        <v>23.249999999999996</v>
      </c>
      <c r="P46">
        <f>O46*REG_runs_to_wins!$B$2</f>
        <v>2.5109999999999997</v>
      </c>
    </row>
    <row r="47" spans="1:16" x14ac:dyDescent="0.2">
      <c r="A47" s="4" t="str">
        <v>James McCann</v>
      </c>
      <c r="B47">
        <v>61</v>
      </c>
      <c r="C47">
        <v>191</v>
      </c>
      <c r="E47">
        <f t="shared" ref="E47:N47" si="12">E14*$B47</f>
        <v>12.5</v>
      </c>
      <c r="F47">
        <f t="shared" si="12"/>
        <v>3.9</v>
      </c>
      <c r="G47">
        <f t="shared" si="12"/>
        <v>0</v>
      </c>
      <c r="H47">
        <f t="shared" si="12"/>
        <v>4.3199999999999994</v>
      </c>
      <c r="I47">
        <f t="shared" si="12"/>
        <v>3.52</v>
      </c>
      <c r="J47">
        <f t="shared" si="12"/>
        <v>2.04</v>
      </c>
      <c r="K47">
        <f t="shared" si="12"/>
        <v>0.39</v>
      </c>
      <c r="L47">
        <f t="shared" si="12"/>
        <v>-1.25</v>
      </c>
      <c r="M47">
        <f t="shared" si="12"/>
        <v>1.1200000000000001</v>
      </c>
      <c r="N47">
        <f t="shared" si="12"/>
        <v>-11.360000000000001</v>
      </c>
      <c r="O47" s="2">
        <f t="shared" si="2"/>
        <v>15.179999999999998</v>
      </c>
      <c r="P47">
        <f>O47*REG_runs_to_wins!$B$2</f>
        <v>1.6394399999999998</v>
      </c>
    </row>
    <row r="48" spans="1:16" x14ac:dyDescent="0.2">
      <c r="A48" s="4" t="str">
        <v>Dominic Smith*</v>
      </c>
      <c r="B48">
        <v>58</v>
      </c>
      <c r="C48">
        <v>152</v>
      </c>
      <c r="E48">
        <f t="shared" ref="E48:N48" si="13">E15*$B48</f>
        <v>7.5000000000000009</v>
      </c>
      <c r="F48">
        <f t="shared" si="13"/>
        <v>6.5000000000000009</v>
      </c>
      <c r="G48">
        <f t="shared" si="13"/>
        <v>1.05</v>
      </c>
      <c r="H48">
        <f t="shared" si="13"/>
        <v>0</v>
      </c>
      <c r="I48">
        <f t="shared" si="13"/>
        <v>3.8400000000000003</v>
      </c>
      <c r="J48">
        <f t="shared" si="13"/>
        <v>2.04</v>
      </c>
      <c r="K48">
        <f t="shared" si="13"/>
        <v>0</v>
      </c>
      <c r="L48">
        <f t="shared" si="13"/>
        <v>0</v>
      </c>
      <c r="M48">
        <f t="shared" si="13"/>
        <v>1.1200000000000001</v>
      </c>
      <c r="N48">
        <f t="shared" si="13"/>
        <v>-8.8000000000000007</v>
      </c>
      <c r="O48" s="2">
        <f t="shared" si="2"/>
        <v>13.250000000000004</v>
      </c>
      <c r="P48">
        <f>O48*REG_runs_to_wins!$B$2</f>
        <v>1.4310000000000003</v>
      </c>
    </row>
    <row r="49" spans="1:16" x14ac:dyDescent="0.2">
      <c r="A49" s="4" t="str">
        <v>Tyler Naquin*</v>
      </c>
      <c r="B49">
        <v>49</v>
      </c>
      <c r="C49">
        <v>130</v>
      </c>
      <c r="E49">
        <f t="shared" ref="E49:N49" si="14">E16*$B49</f>
        <v>6</v>
      </c>
      <c r="F49">
        <f t="shared" si="14"/>
        <v>4.55</v>
      </c>
      <c r="G49">
        <f t="shared" si="14"/>
        <v>2.1</v>
      </c>
      <c r="H49">
        <f t="shared" si="14"/>
        <v>5.7599999999999989</v>
      </c>
      <c r="I49">
        <f t="shared" si="14"/>
        <v>1.92</v>
      </c>
      <c r="J49">
        <f t="shared" si="14"/>
        <v>0.51</v>
      </c>
      <c r="K49">
        <f t="shared" si="14"/>
        <v>0.12999999999999998</v>
      </c>
      <c r="L49">
        <f t="shared" si="14"/>
        <v>-0.49999999999999994</v>
      </c>
      <c r="M49">
        <f t="shared" si="14"/>
        <v>0</v>
      </c>
      <c r="N49">
        <f t="shared" si="14"/>
        <v>-7.84</v>
      </c>
      <c r="O49" s="2">
        <f t="shared" si="2"/>
        <v>12.629999999999999</v>
      </c>
      <c r="P49">
        <f>O49*REG_runs_to_wins!$B$2</f>
        <v>1.3640399999999999</v>
      </c>
    </row>
    <row r="50" spans="1:16" x14ac:dyDescent="0.2">
      <c r="A50" s="4" t="str">
        <v>Darin Ruf</v>
      </c>
      <c r="B50">
        <v>28</v>
      </c>
      <c r="C50">
        <v>74</v>
      </c>
      <c r="E50">
        <f t="shared" ref="E50:N50" si="15">E17*$B50</f>
        <v>3.5</v>
      </c>
      <c r="F50">
        <f t="shared" si="15"/>
        <v>1.9500000000000002</v>
      </c>
      <c r="G50">
        <f t="shared" si="15"/>
        <v>0</v>
      </c>
      <c r="H50">
        <f t="shared" si="15"/>
        <v>0</v>
      </c>
      <c r="I50">
        <f t="shared" si="15"/>
        <v>1.6</v>
      </c>
      <c r="J50">
        <f t="shared" si="15"/>
        <v>0.51</v>
      </c>
      <c r="K50">
        <f t="shared" si="15"/>
        <v>0</v>
      </c>
      <c r="L50">
        <f t="shared" si="15"/>
        <v>-0.75</v>
      </c>
      <c r="M50">
        <f t="shared" si="15"/>
        <v>1.1200000000000001</v>
      </c>
      <c r="N50">
        <f t="shared" si="15"/>
        <v>-4.6400000000000006</v>
      </c>
      <c r="O50" s="2">
        <f t="shared" si="2"/>
        <v>3.29</v>
      </c>
      <c r="P50">
        <f>O50*REG_runs_to_wins!$B$2</f>
        <v>0.35532000000000002</v>
      </c>
    </row>
    <row r="51" spans="1:16" x14ac:dyDescent="0.2">
      <c r="A51" s="4" t="str">
        <v>Patrick Mazeika*</v>
      </c>
      <c r="B51">
        <v>24</v>
      </c>
      <c r="C51">
        <v>72</v>
      </c>
      <c r="E51">
        <f t="shared" ref="E51:N51" si="16">E18*$B51</f>
        <v>4</v>
      </c>
      <c r="F51">
        <f t="shared" si="16"/>
        <v>2.6</v>
      </c>
      <c r="G51">
        <f t="shared" si="16"/>
        <v>0</v>
      </c>
      <c r="H51">
        <f t="shared" si="16"/>
        <v>1.44</v>
      </c>
      <c r="I51">
        <f t="shared" si="16"/>
        <v>0.6399999999999999</v>
      </c>
      <c r="J51">
        <f t="shared" si="16"/>
        <v>0</v>
      </c>
      <c r="K51">
        <f t="shared" si="16"/>
        <v>0</v>
      </c>
      <c r="L51">
        <f t="shared" si="16"/>
        <v>0</v>
      </c>
      <c r="M51">
        <f t="shared" si="16"/>
        <v>0</v>
      </c>
      <c r="N51">
        <f t="shared" si="16"/>
        <v>-4.5600000000000005</v>
      </c>
      <c r="O51" s="2">
        <f t="shared" si="2"/>
        <v>4.1199999999999992</v>
      </c>
      <c r="P51">
        <f>O51*REG_runs_to_wins!$B$2</f>
        <v>0.44495999999999991</v>
      </c>
    </row>
    <row r="52" spans="1:16" x14ac:dyDescent="0.2">
      <c r="A52" s="4" t="str">
        <v>Travis Jankowski*</v>
      </c>
      <c r="B52">
        <v>43</v>
      </c>
      <c r="C52">
        <v>63</v>
      </c>
      <c r="E52">
        <f t="shared" ref="E52:N52" si="17">E19*$B52</f>
        <v>4.5</v>
      </c>
      <c r="F52">
        <f t="shared" si="17"/>
        <v>0</v>
      </c>
      <c r="G52">
        <f t="shared" si="17"/>
        <v>0</v>
      </c>
      <c r="H52">
        <f t="shared" si="17"/>
        <v>0</v>
      </c>
      <c r="I52">
        <f t="shared" si="17"/>
        <v>2.56</v>
      </c>
      <c r="J52">
        <f t="shared" si="17"/>
        <v>0.51</v>
      </c>
      <c r="K52">
        <f t="shared" si="17"/>
        <v>0.39</v>
      </c>
      <c r="L52">
        <f t="shared" si="17"/>
        <v>0</v>
      </c>
      <c r="M52">
        <f t="shared" si="17"/>
        <v>0</v>
      </c>
      <c r="N52">
        <f t="shared" si="17"/>
        <v>-3.6000000000000005</v>
      </c>
      <c r="O52" s="2">
        <f t="shared" si="2"/>
        <v>4.3599999999999994</v>
      </c>
      <c r="P52">
        <f>O52*REG_runs_to_wins!$B$2</f>
        <v>0.47087999999999991</v>
      </c>
    </row>
    <row r="53" spans="1:16" x14ac:dyDescent="0.2">
      <c r="A53" s="4" t="str">
        <v>Robinson Canó*</v>
      </c>
      <c r="B53">
        <v>12</v>
      </c>
      <c r="C53">
        <v>43</v>
      </c>
      <c r="E53">
        <f t="shared" ref="E53:N53" si="18">E20*$B53</f>
        <v>3.5</v>
      </c>
      <c r="F53">
        <f t="shared" si="18"/>
        <v>0</v>
      </c>
      <c r="G53">
        <f t="shared" si="18"/>
        <v>0</v>
      </c>
      <c r="H53">
        <f t="shared" si="18"/>
        <v>1.44</v>
      </c>
      <c r="I53">
        <f t="shared" si="18"/>
        <v>0.6399999999999999</v>
      </c>
      <c r="J53">
        <f t="shared" si="18"/>
        <v>0</v>
      </c>
      <c r="K53">
        <f t="shared" si="18"/>
        <v>0</v>
      </c>
      <c r="L53">
        <f t="shared" si="18"/>
        <v>0</v>
      </c>
      <c r="M53">
        <f t="shared" si="18"/>
        <v>0</v>
      </c>
      <c r="N53">
        <f t="shared" si="18"/>
        <v>-2.64</v>
      </c>
      <c r="O53" s="2">
        <f t="shared" si="2"/>
        <v>2.9399999999999991</v>
      </c>
      <c r="P53">
        <f>O53*REG_runs_to_wins!$B$2</f>
        <v>0.31751999999999991</v>
      </c>
    </row>
    <row r="54" spans="1:16" x14ac:dyDescent="0.2">
      <c r="A54" s="4" t="str">
        <v>Brett Baty*</v>
      </c>
      <c r="B54">
        <v>11</v>
      </c>
      <c r="C54">
        <v>42</v>
      </c>
      <c r="E54">
        <f t="shared" ref="E54:N54" si="19">E21*$B54</f>
        <v>2.5</v>
      </c>
      <c r="F54">
        <f t="shared" si="19"/>
        <v>0</v>
      </c>
      <c r="G54">
        <f t="shared" si="19"/>
        <v>0</v>
      </c>
      <c r="H54">
        <f t="shared" si="19"/>
        <v>2.8800000000000003</v>
      </c>
      <c r="I54">
        <f t="shared" si="19"/>
        <v>0.64</v>
      </c>
      <c r="J54">
        <f t="shared" si="19"/>
        <v>0.51</v>
      </c>
      <c r="K54">
        <f t="shared" si="19"/>
        <v>0</v>
      </c>
      <c r="L54">
        <f t="shared" si="19"/>
        <v>0</v>
      </c>
      <c r="M54">
        <f t="shared" si="19"/>
        <v>0</v>
      </c>
      <c r="N54">
        <f t="shared" si="19"/>
        <v>-2.56</v>
      </c>
      <c r="O54" s="2">
        <f t="shared" si="2"/>
        <v>3.97</v>
      </c>
      <c r="P54">
        <f>O54*REG_runs_to_wins!$B$2</f>
        <v>0.42876000000000003</v>
      </c>
    </row>
    <row r="55" spans="1:16" x14ac:dyDescent="0.2">
      <c r="A55" s="4" t="str">
        <v>Mark Vientos</v>
      </c>
      <c r="B55">
        <v>16</v>
      </c>
      <c r="C55">
        <v>41</v>
      </c>
      <c r="E55">
        <f t="shared" ref="E55:N55" si="20">E22*$B55</f>
        <v>2</v>
      </c>
      <c r="F55">
        <f t="shared" si="20"/>
        <v>0.65</v>
      </c>
      <c r="G55">
        <f t="shared" si="20"/>
        <v>0</v>
      </c>
      <c r="H55">
        <f t="shared" si="20"/>
        <v>1.44</v>
      </c>
      <c r="I55">
        <f t="shared" si="20"/>
        <v>1.6</v>
      </c>
      <c r="J55">
        <f t="shared" si="20"/>
        <v>0</v>
      </c>
      <c r="K55">
        <f t="shared" si="20"/>
        <v>0</v>
      </c>
      <c r="L55">
        <f t="shared" si="20"/>
        <v>-0.25</v>
      </c>
      <c r="M55">
        <f t="shared" si="20"/>
        <v>0</v>
      </c>
      <c r="N55">
        <f t="shared" si="20"/>
        <v>-2.4</v>
      </c>
      <c r="O55" s="2">
        <f t="shared" si="2"/>
        <v>3.0399999999999996</v>
      </c>
      <c r="P55">
        <f>O55*REG_runs_to_wins!$B$2</f>
        <v>0.32831999999999995</v>
      </c>
    </row>
    <row r="56" spans="1:16" x14ac:dyDescent="0.2">
      <c r="A56" s="4" t="str">
        <v>Nick Plummer*</v>
      </c>
      <c r="B56">
        <v>14</v>
      </c>
      <c r="C56">
        <v>31</v>
      </c>
      <c r="E56">
        <f t="shared" ref="E56:N56" si="21">E23*$B56</f>
        <v>0.5</v>
      </c>
      <c r="F56">
        <f t="shared" si="21"/>
        <v>0.65</v>
      </c>
      <c r="G56">
        <f t="shared" si="21"/>
        <v>0</v>
      </c>
      <c r="H56">
        <f t="shared" si="21"/>
        <v>2.8799999999999994</v>
      </c>
      <c r="I56">
        <f t="shared" si="21"/>
        <v>0.32</v>
      </c>
      <c r="J56">
        <f t="shared" si="21"/>
        <v>0.51</v>
      </c>
      <c r="K56">
        <f t="shared" si="21"/>
        <v>0</v>
      </c>
      <c r="L56">
        <f t="shared" si="21"/>
        <v>-0.25</v>
      </c>
      <c r="M56">
        <f t="shared" si="21"/>
        <v>0</v>
      </c>
      <c r="N56">
        <f t="shared" si="21"/>
        <v>-2.0000000000000004</v>
      </c>
      <c r="O56" s="2">
        <f t="shared" si="2"/>
        <v>2.609999999999999</v>
      </c>
      <c r="P56">
        <f>O56*REG_runs_to_wins!$B$2</f>
        <v>0.28187999999999991</v>
      </c>
    </row>
    <row r="57" spans="1:16" x14ac:dyDescent="0.2">
      <c r="A57" s="4" t="str">
        <v>Michael Perez*</v>
      </c>
      <c r="B57">
        <v>6</v>
      </c>
      <c r="C57">
        <v>16</v>
      </c>
      <c r="E57">
        <f t="shared" ref="E57:N57" si="22">E24*$B57</f>
        <v>1</v>
      </c>
      <c r="F57">
        <f t="shared" si="22"/>
        <v>0</v>
      </c>
      <c r="G57">
        <f t="shared" si="22"/>
        <v>0</v>
      </c>
      <c r="H57">
        <f t="shared" si="22"/>
        <v>0</v>
      </c>
      <c r="I57">
        <f t="shared" si="22"/>
        <v>0.6399999999999999</v>
      </c>
      <c r="J57">
        <f t="shared" si="22"/>
        <v>0</v>
      </c>
      <c r="K57">
        <f t="shared" si="22"/>
        <v>0</v>
      </c>
      <c r="L57">
        <f t="shared" si="22"/>
        <v>0</v>
      </c>
      <c r="M57">
        <f t="shared" si="22"/>
        <v>0</v>
      </c>
      <c r="N57">
        <f t="shared" si="22"/>
        <v>-0.96</v>
      </c>
      <c r="O57" s="2">
        <f t="shared" si="2"/>
        <v>0.67999999999999994</v>
      </c>
      <c r="P57">
        <f>O57*REG_runs_to_wins!$B$2</f>
        <v>7.3439999999999991E-2</v>
      </c>
    </row>
    <row r="58" spans="1:16" x14ac:dyDescent="0.2">
      <c r="A58" s="4" t="str">
        <v>Francisco Álvarez</v>
      </c>
      <c r="B58">
        <v>5</v>
      </c>
      <c r="C58">
        <v>14</v>
      </c>
      <c r="E58">
        <f t="shared" ref="E58:N58" si="23">E25*$B58</f>
        <v>0</v>
      </c>
      <c r="F58">
        <f t="shared" si="23"/>
        <v>0.65</v>
      </c>
      <c r="G58">
        <f t="shared" si="23"/>
        <v>0</v>
      </c>
      <c r="H58">
        <f t="shared" si="23"/>
        <v>1.44</v>
      </c>
      <c r="I58">
        <f t="shared" si="23"/>
        <v>0.64</v>
      </c>
      <c r="J58">
        <f t="shared" si="23"/>
        <v>0</v>
      </c>
      <c r="K58">
        <f t="shared" si="23"/>
        <v>0</v>
      </c>
      <c r="L58">
        <f t="shared" si="23"/>
        <v>-0.25</v>
      </c>
      <c r="M58">
        <f t="shared" si="23"/>
        <v>0</v>
      </c>
      <c r="N58">
        <f t="shared" si="23"/>
        <v>-0.8</v>
      </c>
      <c r="O58" s="2">
        <f t="shared" si="2"/>
        <v>1.68</v>
      </c>
      <c r="P58">
        <f>O58*REG_runs_to_wins!$B$2</f>
        <v>0.18143999999999999</v>
      </c>
    </row>
    <row r="59" spans="1:16" x14ac:dyDescent="0.2">
      <c r="A59" s="4" t="str">
        <v>Ender Inciarte*</v>
      </c>
      <c r="B59">
        <v>11</v>
      </c>
      <c r="C59">
        <v>8</v>
      </c>
      <c r="E59">
        <f t="shared" ref="E59:N59" si="24">E26*$B59</f>
        <v>0.5</v>
      </c>
      <c r="F59">
        <f t="shared" si="24"/>
        <v>0</v>
      </c>
      <c r="G59">
        <f t="shared" si="24"/>
        <v>0</v>
      </c>
      <c r="H59">
        <f t="shared" si="24"/>
        <v>0</v>
      </c>
      <c r="I59">
        <f t="shared" si="24"/>
        <v>0</v>
      </c>
      <c r="J59">
        <f t="shared" si="24"/>
        <v>0</v>
      </c>
      <c r="K59">
        <f t="shared" si="24"/>
        <v>0</v>
      </c>
      <c r="L59">
        <f t="shared" si="24"/>
        <v>0</v>
      </c>
      <c r="M59">
        <f t="shared" si="24"/>
        <v>0</v>
      </c>
      <c r="N59">
        <f t="shared" si="24"/>
        <v>-0.56000000000000005</v>
      </c>
      <c r="O59" s="2">
        <f t="shared" si="2"/>
        <v>-6.0000000000000053E-2</v>
      </c>
      <c r="P59">
        <f>O59*REG_runs_to_wins!$B$2</f>
        <v>-6.4800000000000057E-3</v>
      </c>
    </row>
    <row r="60" spans="1:16" x14ac:dyDescent="0.2">
      <c r="A60" s="4" t="str">
        <v>Terrance Gore</v>
      </c>
      <c r="B60">
        <v>10</v>
      </c>
      <c r="C60">
        <v>8</v>
      </c>
      <c r="E60">
        <f t="shared" ref="E60:N60" si="25">E27*$B60</f>
        <v>0.5</v>
      </c>
      <c r="F60">
        <f t="shared" si="25"/>
        <v>0</v>
      </c>
      <c r="G60">
        <f t="shared" si="25"/>
        <v>0</v>
      </c>
      <c r="H60">
        <f t="shared" si="25"/>
        <v>0</v>
      </c>
      <c r="I60">
        <f t="shared" si="25"/>
        <v>0</v>
      </c>
      <c r="J60">
        <f t="shared" si="25"/>
        <v>0</v>
      </c>
      <c r="K60">
        <f t="shared" si="25"/>
        <v>0.39</v>
      </c>
      <c r="L60">
        <f t="shared" si="25"/>
        <v>0</v>
      </c>
      <c r="M60">
        <f t="shared" si="25"/>
        <v>0</v>
      </c>
      <c r="N60">
        <f t="shared" si="25"/>
        <v>-0.55999999999999994</v>
      </c>
      <c r="O60" s="2">
        <f t="shared" si="2"/>
        <v>0.33000000000000007</v>
      </c>
      <c r="P60">
        <f>O60*REG_runs_to_wins!$B$2</f>
        <v>3.5640000000000005E-2</v>
      </c>
    </row>
    <row r="61" spans="1:16" x14ac:dyDescent="0.2">
      <c r="A61" s="4" t="str">
        <v>Deven Marrero</v>
      </c>
      <c r="B61">
        <v>5</v>
      </c>
      <c r="C61">
        <v>6</v>
      </c>
      <c r="E61">
        <f t="shared" ref="E61:N61" si="26">E28*$B61</f>
        <v>0</v>
      </c>
      <c r="F61">
        <f t="shared" si="26"/>
        <v>0</v>
      </c>
      <c r="G61">
        <f t="shared" si="26"/>
        <v>0</v>
      </c>
      <c r="H61">
        <f t="shared" si="26"/>
        <v>0</v>
      </c>
      <c r="I61">
        <f t="shared" si="26"/>
        <v>0</v>
      </c>
      <c r="J61">
        <f t="shared" si="26"/>
        <v>0</v>
      </c>
      <c r="K61">
        <f t="shared" si="26"/>
        <v>0.13</v>
      </c>
      <c r="L61">
        <f t="shared" si="26"/>
        <v>0</v>
      </c>
      <c r="M61">
        <f t="shared" si="26"/>
        <v>0</v>
      </c>
      <c r="N61">
        <f t="shared" si="26"/>
        <v>-0.48</v>
      </c>
      <c r="O61" s="2">
        <f t="shared" si="2"/>
        <v>-0.35</v>
      </c>
      <c r="P61">
        <f>O61*REG_runs_to_wins!$B$2</f>
        <v>-3.78E-2</v>
      </c>
    </row>
    <row r="62" spans="1:16" x14ac:dyDescent="0.2">
      <c r="A62" s="4" t="str">
        <v>Travis Blankenhorn*</v>
      </c>
      <c r="B62">
        <v>1</v>
      </c>
      <c r="C62">
        <v>3</v>
      </c>
      <c r="E62">
        <f t="shared" ref="E62:N62" si="27">E29*$B62</f>
        <v>0</v>
      </c>
      <c r="F62">
        <f t="shared" si="27"/>
        <v>0</v>
      </c>
      <c r="G62">
        <f t="shared" si="27"/>
        <v>0</v>
      </c>
      <c r="H62">
        <f t="shared" si="27"/>
        <v>0</v>
      </c>
      <c r="I62">
        <f t="shared" si="27"/>
        <v>0</v>
      </c>
      <c r="J62">
        <f t="shared" si="27"/>
        <v>0</v>
      </c>
      <c r="K62">
        <f t="shared" si="27"/>
        <v>0</v>
      </c>
      <c r="L62">
        <f t="shared" si="27"/>
        <v>0</v>
      </c>
      <c r="M62">
        <f t="shared" si="27"/>
        <v>0</v>
      </c>
      <c r="N62">
        <f t="shared" si="27"/>
        <v>-0.24</v>
      </c>
      <c r="O62" s="2">
        <f t="shared" si="2"/>
        <v>-0.24</v>
      </c>
      <c r="P62">
        <f>O62*REG_runs_to_wins!$B$2</f>
        <v>-2.5919999999999999E-2</v>
      </c>
    </row>
    <row r="63" spans="1:16" x14ac:dyDescent="0.2">
      <c r="A63" s="4" t="str">
        <v>Khalil Lee*</v>
      </c>
      <c r="B63">
        <v>2</v>
      </c>
      <c r="C63">
        <v>2</v>
      </c>
      <c r="E63">
        <f t="shared" ref="E63:N63" si="28">E30*$B63</f>
        <v>0</v>
      </c>
      <c r="F63">
        <f t="shared" si="28"/>
        <v>0</v>
      </c>
      <c r="G63">
        <f t="shared" si="28"/>
        <v>0</v>
      </c>
      <c r="H63">
        <f t="shared" si="28"/>
        <v>1.44</v>
      </c>
      <c r="I63">
        <f t="shared" si="28"/>
        <v>0</v>
      </c>
      <c r="J63">
        <f t="shared" si="28"/>
        <v>0</v>
      </c>
      <c r="K63">
        <f t="shared" si="28"/>
        <v>0</v>
      </c>
      <c r="L63">
        <f t="shared" si="28"/>
        <v>0</v>
      </c>
      <c r="M63">
        <f t="shared" si="28"/>
        <v>0</v>
      </c>
      <c r="N63">
        <f t="shared" si="28"/>
        <v>-0.08</v>
      </c>
      <c r="O63" s="2">
        <f t="shared" si="2"/>
        <v>1.3599999999999999</v>
      </c>
      <c r="P63">
        <f>O63*REG_runs_to_wins!$B$2</f>
        <v>0.14687999999999998</v>
      </c>
    </row>
    <row r="64" spans="1:16" x14ac:dyDescent="0.2">
      <c r="A64" s="4" t="str">
        <v>Matt Reynolds</v>
      </c>
      <c r="B64">
        <v>1</v>
      </c>
      <c r="C64">
        <v>0</v>
      </c>
      <c r="E64">
        <f t="shared" ref="E64:N64" si="29">E31*$B64</f>
        <v>0</v>
      </c>
      <c r="F64">
        <f t="shared" si="29"/>
        <v>0</v>
      </c>
      <c r="G64">
        <f t="shared" si="29"/>
        <v>0</v>
      </c>
      <c r="H64">
        <f t="shared" si="29"/>
        <v>0</v>
      </c>
      <c r="I64">
        <f t="shared" si="29"/>
        <v>0</v>
      </c>
      <c r="J64">
        <f t="shared" si="29"/>
        <v>0</v>
      </c>
      <c r="K64">
        <f t="shared" si="29"/>
        <v>0</v>
      </c>
      <c r="L64">
        <f t="shared" si="29"/>
        <v>0</v>
      </c>
      <c r="M64">
        <f t="shared" si="29"/>
        <v>0</v>
      </c>
      <c r="N64">
        <f t="shared" si="29"/>
        <v>0</v>
      </c>
      <c r="O64" s="2">
        <f t="shared" si="2"/>
        <v>0</v>
      </c>
      <c r="P64">
        <f>O64*REG_runs_to_wins!$B$2</f>
        <v>0</v>
      </c>
    </row>
    <row r="65" spans="1:16" x14ac:dyDescent="0.2">
      <c r="A65" s="4" t="str">
        <v>Yolmer Sanchez#</v>
      </c>
      <c r="B65">
        <v>3</v>
      </c>
      <c r="C65">
        <v>0</v>
      </c>
      <c r="E65">
        <f t="shared" ref="E65:N65" si="30">E32*$B65</f>
        <v>0</v>
      </c>
      <c r="F65">
        <f t="shared" si="30"/>
        <v>0</v>
      </c>
      <c r="G65">
        <f t="shared" si="30"/>
        <v>0</v>
      </c>
      <c r="H65">
        <f t="shared" si="30"/>
        <v>0</v>
      </c>
      <c r="I65">
        <f t="shared" si="30"/>
        <v>0</v>
      </c>
      <c r="J65">
        <f t="shared" si="30"/>
        <v>0</v>
      </c>
      <c r="K65">
        <f t="shared" si="30"/>
        <v>0</v>
      </c>
      <c r="L65">
        <f t="shared" si="30"/>
        <v>0</v>
      </c>
      <c r="M65">
        <f t="shared" si="30"/>
        <v>0</v>
      </c>
      <c r="N65">
        <f t="shared" si="30"/>
        <v>0</v>
      </c>
      <c r="O65" s="2">
        <f t="shared" si="2"/>
        <v>0</v>
      </c>
      <c r="P65">
        <f>O65*REG_runs_to_wins!$B$2</f>
        <v>0</v>
      </c>
    </row>
    <row r="66" spans="1:16" x14ac:dyDescent="0.2">
      <c r="O66" t="s">
        <v>269</v>
      </c>
      <c r="P66" t="s">
        <v>270</v>
      </c>
    </row>
  </sheetData>
  <mergeCells count="2">
    <mergeCell ref="A1:N1"/>
    <mergeCell ref="A34:P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81C3-E861-A14D-B1F5-817AF2E1BDD4}">
  <sheetPr>
    <tabColor rgb="FFFFFF00"/>
  </sheetPr>
  <dimension ref="A2:E33"/>
  <sheetViews>
    <sheetView workbookViewId="0">
      <selection activeCell="G37" sqref="G37"/>
    </sheetView>
  </sheetViews>
  <sheetFormatPr baseColWidth="10" defaultRowHeight="16" x14ac:dyDescent="0.2"/>
  <cols>
    <col min="1" max="1" width="17.5" customWidth="1"/>
    <col min="2" max="3" width="5.83203125" customWidth="1"/>
    <col min="4" max="4" width="15.83203125" customWidth="1"/>
    <col min="5" max="5" width="18.5" customWidth="1"/>
  </cols>
  <sheetData>
    <row r="2" spans="1:5" x14ac:dyDescent="0.2">
      <c r="A2" t="str" cm="1">
        <f t="array" ref="A2:A32">hitter_rc!A35:A65</f>
        <v>Hitter</v>
      </c>
      <c r="B2" t="str" cm="1">
        <f t="array" ref="B2:B32">hitter_rc!C35:C65</f>
        <v>PA</v>
      </c>
      <c r="C2" t="s">
        <v>164</v>
      </c>
      <c r="D2" t="s">
        <v>165</v>
      </c>
      <c r="E2" t="s">
        <v>166</v>
      </c>
    </row>
    <row r="3" spans="1:5" x14ac:dyDescent="0.2">
      <c r="A3" t="str">
        <v>Tomás Nido</v>
      </c>
      <c r="B3">
        <v>313</v>
      </c>
      <c r="C3" cm="1">
        <f t="array" ref="C3:C32">hitter_rc!P36:P65</f>
        <v>2.5142399999999991</v>
      </c>
      <c r="D3">
        <f>average_players!$A$8*REG_runs_to_wins!$B$2 * B3</f>
        <v>3.8653674115087999</v>
      </c>
      <c r="E3">
        <f>C3-D3</f>
        <v>-1.3511274115088008</v>
      </c>
    </row>
    <row r="4" spans="1:5" x14ac:dyDescent="0.2">
      <c r="A4" t="str">
        <v>Pete Alonso</v>
      </c>
      <c r="B4">
        <v>685</v>
      </c>
      <c r="C4">
        <v>12.54204</v>
      </c>
      <c r="D4">
        <f>average_players!$A$8*REG_runs_to_wins!$B$2 * B4</f>
        <v>8.4593504053786823</v>
      </c>
      <c r="E4">
        <f t="shared" ref="E4:E32" si="0">C4-D4</f>
        <v>4.0826895946213178</v>
      </c>
    </row>
    <row r="5" spans="1:5" x14ac:dyDescent="0.2">
      <c r="A5" t="str">
        <v>Jeff McNeil*</v>
      </c>
      <c r="B5">
        <v>589</v>
      </c>
      <c r="C5">
        <v>10.040759999999997</v>
      </c>
      <c r="D5">
        <f>average_players!$A$8*REG_runs_to_wins!$B$2 * B5</f>
        <v>7.2738064069606487</v>
      </c>
      <c r="E5">
        <f t="shared" si="0"/>
        <v>2.7669535930393483</v>
      </c>
    </row>
    <row r="6" spans="1:5" x14ac:dyDescent="0.2">
      <c r="A6" t="str">
        <v>Francisco Lindor#</v>
      </c>
      <c r="B6">
        <v>706</v>
      </c>
      <c r="C6">
        <v>11.427479999999999</v>
      </c>
      <c r="D6">
        <f>average_players!$A$8*REG_runs_to_wins!$B$2 * B6</f>
        <v>8.7186881550326287</v>
      </c>
      <c r="E6">
        <f t="shared" si="0"/>
        <v>2.7087918449673705</v>
      </c>
    </row>
    <row r="7" spans="1:5" x14ac:dyDescent="0.2">
      <c r="A7" t="str">
        <v>Eduardo Escobar#</v>
      </c>
      <c r="B7">
        <v>542</v>
      </c>
      <c r="C7">
        <v>7.5070800000000002</v>
      </c>
      <c r="D7">
        <f>average_players!$A$8*REG_runs_to_wins!$B$2 * B7</f>
        <v>6.6933838244018196</v>
      </c>
      <c r="E7">
        <f t="shared" si="0"/>
        <v>0.81369617559818064</v>
      </c>
    </row>
    <row r="8" spans="1:5" x14ac:dyDescent="0.2">
      <c r="A8" t="str">
        <v>Mark Canha</v>
      </c>
      <c r="B8">
        <v>542</v>
      </c>
      <c r="C8">
        <v>8.7911999999999981</v>
      </c>
      <c r="D8">
        <f>average_players!$A$8*REG_runs_to_wins!$B$2 * B8</f>
        <v>6.6933838244018196</v>
      </c>
      <c r="E8">
        <f t="shared" si="0"/>
        <v>2.0978161755981786</v>
      </c>
    </row>
    <row r="9" spans="1:5" x14ac:dyDescent="0.2">
      <c r="A9" t="str">
        <v>Brandon Nimmo*</v>
      </c>
      <c r="B9">
        <v>673</v>
      </c>
      <c r="C9">
        <v>10.738439999999997</v>
      </c>
      <c r="D9">
        <f>average_players!$A$8*REG_runs_to_wins!$B$2 * B9</f>
        <v>8.311157405576429</v>
      </c>
      <c r="E9">
        <f t="shared" si="0"/>
        <v>2.4272825944235681</v>
      </c>
    </row>
    <row r="10" spans="1:5" x14ac:dyDescent="0.2">
      <c r="A10" t="str">
        <v>Starling Marte</v>
      </c>
      <c r="B10">
        <v>505</v>
      </c>
      <c r="C10">
        <v>8.1842399999999973</v>
      </c>
      <c r="D10">
        <f>average_players!$A$8*REG_runs_to_wins!$B$2 * B10</f>
        <v>6.2364554083448684</v>
      </c>
      <c r="E10">
        <f t="shared" si="0"/>
        <v>1.9477845916551288</v>
      </c>
    </row>
    <row r="11" spans="1:5" x14ac:dyDescent="0.2">
      <c r="A11" t="str">
        <v>Daniel Vogelbach*</v>
      </c>
      <c r="B11">
        <v>183</v>
      </c>
      <c r="C11">
        <v>2.96244</v>
      </c>
      <c r="D11">
        <f>average_players!$A$8*REG_runs_to_wins!$B$2 * B11</f>
        <v>2.2599432469843781</v>
      </c>
      <c r="E11">
        <f t="shared" si="0"/>
        <v>0.70249675301562187</v>
      </c>
    </row>
    <row r="12" spans="1:5" x14ac:dyDescent="0.2">
      <c r="A12" t="str">
        <v>Luis Guillorme*</v>
      </c>
      <c r="B12">
        <v>335</v>
      </c>
      <c r="C12">
        <v>3.8415600000000008</v>
      </c>
      <c r="D12">
        <f>average_players!$A$8*REG_runs_to_wins!$B$2 * B12</f>
        <v>4.1370545778129326</v>
      </c>
      <c r="E12">
        <f t="shared" si="0"/>
        <v>-0.29549457781293187</v>
      </c>
    </row>
    <row r="13" spans="1:5" x14ac:dyDescent="0.2">
      <c r="A13" t="str">
        <v>J.D. Davis</v>
      </c>
      <c r="B13">
        <v>207</v>
      </c>
      <c r="C13">
        <v>2.5109999999999997</v>
      </c>
      <c r="D13">
        <f>average_players!$A$8*REG_runs_to_wins!$B$2 * B13</f>
        <v>2.5563292465888869</v>
      </c>
      <c r="E13">
        <f t="shared" si="0"/>
        <v>-4.5329246588887262E-2</v>
      </c>
    </row>
    <row r="14" spans="1:5" x14ac:dyDescent="0.2">
      <c r="A14" t="str">
        <v>James McCann</v>
      </c>
      <c r="B14">
        <v>191</v>
      </c>
      <c r="C14">
        <v>1.6394399999999998</v>
      </c>
      <c r="D14">
        <f>average_players!$A$8*REG_runs_to_wins!$B$2 * B14</f>
        <v>2.3587385801858809</v>
      </c>
      <c r="E14">
        <f t="shared" si="0"/>
        <v>-0.71929858018588111</v>
      </c>
    </row>
    <row r="15" spans="1:5" x14ac:dyDescent="0.2">
      <c r="A15" t="str">
        <v>Dominic Smith*</v>
      </c>
      <c r="B15">
        <v>152</v>
      </c>
      <c r="C15">
        <v>1.4310000000000003</v>
      </c>
      <c r="D15">
        <f>average_players!$A$8*REG_runs_to_wins!$B$2 * B15</f>
        <v>1.8771113308285545</v>
      </c>
      <c r="E15">
        <f t="shared" si="0"/>
        <v>-0.44611133082855425</v>
      </c>
    </row>
    <row r="16" spans="1:5" x14ac:dyDescent="0.2">
      <c r="A16" t="str">
        <v>Tyler Naquin*</v>
      </c>
      <c r="B16">
        <v>130</v>
      </c>
      <c r="C16">
        <v>1.3640399999999999</v>
      </c>
      <c r="D16">
        <f>average_players!$A$8*REG_runs_to_wins!$B$2 * B16</f>
        <v>1.6054241645244216</v>
      </c>
      <c r="E16">
        <f t="shared" si="0"/>
        <v>-0.24138416452442168</v>
      </c>
    </row>
    <row r="17" spans="1:5" x14ac:dyDescent="0.2">
      <c r="A17" s="6" t="str">
        <v>Darin Ruf</v>
      </c>
      <c r="B17" s="6">
        <v>74</v>
      </c>
      <c r="C17" s="6">
        <v>0.35532000000000002</v>
      </c>
      <c r="D17" s="6">
        <f>average_players!$A$8*REG_runs_to_wins!$B$2 * B17</f>
        <v>0.91385683211390156</v>
      </c>
      <c r="E17" s="6">
        <f t="shared" si="0"/>
        <v>-0.55853683211390148</v>
      </c>
    </row>
    <row r="18" spans="1:5" x14ac:dyDescent="0.2">
      <c r="A18" s="6" t="str">
        <v>Patrick Mazeika*</v>
      </c>
      <c r="B18" s="6">
        <v>72</v>
      </c>
      <c r="C18" s="6">
        <v>0.44495999999999991</v>
      </c>
      <c r="D18" s="6">
        <f>average_players!$A$8*REG_runs_to_wins!$B$2 * B18</f>
        <v>0.88915799881352586</v>
      </c>
      <c r="E18" s="6">
        <f t="shared" si="0"/>
        <v>-0.44419799881352595</v>
      </c>
    </row>
    <row r="19" spans="1:5" x14ac:dyDescent="0.2">
      <c r="A19" s="6" t="str">
        <v>Travis Jankowski*</v>
      </c>
      <c r="B19" s="6">
        <v>63</v>
      </c>
      <c r="C19" s="6">
        <v>0.47087999999999991</v>
      </c>
      <c r="D19" s="6">
        <f>average_players!$A$8*REG_runs_to_wins!$B$2 * B19</f>
        <v>0.7780132489618351</v>
      </c>
      <c r="E19" s="6">
        <f t="shared" si="0"/>
        <v>-0.30713324896183519</v>
      </c>
    </row>
    <row r="20" spans="1:5" x14ac:dyDescent="0.2">
      <c r="A20" s="6" t="str">
        <v>Robinson Canó*</v>
      </c>
      <c r="B20" s="6">
        <v>43</v>
      </c>
      <c r="C20" s="6">
        <v>0.31751999999999991</v>
      </c>
      <c r="D20" s="6">
        <f>average_players!$A$8*REG_runs_to_wins!$B$2 * B20</f>
        <v>0.53102491595807788</v>
      </c>
      <c r="E20" s="6">
        <f t="shared" si="0"/>
        <v>-0.21350491595807797</v>
      </c>
    </row>
    <row r="21" spans="1:5" x14ac:dyDescent="0.2">
      <c r="A21" s="6" t="str">
        <v>Brett Baty*</v>
      </c>
      <c r="B21" s="6">
        <v>42</v>
      </c>
      <c r="C21" s="6">
        <v>0.42876000000000003</v>
      </c>
      <c r="D21" s="6">
        <f>average_players!$A$8*REG_runs_to_wins!$B$2 * B21</f>
        <v>0.51867549930789003</v>
      </c>
      <c r="E21" s="6">
        <f t="shared" si="0"/>
        <v>-8.9915499307890001E-2</v>
      </c>
    </row>
    <row r="22" spans="1:5" x14ac:dyDescent="0.2">
      <c r="A22" s="6" t="str">
        <v>Mark Vientos</v>
      </c>
      <c r="B22" s="6">
        <v>41</v>
      </c>
      <c r="C22" s="6">
        <v>0.32831999999999995</v>
      </c>
      <c r="D22" s="6">
        <f>average_players!$A$8*REG_runs_to_wins!$B$2 * B22</f>
        <v>0.50632608265770218</v>
      </c>
      <c r="E22" s="6">
        <f t="shared" si="0"/>
        <v>-0.17800608265770224</v>
      </c>
    </row>
    <row r="23" spans="1:5" x14ac:dyDescent="0.2">
      <c r="A23" s="6" t="str">
        <v>Nick Plummer*</v>
      </c>
      <c r="B23" s="6">
        <v>31</v>
      </c>
      <c r="C23" s="6">
        <v>0.28187999999999991</v>
      </c>
      <c r="D23" s="6">
        <f>average_players!$A$8*REG_runs_to_wins!$B$2 * B23</f>
        <v>0.38283191615582363</v>
      </c>
      <c r="E23" s="6">
        <f t="shared" si="0"/>
        <v>-0.10095191615582372</v>
      </c>
    </row>
    <row r="24" spans="1:5" x14ac:dyDescent="0.2">
      <c r="A24" s="6" t="str">
        <v>Michael Perez*</v>
      </c>
      <c r="B24" s="6">
        <v>16</v>
      </c>
      <c r="C24" s="6">
        <v>7.3439999999999991E-2</v>
      </c>
      <c r="D24" s="6">
        <f>average_players!$A$8*REG_runs_to_wins!$B$2 * B24</f>
        <v>0.19759066640300574</v>
      </c>
      <c r="E24" s="6">
        <f t="shared" si="0"/>
        <v>-0.12415066640300575</v>
      </c>
    </row>
    <row r="25" spans="1:5" x14ac:dyDescent="0.2">
      <c r="A25" s="6" t="str">
        <v>Francisco Álvarez</v>
      </c>
      <c r="B25" s="6">
        <v>14</v>
      </c>
      <c r="C25" s="6">
        <v>0.18143999999999999</v>
      </c>
      <c r="D25" s="6">
        <f>average_players!$A$8*REG_runs_to_wins!$B$2 * B25</f>
        <v>0.17289183310263001</v>
      </c>
      <c r="E25" s="6">
        <f t="shared" si="0"/>
        <v>8.5481668973699798E-3</v>
      </c>
    </row>
    <row r="26" spans="1:5" x14ac:dyDescent="0.2">
      <c r="A26" s="6" t="str">
        <v>Ender Inciarte*</v>
      </c>
      <c r="B26" s="6">
        <v>8</v>
      </c>
      <c r="C26" s="6">
        <v>-6.4800000000000057E-3</v>
      </c>
      <c r="D26" s="6">
        <f>average_players!$A$8*REG_runs_to_wins!$B$2 * B26</f>
        <v>9.8795333201502869E-2</v>
      </c>
      <c r="E26" s="6">
        <f t="shared" si="0"/>
        <v>-0.10527533320150287</v>
      </c>
    </row>
    <row r="27" spans="1:5" x14ac:dyDescent="0.2">
      <c r="A27" s="6" t="str">
        <v>Terrance Gore</v>
      </c>
      <c r="B27" s="6">
        <v>8</v>
      </c>
      <c r="C27" s="6">
        <v>3.5640000000000005E-2</v>
      </c>
      <c r="D27" s="6">
        <f>average_players!$A$8*REG_runs_to_wins!$B$2 * B27</f>
        <v>9.8795333201502869E-2</v>
      </c>
      <c r="E27" s="6">
        <f t="shared" si="0"/>
        <v>-6.3155333201502864E-2</v>
      </c>
    </row>
    <row r="28" spans="1:5" x14ac:dyDescent="0.2">
      <c r="A28" s="6" t="str">
        <v>Deven Marrero</v>
      </c>
      <c r="B28" s="6">
        <v>6</v>
      </c>
      <c r="C28" s="6">
        <v>-3.78E-2</v>
      </c>
      <c r="D28" s="6">
        <f>average_players!$A$8*REG_runs_to_wins!$B$2 * B28</f>
        <v>7.4096499901127155E-2</v>
      </c>
      <c r="E28" s="6">
        <f t="shared" si="0"/>
        <v>-0.11189649990112716</v>
      </c>
    </row>
    <row r="29" spans="1:5" x14ac:dyDescent="0.2">
      <c r="A29" s="6" t="str">
        <v>Travis Blankenhorn*</v>
      </c>
      <c r="B29" s="6">
        <v>3</v>
      </c>
      <c r="C29" s="6">
        <v>-2.5919999999999999E-2</v>
      </c>
      <c r="D29" s="6">
        <f>average_players!$A$8*REG_runs_to_wins!$B$2 * B29</f>
        <v>3.7048249950563578E-2</v>
      </c>
      <c r="E29" s="6">
        <f t="shared" si="0"/>
        <v>-6.2968249950563576E-2</v>
      </c>
    </row>
    <row r="30" spans="1:5" x14ac:dyDescent="0.2">
      <c r="A30" s="6" t="str">
        <v>Khalil Lee*</v>
      </c>
      <c r="B30" s="6">
        <v>2</v>
      </c>
      <c r="C30" s="6">
        <v>0.14687999999999998</v>
      </c>
      <c r="D30" s="6">
        <f>average_players!$A$8*REG_runs_to_wins!$B$2 * B30</f>
        <v>2.4698833300375717E-2</v>
      </c>
      <c r="E30" s="6">
        <f t="shared" si="0"/>
        <v>0.12218116669962427</v>
      </c>
    </row>
    <row r="31" spans="1:5" x14ac:dyDescent="0.2">
      <c r="A31" s="6" t="str">
        <v>Matt Reynolds</v>
      </c>
      <c r="B31" s="6">
        <v>0</v>
      </c>
      <c r="C31" s="6">
        <v>0</v>
      </c>
      <c r="D31" s="6">
        <f>average_players!$A$8*REG_runs_to_wins!$B$2 * B31</f>
        <v>0</v>
      </c>
      <c r="E31" s="6">
        <f t="shared" si="0"/>
        <v>0</v>
      </c>
    </row>
    <row r="32" spans="1:5" x14ac:dyDescent="0.2">
      <c r="A32" s="6" t="str">
        <v>Yolmer Sanchez#</v>
      </c>
      <c r="B32" s="6">
        <v>0</v>
      </c>
      <c r="C32" s="6">
        <v>0</v>
      </c>
      <c r="D32" s="6">
        <f>average_players!$A$8*REG_runs_to_wins!$B$2 * B32</f>
        <v>0</v>
      </c>
      <c r="E32" s="6">
        <f t="shared" si="0"/>
        <v>0</v>
      </c>
    </row>
    <row r="33" spans="4:5" x14ac:dyDescent="0.2">
      <c r="D33" t="s">
        <v>271</v>
      </c>
      <c r="E33" t="s">
        <v>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8BCA-E3A9-0743-A7C0-79C2816947B2}">
  <sheetPr>
    <tabColor rgb="FFFFFF00"/>
  </sheetPr>
  <dimension ref="A1:F37"/>
  <sheetViews>
    <sheetView topLeftCell="A4" workbookViewId="0">
      <selection activeCell="H13" sqref="H13"/>
    </sheetView>
  </sheetViews>
  <sheetFormatPr baseColWidth="10" defaultRowHeight="16" x14ac:dyDescent="0.2"/>
  <cols>
    <col min="1" max="1" width="17.33203125" customWidth="1"/>
    <col min="2" max="2" width="31" customWidth="1"/>
    <col min="3" max="3" width="26.1640625" customWidth="1"/>
    <col min="4" max="4" width="45" customWidth="1"/>
    <col min="5" max="5" width="21.83203125" customWidth="1"/>
    <col min="6" max="6" width="28.33203125" customWidth="1"/>
  </cols>
  <sheetData>
    <row r="1" spans="1:6" x14ac:dyDescent="0.2">
      <c r="A1" s="33" t="s">
        <v>167</v>
      </c>
      <c r="B1" s="33"/>
    </row>
    <row r="2" spans="1:6" x14ac:dyDescent="0.2">
      <c r="A2" t="s">
        <v>168</v>
      </c>
      <c r="B2">
        <v>422139.7</v>
      </c>
    </row>
    <row r="3" spans="1:6" x14ac:dyDescent="0.2">
      <c r="A3" t="s">
        <v>169</v>
      </c>
      <c r="B3">
        <v>237091</v>
      </c>
    </row>
    <row r="4" spans="1:6" x14ac:dyDescent="0.2">
      <c r="A4" s="30" t="s">
        <v>170</v>
      </c>
      <c r="B4" s="34"/>
    </row>
    <row r="6" spans="1:6" x14ac:dyDescent="0.2">
      <c r="A6" s="4" t="str" cm="1">
        <f t="array" ref="A6:A36">_xlfn.ANCHORARRAY(hitter_wc!A2)</f>
        <v>Hitter</v>
      </c>
      <c r="B6" t="s">
        <v>186</v>
      </c>
      <c r="C6" t="s">
        <v>187</v>
      </c>
      <c r="D6" t="s">
        <v>185</v>
      </c>
      <c r="E6" t="s">
        <v>188</v>
      </c>
      <c r="F6" t="s">
        <v>282</v>
      </c>
    </row>
    <row r="7" spans="1:6" x14ac:dyDescent="0.2">
      <c r="A7" s="4" t="str">
        <v>Tomás Nido</v>
      </c>
      <c r="B7" cm="1">
        <f t="array" ref="B7:B36">hitter_wc!E3:E32</f>
        <v>-1.3511274115088008</v>
      </c>
      <c r="C7" s="9">
        <f>$B$2*B7</f>
        <v>-570364.52015610167</v>
      </c>
      <c r="D7" s="9">
        <f>$B$3 * B7 /1.05</f>
        <v>-305085.85630669817</v>
      </c>
      <c r="E7" s="9">
        <f>SUM(C7:D7)</f>
        <v>-875450.37646279985</v>
      </c>
      <c r="F7" s="10">
        <f>E7*1.32</f>
        <v>-1155594.4969308958</v>
      </c>
    </row>
    <row r="8" spans="1:6" x14ac:dyDescent="0.2">
      <c r="A8" s="4" t="str">
        <v>Pete Alonso</v>
      </c>
      <c r="B8">
        <v>4.0826895946213178</v>
      </c>
      <c r="C8" s="9">
        <f t="shared" ref="C8:C36" si="0">$B$2*B8</f>
        <v>1723465.3606665647</v>
      </c>
      <c r="D8" s="9">
        <f t="shared" ref="D8:D36" si="1">$B$3 * B8 /1.05</f>
        <v>921875.19874129794</v>
      </c>
      <c r="E8" s="9">
        <f t="shared" ref="E8:E36" si="2">SUM(C8:D8)</f>
        <v>2645340.5594078628</v>
      </c>
      <c r="F8" s="10">
        <f t="shared" ref="F8:H36" si="3">E8*1.32</f>
        <v>3491849.5384183791</v>
      </c>
    </row>
    <row r="9" spans="1:6" x14ac:dyDescent="0.2">
      <c r="A9" s="4" t="str">
        <v>Jeff McNeil*</v>
      </c>
      <c r="B9">
        <v>2.7669535930393483</v>
      </c>
      <c r="C9" s="9">
        <f t="shared" si="0"/>
        <v>1168040.9596795526</v>
      </c>
      <c r="D9" s="9">
        <f t="shared" si="1"/>
        <v>624780.75650218292</v>
      </c>
      <c r="E9" s="9">
        <f t="shared" si="2"/>
        <v>1792821.7161817355</v>
      </c>
      <c r="F9" s="10">
        <f t="shared" si="3"/>
        <v>2366524.665359891</v>
      </c>
    </row>
    <row r="10" spans="1:6" x14ac:dyDescent="0.2">
      <c r="A10" s="4" t="str">
        <v>Francisco Lindor#</v>
      </c>
      <c r="B10">
        <v>2.7087918449673705</v>
      </c>
      <c r="C10" s="9">
        <f t="shared" si="0"/>
        <v>1143488.5767969724</v>
      </c>
      <c r="D10" s="9">
        <f t="shared" si="1"/>
        <v>611647.77839538932</v>
      </c>
      <c r="E10" s="9">
        <f t="shared" si="2"/>
        <v>1755136.3551923619</v>
      </c>
      <c r="F10" s="10">
        <f t="shared" si="3"/>
        <v>2316779.9888539179</v>
      </c>
    </row>
    <row r="11" spans="1:6" x14ac:dyDescent="0.2">
      <c r="A11" s="4" t="str">
        <v>Eduardo Escobar#</v>
      </c>
      <c r="B11">
        <v>0.81369617559818064</v>
      </c>
      <c r="C11" s="9">
        <f t="shared" si="0"/>
        <v>343493.4594581633</v>
      </c>
      <c r="D11" s="9">
        <f t="shared" si="1"/>
        <v>183733.37139880785</v>
      </c>
      <c r="E11" s="9">
        <f t="shared" si="2"/>
        <v>527226.83085697121</v>
      </c>
      <c r="F11" s="10">
        <f t="shared" si="3"/>
        <v>695939.41673120204</v>
      </c>
    </row>
    <row r="12" spans="1:6" x14ac:dyDescent="0.2">
      <c r="A12" s="4" t="str">
        <v>Mark Canha</v>
      </c>
      <c r="B12">
        <v>2.0978161755981786</v>
      </c>
      <c r="C12" s="9">
        <f t="shared" si="0"/>
        <v>885571.49102216249</v>
      </c>
      <c r="D12" s="9">
        <f t="shared" si="1"/>
        <v>473688.89037023595</v>
      </c>
      <c r="E12" s="9">
        <f t="shared" si="2"/>
        <v>1359260.3813923984</v>
      </c>
      <c r="F12" s="10">
        <f t="shared" si="3"/>
        <v>1794223.7034379661</v>
      </c>
    </row>
    <row r="13" spans="1:6" x14ac:dyDescent="0.2">
      <c r="A13" s="4" t="str">
        <v>Brandon Nimmo*</v>
      </c>
      <c r="B13">
        <v>2.4272825944235681</v>
      </c>
      <c r="C13" s="9">
        <f t="shared" si="0"/>
        <v>1024652.3462251867</v>
      </c>
      <c r="D13" s="9">
        <f t="shared" si="1"/>
        <v>548082.72151855065</v>
      </c>
      <c r="E13" s="9">
        <f t="shared" si="2"/>
        <v>1572735.0677437373</v>
      </c>
      <c r="F13" s="10">
        <f t="shared" si="3"/>
        <v>2076010.2894217332</v>
      </c>
    </row>
    <row r="14" spans="1:6" x14ac:dyDescent="0.2">
      <c r="A14" s="4" t="str">
        <v>Starling Marte</v>
      </c>
      <c r="B14">
        <v>1.9477845916551288</v>
      </c>
      <c r="C14" s="9">
        <f t="shared" si="0"/>
        <v>822237.20318591862</v>
      </c>
      <c r="D14" s="9">
        <f t="shared" si="1"/>
        <v>439811.61582867254</v>
      </c>
      <c r="E14" s="9">
        <f t="shared" si="2"/>
        <v>1262048.8190145912</v>
      </c>
      <c r="F14" s="10">
        <f t="shared" si="3"/>
        <v>1665904.4410992605</v>
      </c>
    </row>
    <row r="15" spans="1:6" x14ac:dyDescent="0.2">
      <c r="A15" s="4" t="str">
        <v>Daniel Vogelbach*</v>
      </c>
      <c r="B15">
        <v>0.70249675301562187</v>
      </c>
      <c r="C15" s="9">
        <f t="shared" si="0"/>
        <v>296551.76856898871</v>
      </c>
      <c r="D15" s="9">
        <f t="shared" si="1"/>
        <v>158624.4358754541</v>
      </c>
      <c r="E15" s="9">
        <f t="shared" si="2"/>
        <v>455176.20444444282</v>
      </c>
      <c r="F15" s="10">
        <f t="shared" si="3"/>
        <v>600832.58986666449</v>
      </c>
    </row>
    <row r="16" spans="1:6" x14ac:dyDescent="0.2">
      <c r="A16" s="4" t="str">
        <v>Luis Guillorme*</v>
      </c>
      <c r="B16">
        <v>-0.29549457781293187</v>
      </c>
      <c r="C16" s="9">
        <f t="shared" si="0"/>
        <v>-124739.99242957772</v>
      </c>
      <c r="D16" s="9">
        <f t="shared" si="1"/>
        <v>-66722.957093567456</v>
      </c>
      <c r="E16" s="9">
        <f t="shared" si="2"/>
        <v>-191462.94952314516</v>
      </c>
      <c r="F16" s="10">
        <f t="shared" si="3"/>
        <v>-252731.09337055162</v>
      </c>
    </row>
    <row r="17" spans="1:6" x14ac:dyDescent="0.2">
      <c r="A17" s="7" t="str">
        <v>J.D. Davis</v>
      </c>
      <c r="B17" s="6">
        <v>-4.5329246588887262E-2</v>
      </c>
      <c r="C17" s="12">
        <f t="shared" si="0"/>
        <v>-19135.274556258893</v>
      </c>
      <c r="D17" s="12">
        <f t="shared" si="1"/>
        <v>-10235.387050481779</v>
      </c>
      <c r="E17" s="12">
        <f t="shared" si="2"/>
        <v>-29370.661606740672</v>
      </c>
      <c r="F17" s="10">
        <f t="shared" si="3"/>
        <v>-38769.273320897686</v>
      </c>
    </row>
    <row r="18" spans="1:6" x14ac:dyDescent="0.2">
      <c r="A18" s="4" t="str">
        <v>James McCann</v>
      </c>
      <c r="B18">
        <v>-0.71929858018588111</v>
      </c>
      <c r="C18" s="9">
        <f t="shared" si="0"/>
        <v>-303644.48685009382</v>
      </c>
      <c r="D18" s="9">
        <f t="shared" si="1"/>
        <v>-162418.30445223878</v>
      </c>
      <c r="E18" s="9">
        <f t="shared" si="2"/>
        <v>-466062.7913023326</v>
      </c>
      <c r="F18" s="10">
        <f t="shared" si="3"/>
        <v>-615202.884519079</v>
      </c>
    </row>
    <row r="19" spans="1:6" x14ac:dyDescent="0.2">
      <c r="A19" s="7" t="str">
        <v>Dominic Smith*</v>
      </c>
      <c r="B19" s="6">
        <v>-0.44611133082855425</v>
      </c>
      <c r="C19" s="12">
        <f t="shared" si="0"/>
        <v>-188321.30336256666</v>
      </c>
      <c r="D19" s="12">
        <f t="shared" si="1"/>
        <v>-100732.36336902168</v>
      </c>
      <c r="E19" s="12">
        <f t="shared" si="2"/>
        <v>-289053.66673158831</v>
      </c>
      <c r="F19" s="10">
        <f t="shared" si="3"/>
        <v>-381550.8400856966</v>
      </c>
    </row>
    <row r="20" spans="1:6" x14ac:dyDescent="0.2">
      <c r="A20" s="4" t="str">
        <v>Tyler Naquin*</v>
      </c>
      <c r="B20">
        <v>-0.24138416452442168</v>
      </c>
      <c r="C20" s="9">
        <f t="shared" si="0"/>
        <v>-101897.83879709002</v>
      </c>
      <c r="D20" s="9">
        <f t="shared" si="1"/>
        <v>-54504.774239294915</v>
      </c>
      <c r="E20" s="9">
        <f t="shared" si="2"/>
        <v>-156402.61303638492</v>
      </c>
      <c r="F20" s="10">
        <f t="shared" si="3"/>
        <v>-206451.44920802812</v>
      </c>
    </row>
    <row r="21" spans="1:6" x14ac:dyDescent="0.2">
      <c r="A21" s="7" t="str">
        <v>Darin Ruf</v>
      </c>
      <c r="B21" s="6">
        <v>-0.55853683211390148</v>
      </c>
      <c r="C21" s="12">
        <f t="shared" si="0"/>
        <v>-235780.57074751274</v>
      </c>
      <c r="D21" s="12">
        <f t="shared" si="1"/>
        <v>-126118.14863115906</v>
      </c>
      <c r="E21" s="12">
        <f t="shared" si="2"/>
        <v>-361898.71937867178</v>
      </c>
      <c r="F21" s="10">
        <f t="shared" si="3"/>
        <v>-477706.3095798468</v>
      </c>
    </row>
    <row r="22" spans="1:6" x14ac:dyDescent="0.2">
      <c r="A22" s="7" t="str">
        <v>Patrick Mazeika*</v>
      </c>
      <c r="B22" s="6">
        <v>-0.44419799881352595</v>
      </c>
      <c r="C22" s="12">
        <f t="shared" si="0"/>
        <v>-187513.6099597422</v>
      </c>
      <c r="D22" s="12">
        <f t="shared" si="1"/>
        <v>-100300.33117780731</v>
      </c>
      <c r="E22" s="12">
        <f t="shared" si="2"/>
        <v>-287813.94113754953</v>
      </c>
      <c r="F22" s="10">
        <f t="shared" si="3"/>
        <v>-379914.40230156539</v>
      </c>
    </row>
    <row r="23" spans="1:6" x14ac:dyDescent="0.2">
      <c r="A23" s="7" t="str">
        <v>Travis Jankowski*</v>
      </c>
      <c r="B23" s="6">
        <v>-0.30713324896183519</v>
      </c>
      <c r="C23" s="12">
        <f t="shared" si="0"/>
        <v>-129653.13757677442</v>
      </c>
      <c r="D23" s="12">
        <f t="shared" si="1"/>
        <v>-69350.980123438538</v>
      </c>
      <c r="E23" s="12">
        <f t="shared" si="2"/>
        <v>-199004.11770021296</v>
      </c>
      <c r="F23" s="10">
        <f t="shared" si="3"/>
        <v>-262685.43536428112</v>
      </c>
    </row>
    <row r="24" spans="1:6" x14ac:dyDescent="0.2">
      <c r="A24" s="7" t="str">
        <v>Robinson Canó*</v>
      </c>
      <c r="B24" s="6">
        <v>-0.21350491595807797</v>
      </c>
      <c r="C24" s="12">
        <f t="shared" si="0"/>
        <v>-90128.901171068253</v>
      </c>
      <c r="D24" s="12">
        <f t="shared" si="1"/>
        <v>-48209.613361349206</v>
      </c>
      <c r="E24" s="12">
        <f t="shared" si="2"/>
        <v>-138338.51453241747</v>
      </c>
      <c r="F24" s="10">
        <f t="shared" si="3"/>
        <v>-182606.83918279107</v>
      </c>
    </row>
    <row r="25" spans="1:6" x14ac:dyDescent="0.2">
      <c r="A25" s="7" t="str">
        <v>Brett Baty*</v>
      </c>
      <c r="B25" s="6">
        <v>-8.9915499307890001E-2</v>
      </c>
      <c r="C25" s="12">
        <f t="shared" si="0"/>
        <v>-37956.901903182894</v>
      </c>
      <c r="D25" s="12">
        <f t="shared" si="1"/>
        <v>-20303.005377530426</v>
      </c>
      <c r="E25" s="12">
        <f t="shared" si="2"/>
        <v>-58259.90728071332</v>
      </c>
      <c r="F25" s="10">
        <f t="shared" si="3"/>
        <v>-76903.077610541586</v>
      </c>
    </row>
    <row r="26" spans="1:6" x14ac:dyDescent="0.2">
      <c r="A26" s="7" t="str">
        <v>Mark Vientos</v>
      </c>
      <c r="B26" s="6">
        <v>-0.17800608265770224</v>
      </c>
      <c r="C26" s="12">
        <f t="shared" si="0"/>
        <v>-75143.434331297627</v>
      </c>
      <c r="D26" s="12">
        <f t="shared" si="1"/>
        <v>-40193.942993711695</v>
      </c>
      <c r="E26" s="12">
        <f t="shared" si="2"/>
        <v>-115337.37732500932</v>
      </c>
      <c r="F26" s="10">
        <f t="shared" si="3"/>
        <v>-152245.3380690123</v>
      </c>
    </row>
    <row r="27" spans="1:6" x14ac:dyDescent="0.2">
      <c r="A27" s="7" t="str">
        <v>Nick Plummer*</v>
      </c>
      <c r="B27" s="6">
        <v>-0.10095191615582372</v>
      </c>
      <c r="C27" s="12">
        <f t="shared" si="0"/>
        <v>-42615.811600444576</v>
      </c>
      <c r="D27" s="12">
        <f t="shared" si="1"/>
        <v>-22795.038812667048</v>
      </c>
      <c r="E27" s="12">
        <f t="shared" si="2"/>
        <v>-65410.850413111621</v>
      </c>
      <c r="F27" s="10">
        <f t="shared" si="3"/>
        <v>-86342.322545307339</v>
      </c>
    </row>
    <row r="28" spans="1:6" x14ac:dyDescent="0.2">
      <c r="A28" s="7" t="str">
        <v>Michael Perez*</v>
      </c>
      <c r="B28" s="6">
        <v>-0.12415066640300575</v>
      </c>
      <c r="C28" s="12">
        <f t="shared" si="0"/>
        <v>-52408.925070164929</v>
      </c>
      <c r="D28" s="12">
        <f t="shared" si="1"/>
        <v>-28033.338712528603</v>
      </c>
      <c r="E28" s="12">
        <f t="shared" si="2"/>
        <v>-80442.263782693539</v>
      </c>
      <c r="F28" s="10">
        <f t="shared" si="3"/>
        <v>-106183.78819315547</v>
      </c>
    </row>
    <row r="29" spans="1:6" x14ac:dyDescent="0.2">
      <c r="A29" s="7" t="str">
        <v>Francisco Álvarez</v>
      </c>
      <c r="B29" s="6">
        <v>8.5481668973699798E-3</v>
      </c>
      <c r="C29" s="12">
        <f t="shared" si="0"/>
        <v>3608.5206096056941</v>
      </c>
      <c r="D29" s="12">
        <f t="shared" si="1"/>
        <v>1930.1842265374721</v>
      </c>
      <c r="E29" s="12">
        <f t="shared" si="2"/>
        <v>5538.7048361431662</v>
      </c>
      <c r="F29" s="10">
        <f t="shared" si="3"/>
        <v>7311.09038370898</v>
      </c>
    </row>
    <row r="30" spans="1:6" x14ac:dyDescent="0.2">
      <c r="A30" s="7" t="str">
        <v>Ender Inciarte*</v>
      </c>
      <c r="B30" s="6">
        <v>-0.10527533320150287</v>
      </c>
      <c r="C30" s="12">
        <f t="shared" si="0"/>
        <v>-44440.897575082461</v>
      </c>
      <c r="D30" s="12">
        <f t="shared" si="1"/>
        <v>-23771.270499121445</v>
      </c>
      <c r="E30" s="12">
        <f t="shared" si="2"/>
        <v>-68212.168074203903</v>
      </c>
      <c r="F30" s="10">
        <f t="shared" si="3"/>
        <v>-90040.061857949157</v>
      </c>
    </row>
    <row r="31" spans="1:6" x14ac:dyDescent="0.2">
      <c r="A31" s="7" t="str">
        <v>Terrance Gore</v>
      </c>
      <c r="B31" s="6">
        <v>-6.3155333201502864E-2</v>
      </c>
      <c r="C31" s="12">
        <f t="shared" si="0"/>
        <v>-26660.373411082459</v>
      </c>
      <c r="D31" s="12">
        <f t="shared" si="1"/>
        <v>-14260.534384835728</v>
      </c>
      <c r="E31" s="12">
        <f t="shared" si="2"/>
        <v>-40920.907795918189</v>
      </c>
      <c r="F31" s="10">
        <f t="shared" si="3"/>
        <v>-54015.598290612012</v>
      </c>
    </row>
    <row r="32" spans="1:6" x14ac:dyDescent="0.2">
      <c r="A32" s="7" t="str">
        <v>Deven Marrero</v>
      </c>
      <c r="B32" s="6">
        <v>-0.11189649990112716</v>
      </c>
      <c r="C32" s="12">
        <f t="shared" si="0"/>
        <v>-47235.954899311851</v>
      </c>
      <c r="D32" s="12">
        <f t="shared" si="1"/>
        <v>-25266.336245769653</v>
      </c>
      <c r="E32" s="12">
        <f t="shared" si="2"/>
        <v>-72502.291145081501</v>
      </c>
      <c r="F32" s="10">
        <f t="shared" si="3"/>
        <v>-95703.024311507586</v>
      </c>
    </row>
    <row r="33" spans="1:6" x14ac:dyDescent="0.2">
      <c r="A33" s="7" t="str">
        <v>Travis Blankenhorn*</v>
      </c>
      <c r="B33" s="6">
        <v>-6.2968249950563576E-2</v>
      </c>
      <c r="C33" s="12">
        <f t="shared" si="0"/>
        <v>-26581.398143655922</v>
      </c>
      <c r="D33" s="12">
        <f t="shared" si="1"/>
        <v>-14218.290808599113</v>
      </c>
      <c r="E33" s="12">
        <f t="shared" si="2"/>
        <v>-40799.688952255034</v>
      </c>
      <c r="F33" s="10">
        <f t="shared" si="3"/>
        <v>-53855.589416976647</v>
      </c>
    </row>
    <row r="34" spans="1:6" x14ac:dyDescent="0.2">
      <c r="A34" s="7" t="str">
        <v>Khalil Lee*</v>
      </c>
      <c r="B34" s="6">
        <v>0.12218116669962427</v>
      </c>
      <c r="C34" s="12">
        <f t="shared" si="0"/>
        <v>51577.52105622938</v>
      </c>
      <c r="D34" s="12">
        <f t="shared" si="1"/>
        <v>27588.623803791063</v>
      </c>
      <c r="E34" s="12">
        <f t="shared" si="2"/>
        <v>79166.144860020446</v>
      </c>
      <c r="F34" s="10">
        <f t="shared" si="3"/>
        <v>104499.31121522699</v>
      </c>
    </row>
    <row r="35" spans="1:6" x14ac:dyDescent="0.2">
      <c r="A35" s="7" t="str">
        <v>Matt Reynolds</v>
      </c>
      <c r="B35" s="6">
        <v>0</v>
      </c>
      <c r="C35" s="8">
        <f t="shared" si="0"/>
        <v>0</v>
      </c>
      <c r="D35" s="8">
        <f t="shared" si="1"/>
        <v>0</v>
      </c>
      <c r="E35" s="8">
        <f t="shared" si="2"/>
        <v>0</v>
      </c>
      <c r="F35" s="10">
        <f t="shared" si="3"/>
        <v>0</v>
      </c>
    </row>
    <row r="36" spans="1:6" x14ac:dyDescent="0.2">
      <c r="A36" s="7" t="str">
        <v>Yolmer Sanchez#</v>
      </c>
      <c r="B36" s="6">
        <v>0</v>
      </c>
      <c r="C36" s="8">
        <f t="shared" si="0"/>
        <v>0</v>
      </c>
      <c r="D36" s="8">
        <f t="shared" si="1"/>
        <v>0</v>
      </c>
      <c r="E36" s="8">
        <f t="shared" si="2"/>
        <v>0</v>
      </c>
      <c r="F36" s="10">
        <f t="shared" si="3"/>
        <v>0</v>
      </c>
    </row>
    <row r="37" spans="1:6" x14ac:dyDescent="0.2">
      <c r="F37" t="s">
        <v>283</v>
      </c>
    </row>
  </sheetData>
  <mergeCells count="2">
    <mergeCell ref="A1:B1"/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35B7-34A3-7944-A8D0-EB9F278B6C68}">
  <sheetPr>
    <tabColor rgb="FFFFFF00"/>
  </sheetPr>
  <dimension ref="A1:J14"/>
  <sheetViews>
    <sheetView workbookViewId="0">
      <selection activeCell="G37" sqref="G37"/>
    </sheetView>
  </sheetViews>
  <sheetFormatPr baseColWidth="10" defaultRowHeight="16" x14ac:dyDescent="0.2"/>
  <cols>
    <col min="1" max="1" width="6.5" customWidth="1"/>
    <col min="2" max="2" width="20.1640625" customWidth="1"/>
    <col min="6" max="6" width="20.6640625" customWidth="1"/>
    <col min="7" max="7" width="23" customWidth="1"/>
    <col min="8" max="8" width="14.6640625" customWidth="1"/>
    <col min="9" max="9" width="28" customWidth="1"/>
    <col min="10" max="10" width="18.6640625" customWidth="1"/>
  </cols>
  <sheetData>
    <row r="1" spans="1:10" x14ac:dyDescent="0.2">
      <c r="A1" s="35" t="s">
        <v>172</v>
      </c>
      <c r="B1" s="35"/>
      <c r="C1" s="35"/>
      <c r="D1" s="35"/>
      <c r="E1" s="35"/>
    </row>
    <row r="2" spans="1:10" x14ac:dyDescent="0.2">
      <c r="A2" t="s">
        <v>1</v>
      </c>
      <c r="B2" t="s">
        <v>2</v>
      </c>
      <c r="C2" t="s">
        <v>4</v>
      </c>
      <c r="D2" t="s">
        <v>51</v>
      </c>
      <c r="E2" t="s">
        <v>45</v>
      </c>
      <c r="F2" t="s">
        <v>263</v>
      </c>
      <c r="G2" t="s">
        <v>180</v>
      </c>
      <c r="H2" t="s">
        <v>74</v>
      </c>
      <c r="I2" t="s">
        <v>184</v>
      </c>
      <c r="J2" t="s">
        <v>171</v>
      </c>
    </row>
    <row r="3" spans="1:10" x14ac:dyDescent="0.2">
      <c r="A3" t="s">
        <v>64</v>
      </c>
      <c r="B3" t="s">
        <v>148</v>
      </c>
      <c r="C3">
        <v>30</v>
      </c>
      <c r="D3">
        <v>181.2</v>
      </c>
      <c r="E3">
        <v>3.42</v>
      </c>
      <c r="F3">
        <f>E3*REG_stats_to_runs!$F$2</f>
        <v>3.4883999999999999</v>
      </c>
      <c r="G3">
        <f>F3/9 * D3</f>
        <v>70.23312</v>
      </c>
      <c r="H3">
        <f>REG_runs_to_wins!$B$3*pitcher_impact!G3</f>
        <v>-7.5149438399999999</v>
      </c>
      <c r="I3">
        <f>average_players!$E$8*pitcher_impact!D3*REG_runs_to_wins!$B$3</f>
        <v>-8.70151392</v>
      </c>
      <c r="J3">
        <f>H3-I3</f>
        <v>1.1865700800000001</v>
      </c>
    </row>
    <row r="4" spans="1:10" x14ac:dyDescent="0.2">
      <c r="A4" t="s">
        <v>64</v>
      </c>
      <c r="B4" t="s">
        <v>156</v>
      </c>
      <c r="C4">
        <v>29</v>
      </c>
      <c r="D4">
        <v>157.1</v>
      </c>
      <c r="E4">
        <v>3.49</v>
      </c>
      <c r="F4">
        <f>E4*REG_stats_to_runs!$F$2</f>
        <v>3.5598000000000001</v>
      </c>
      <c r="G4">
        <f t="shared" ref="G4:G13" si="0">F4/9 * D4</f>
        <v>62.138286666666666</v>
      </c>
      <c r="H4">
        <f>REG_runs_to_wins!$B$3*pitcher_impact!G4</f>
        <v>-6.648796673333333</v>
      </c>
      <c r="I4">
        <f>average_players!$E$8*pitcher_impact!D4*REG_runs_to_wins!$B$3</f>
        <v>-7.5441933599999995</v>
      </c>
      <c r="J4">
        <f t="shared" ref="J4:J13" si="1">H4-I4</f>
        <v>0.8953966866666665</v>
      </c>
    </row>
    <row r="5" spans="1:10" x14ac:dyDescent="0.2">
      <c r="A5" t="s">
        <v>64</v>
      </c>
      <c r="B5" t="s">
        <v>138</v>
      </c>
      <c r="C5">
        <v>29</v>
      </c>
      <c r="D5">
        <v>152</v>
      </c>
      <c r="E5">
        <v>3.97</v>
      </c>
      <c r="F5">
        <f>E5*REG_stats_to_runs!$F$2</f>
        <v>4.0494000000000003</v>
      </c>
      <c r="G5">
        <f t="shared" si="0"/>
        <v>68.389866666666663</v>
      </c>
      <c r="H5">
        <f>REG_runs_to_wins!$B$3*pitcher_impact!G5</f>
        <v>-7.3177157333333325</v>
      </c>
      <c r="I5">
        <f>average_players!$E$8*pitcher_impact!D5*REG_runs_to_wins!$B$3</f>
        <v>-7.2992832000000005</v>
      </c>
      <c r="J5">
        <f t="shared" si="1"/>
        <v>-1.8432533333331946E-2</v>
      </c>
    </row>
    <row r="6" spans="1:10" x14ac:dyDescent="0.2">
      <c r="A6" t="s">
        <v>64</v>
      </c>
      <c r="B6" t="s">
        <v>140</v>
      </c>
      <c r="C6">
        <v>23</v>
      </c>
      <c r="D6">
        <v>145.1</v>
      </c>
      <c r="E6">
        <v>2.29</v>
      </c>
      <c r="F6">
        <f>E6*REG_stats_to_runs!$F$2</f>
        <v>2.3357999999999999</v>
      </c>
      <c r="G6">
        <f t="shared" si="0"/>
        <v>37.658286666666669</v>
      </c>
      <c r="H6">
        <f>REG_runs_to_wins!$B$3*pitcher_impact!G6</f>
        <v>-4.0294366733333336</v>
      </c>
      <c r="I6">
        <f>average_players!$E$8*pitcher_impact!D6*REG_runs_to_wins!$B$3</f>
        <v>-6.9679341599999995</v>
      </c>
      <c r="J6">
        <f t="shared" si="1"/>
        <v>2.938497486666666</v>
      </c>
    </row>
    <row r="7" spans="1:10" x14ac:dyDescent="0.2">
      <c r="A7" t="s">
        <v>64</v>
      </c>
      <c r="B7" t="s">
        <v>144</v>
      </c>
      <c r="C7">
        <v>28</v>
      </c>
      <c r="D7">
        <v>105.2</v>
      </c>
      <c r="E7">
        <v>3.83</v>
      </c>
      <c r="F7">
        <f>E7*REG_stats_to_runs!$F$2</f>
        <v>3.9066000000000001</v>
      </c>
      <c r="G7">
        <f t="shared" si="0"/>
        <v>45.66381333333333</v>
      </c>
      <c r="H7">
        <f>REG_runs_to_wins!$B$3*pitcher_impact!G7</f>
        <v>-4.8860280266666658</v>
      </c>
      <c r="I7">
        <f>average_players!$E$8*pitcher_impact!D7*REG_runs_to_wins!$B$3</f>
        <v>-5.0518723200000011</v>
      </c>
      <c r="J7">
        <f t="shared" si="1"/>
        <v>0.16584429333333528</v>
      </c>
    </row>
    <row r="8" spans="1:10" x14ac:dyDescent="0.2">
      <c r="A8" t="s">
        <v>64</v>
      </c>
      <c r="B8" t="s">
        <v>157</v>
      </c>
      <c r="C8">
        <v>11</v>
      </c>
      <c r="D8">
        <v>64.099999999999994</v>
      </c>
      <c r="E8">
        <v>3.08</v>
      </c>
      <c r="F8">
        <f>E8*REG_stats_to_runs!$F$2</f>
        <v>3.1415999999999999</v>
      </c>
      <c r="G8">
        <f t="shared" si="0"/>
        <v>22.375173333333329</v>
      </c>
      <c r="H8">
        <f>REG_runs_to_wins!$B$3*pitcher_impact!G8</f>
        <v>-2.3941435466666663</v>
      </c>
      <c r="I8">
        <f>average_players!$E$8*pitcher_impact!D8*REG_runs_to_wins!$B$3</f>
        <v>-3.07818456</v>
      </c>
      <c r="J8">
        <f t="shared" si="1"/>
        <v>0.68404101333333367</v>
      </c>
    </row>
    <row r="9" spans="1:10" x14ac:dyDescent="0.2">
      <c r="A9" t="s">
        <v>65</v>
      </c>
      <c r="B9" t="s">
        <v>150</v>
      </c>
      <c r="C9">
        <v>61</v>
      </c>
      <c r="D9">
        <v>62</v>
      </c>
      <c r="E9">
        <v>1.31</v>
      </c>
      <c r="F9">
        <f>E9*REG_stats_to_runs!$F$2</f>
        <v>1.3362000000000001</v>
      </c>
      <c r="G9">
        <f t="shared" si="0"/>
        <v>9.204933333333333</v>
      </c>
      <c r="H9">
        <f>REG_runs_to_wins!$B$3*pitcher_impact!G9</f>
        <v>-0.98492786666666665</v>
      </c>
      <c r="I9">
        <f>average_players!$E$8*pitcher_impact!D9*REG_runs_to_wins!$B$3</f>
        <v>-2.9773392000000003</v>
      </c>
      <c r="J9">
        <f t="shared" si="1"/>
        <v>1.9924113333333335</v>
      </c>
    </row>
    <row r="10" spans="1:10" x14ac:dyDescent="0.2">
      <c r="A10" t="s">
        <v>66</v>
      </c>
      <c r="B10" t="s">
        <v>158</v>
      </c>
      <c r="C10">
        <v>66</v>
      </c>
      <c r="D10">
        <v>65.2</v>
      </c>
      <c r="E10">
        <v>2.06</v>
      </c>
      <c r="F10">
        <f>E10*REG_stats_to_runs!$F$2</f>
        <v>2.1012</v>
      </c>
      <c r="G10">
        <f t="shared" si="0"/>
        <v>15.222026666666666</v>
      </c>
      <c r="H10">
        <f>REG_runs_to_wins!$B$3*pitcher_impact!G10</f>
        <v>-1.6287568533333332</v>
      </c>
      <c r="I10">
        <f>average_players!$E$8*pitcher_impact!D10*REG_runs_to_wins!$B$3</f>
        <v>-3.1310083200000003</v>
      </c>
      <c r="J10">
        <f t="shared" si="1"/>
        <v>1.5022514666666671</v>
      </c>
    </row>
    <row r="11" spans="1:10" x14ac:dyDescent="0.2">
      <c r="A11" t="s">
        <v>66</v>
      </c>
      <c r="B11" t="s">
        <v>136</v>
      </c>
      <c r="C11">
        <v>62</v>
      </c>
      <c r="D11">
        <v>65</v>
      </c>
      <c r="E11">
        <v>3.6</v>
      </c>
      <c r="F11">
        <f>E11*REG_stats_to_runs!$F$2</f>
        <v>3.6720000000000002</v>
      </c>
      <c r="G11">
        <f t="shared" si="0"/>
        <v>26.520000000000003</v>
      </c>
      <c r="H11">
        <f>REG_runs_to_wins!$B$3*pitcher_impact!G11</f>
        <v>-2.8376400000000004</v>
      </c>
      <c r="I11">
        <f>average_players!$E$8*pitcher_impact!D11*REG_runs_to_wins!$B$3</f>
        <v>-3.1214040000000001</v>
      </c>
      <c r="J11">
        <f t="shared" si="1"/>
        <v>0.28376399999999968</v>
      </c>
    </row>
    <row r="12" spans="1:10" x14ac:dyDescent="0.2">
      <c r="A12" t="s">
        <v>66</v>
      </c>
      <c r="B12" t="s">
        <v>146</v>
      </c>
      <c r="C12">
        <v>55</v>
      </c>
      <c r="D12">
        <v>50.1</v>
      </c>
      <c r="E12">
        <v>4.47</v>
      </c>
      <c r="F12">
        <f>E12*REG_stats_to_runs!$F$2</f>
        <v>4.5594000000000001</v>
      </c>
      <c r="G12">
        <f t="shared" si="0"/>
        <v>25.380660000000002</v>
      </c>
      <c r="H12">
        <f>REG_runs_to_wins!$B$3*pitcher_impact!G12</f>
        <v>-2.7157306200000004</v>
      </c>
      <c r="I12">
        <f>average_players!$E$8*pitcher_impact!D12*REG_runs_to_wins!$B$3</f>
        <v>-2.4058821600000004</v>
      </c>
      <c r="J12">
        <f t="shared" si="1"/>
        <v>-0.30984845999999999</v>
      </c>
    </row>
    <row r="13" spans="1:10" x14ac:dyDescent="0.2">
      <c r="A13" t="s">
        <v>66</v>
      </c>
      <c r="B13" t="s">
        <v>142</v>
      </c>
      <c r="C13">
        <v>44</v>
      </c>
      <c r="D13">
        <v>46</v>
      </c>
      <c r="E13">
        <v>3.33</v>
      </c>
      <c r="F13">
        <f>E13*REG_stats_to_runs!$F$2</f>
        <v>3.3966000000000003</v>
      </c>
      <c r="G13">
        <f t="shared" si="0"/>
        <v>17.360400000000002</v>
      </c>
      <c r="H13">
        <f>REG_runs_to_wins!$B$3*pitcher_impact!G13</f>
        <v>-1.8575628000000002</v>
      </c>
      <c r="I13">
        <f>average_players!$E$8*pitcher_impact!D13*REG_runs_to_wins!$B$3</f>
        <v>-2.2089935999999999</v>
      </c>
      <c r="J13">
        <f t="shared" si="1"/>
        <v>0.35143079999999971</v>
      </c>
    </row>
    <row r="14" spans="1:10" x14ac:dyDescent="0.2">
      <c r="F14" t="s">
        <v>273</v>
      </c>
      <c r="G14" t="s">
        <v>274</v>
      </c>
      <c r="H14" t="s">
        <v>275</v>
      </c>
      <c r="I14" t="s">
        <v>276</v>
      </c>
      <c r="J14" t="s">
        <v>277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AD67-89F2-F94A-8E39-1389E0310C01}">
  <sheetPr>
    <tabColor rgb="FFFFFF00"/>
  </sheetPr>
  <dimension ref="A1:G18"/>
  <sheetViews>
    <sheetView workbookViewId="0">
      <selection activeCell="G7" sqref="G7:G17"/>
    </sheetView>
  </sheetViews>
  <sheetFormatPr baseColWidth="10" defaultRowHeight="16" x14ac:dyDescent="0.2"/>
  <cols>
    <col min="1" max="1" width="15.33203125" customWidth="1"/>
    <col min="2" max="2" width="18.6640625" customWidth="1"/>
    <col min="3" max="3" width="23.33203125" customWidth="1"/>
    <col min="4" max="4" width="22.83203125" customWidth="1"/>
    <col min="5" max="5" width="28.83203125" customWidth="1"/>
    <col min="6" max="6" width="18.1640625" customWidth="1"/>
    <col min="7" max="7" width="28.83203125" customWidth="1"/>
  </cols>
  <sheetData>
    <row r="1" spans="1:7" x14ac:dyDescent="0.2">
      <c r="A1" s="33" t="s">
        <v>167</v>
      </c>
      <c r="B1" s="33"/>
    </row>
    <row r="2" spans="1:7" x14ac:dyDescent="0.2">
      <c r="A2" t="s">
        <v>168</v>
      </c>
      <c r="B2">
        <v>422139.7</v>
      </c>
    </row>
    <row r="3" spans="1:7" x14ac:dyDescent="0.2">
      <c r="A3" t="s">
        <v>169</v>
      </c>
      <c r="B3">
        <v>237091</v>
      </c>
    </row>
    <row r="4" spans="1:7" x14ac:dyDescent="0.2">
      <c r="A4" s="30" t="s">
        <v>170</v>
      </c>
      <c r="B4" s="34"/>
    </row>
    <row r="6" spans="1:7" x14ac:dyDescent="0.2">
      <c r="A6" t="s">
        <v>1</v>
      </c>
      <c r="B6" t="s">
        <v>2</v>
      </c>
      <c r="C6" t="s">
        <v>189</v>
      </c>
      <c r="D6" t="s">
        <v>187</v>
      </c>
      <c r="E6" t="s">
        <v>185</v>
      </c>
      <c r="F6" t="s">
        <v>188</v>
      </c>
      <c r="G6" t="s">
        <v>282</v>
      </c>
    </row>
    <row r="7" spans="1:7" x14ac:dyDescent="0.2">
      <c r="A7" t="s">
        <v>64</v>
      </c>
      <c r="B7" t="s">
        <v>148</v>
      </c>
      <c r="C7" cm="1">
        <f t="array" ref="C7:C17">pitcher_impact!J3:J13</f>
        <v>1.1865700800000001</v>
      </c>
      <c r="D7" s="5">
        <f>C7*$B$2</f>
        <v>500898.33760017605</v>
      </c>
      <c r="E7" s="5">
        <f>C7*$B$3</f>
        <v>281325.08683728002</v>
      </c>
      <c r="F7" s="5">
        <f>SUM(D7:E7)</f>
        <v>782223.42443745607</v>
      </c>
      <c r="G7" s="36">
        <f>F7*1.32</f>
        <v>1032534.920257442</v>
      </c>
    </row>
    <row r="8" spans="1:7" x14ac:dyDescent="0.2">
      <c r="A8" t="s">
        <v>64</v>
      </c>
      <c r="B8" t="s">
        <v>156</v>
      </c>
      <c r="C8">
        <v>0.8953966866666665</v>
      </c>
      <c r="D8" s="5">
        <f t="shared" ref="D8:D17" si="0">C8*$B$2</f>
        <v>377982.48869046062</v>
      </c>
      <c r="E8" s="5">
        <f t="shared" ref="E8:E17" si="1">C8*$B$3</f>
        <v>212290.49583848662</v>
      </c>
      <c r="F8" s="5">
        <f t="shared" ref="F8:F17" si="2">SUM(D8:E8)</f>
        <v>590272.98452894727</v>
      </c>
      <c r="G8" s="36">
        <f t="shared" ref="G8:G17" si="3">F8*1.32</f>
        <v>779160.33957821049</v>
      </c>
    </row>
    <row r="9" spans="1:7" x14ac:dyDescent="0.2">
      <c r="A9" t="s">
        <v>64</v>
      </c>
      <c r="B9" t="s">
        <v>138</v>
      </c>
      <c r="C9">
        <v>-1.8432533333331946E-2</v>
      </c>
      <c r="D9" s="5">
        <f t="shared" si="0"/>
        <v>-7781.1040915727481</v>
      </c>
      <c r="E9" s="5">
        <f t="shared" si="1"/>
        <v>-4370.1877605330046</v>
      </c>
      <c r="F9" s="5">
        <f t="shared" si="2"/>
        <v>-12151.291852105753</v>
      </c>
      <c r="G9" s="36">
        <f t="shared" si="3"/>
        <v>-16039.705244779594</v>
      </c>
    </row>
    <row r="10" spans="1:7" x14ac:dyDescent="0.2">
      <c r="A10" t="s">
        <v>64</v>
      </c>
      <c r="B10" t="s">
        <v>140</v>
      </c>
      <c r="C10">
        <v>2.938497486666666</v>
      </c>
      <c r="D10" s="5">
        <f t="shared" si="0"/>
        <v>1240456.4474722205</v>
      </c>
      <c r="E10" s="5">
        <f t="shared" si="1"/>
        <v>696691.30761128652</v>
      </c>
      <c r="F10" s="5">
        <f t="shared" si="2"/>
        <v>1937147.7550835069</v>
      </c>
      <c r="G10" s="36">
        <f t="shared" si="3"/>
        <v>2557035.0367102292</v>
      </c>
    </row>
    <row r="11" spans="1:7" x14ac:dyDescent="0.2">
      <c r="A11" t="s">
        <v>64</v>
      </c>
      <c r="B11" t="s">
        <v>144</v>
      </c>
      <c r="C11">
        <v>0.16584429333333528</v>
      </c>
      <c r="D11" s="5">
        <f t="shared" si="0"/>
        <v>70009.46023444616</v>
      </c>
      <c r="E11" s="5">
        <f t="shared" si="1"/>
        <v>39320.189350693792</v>
      </c>
      <c r="F11" s="5">
        <f t="shared" si="2"/>
        <v>109329.64958513995</v>
      </c>
      <c r="G11" s="36">
        <f t="shared" si="3"/>
        <v>144315.13745238475</v>
      </c>
    </row>
    <row r="12" spans="1:7" x14ac:dyDescent="0.2">
      <c r="A12" t="s">
        <v>64</v>
      </c>
      <c r="B12" t="s">
        <v>157</v>
      </c>
      <c r="C12">
        <v>0.68404101333333367</v>
      </c>
      <c r="D12" s="5">
        <f t="shared" si="0"/>
        <v>288760.8681562295</v>
      </c>
      <c r="E12" s="5">
        <f t="shared" si="1"/>
        <v>162179.9678922134</v>
      </c>
      <c r="F12" s="5">
        <f t="shared" si="2"/>
        <v>450940.83604844287</v>
      </c>
      <c r="G12" s="36">
        <f t="shared" si="3"/>
        <v>595241.90358394466</v>
      </c>
    </row>
    <row r="13" spans="1:7" x14ac:dyDescent="0.2">
      <c r="A13" t="s">
        <v>65</v>
      </c>
      <c r="B13" t="s">
        <v>150</v>
      </c>
      <c r="C13">
        <v>1.9924113333333335</v>
      </c>
      <c r="D13" s="5">
        <f t="shared" si="0"/>
        <v>841075.92252993339</v>
      </c>
      <c r="E13" s="5">
        <f t="shared" si="1"/>
        <v>472382.79543133336</v>
      </c>
      <c r="F13" s="5">
        <f t="shared" si="2"/>
        <v>1313458.7179612666</v>
      </c>
      <c r="G13" s="36">
        <f t="shared" si="3"/>
        <v>1733765.507708872</v>
      </c>
    </row>
    <row r="14" spans="1:7" x14ac:dyDescent="0.2">
      <c r="A14" t="s">
        <v>66</v>
      </c>
      <c r="B14" t="s">
        <v>158</v>
      </c>
      <c r="C14">
        <v>1.5022514666666671</v>
      </c>
      <c r="D14" s="5">
        <f t="shared" si="0"/>
        <v>634159.98346322682</v>
      </c>
      <c r="E14" s="5">
        <f t="shared" si="1"/>
        <v>356170.30248346674</v>
      </c>
      <c r="F14" s="5">
        <f t="shared" si="2"/>
        <v>990330.2859466935</v>
      </c>
      <c r="G14" s="36">
        <f t="shared" si="3"/>
        <v>1307235.9774496355</v>
      </c>
    </row>
    <row r="15" spans="1:7" x14ac:dyDescent="0.2">
      <c r="A15" t="s">
        <v>66</v>
      </c>
      <c r="B15" t="s">
        <v>136</v>
      </c>
      <c r="C15">
        <v>0.28376399999999968</v>
      </c>
      <c r="D15" s="5">
        <f t="shared" si="0"/>
        <v>119788.04983079986</v>
      </c>
      <c r="E15" s="5">
        <f t="shared" si="1"/>
        <v>67277.890523999929</v>
      </c>
      <c r="F15" s="5">
        <f t="shared" si="2"/>
        <v>187065.94035479979</v>
      </c>
      <c r="G15" s="36">
        <f t="shared" si="3"/>
        <v>246927.04126833574</v>
      </c>
    </row>
    <row r="16" spans="1:7" x14ac:dyDescent="0.2">
      <c r="A16" t="s">
        <v>66</v>
      </c>
      <c r="B16" t="s">
        <v>146</v>
      </c>
      <c r="C16">
        <v>-0.30984845999999999</v>
      </c>
      <c r="D16" s="5">
        <f t="shared" si="0"/>
        <v>-130799.335949862</v>
      </c>
      <c r="E16" s="5">
        <f t="shared" si="1"/>
        <v>-73462.281229860004</v>
      </c>
      <c r="F16" s="5">
        <f t="shared" si="2"/>
        <v>-204261.617179722</v>
      </c>
      <c r="G16" s="36">
        <f t="shared" si="3"/>
        <v>-269625.33467723307</v>
      </c>
    </row>
    <row r="17" spans="1:7" x14ac:dyDescent="0.2">
      <c r="A17" t="s">
        <v>66</v>
      </c>
      <c r="B17" t="s">
        <v>142</v>
      </c>
      <c r="C17">
        <v>0.35143079999999971</v>
      </c>
      <c r="D17" s="5">
        <f t="shared" si="0"/>
        <v>148352.89248275987</v>
      </c>
      <c r="E17" s="5">
        <f t="shared" si="1"/>
        <v>83321.079802799926</v>
      </c>
      <c r="F17" s="5">
        <f t="shared" si="2"/>
        <v>231673.97228555981</v>
      </c>
      <c r="G17" s="36">
        <f t="shared" si="3"/>
        <v>305809.64341693895</v>
      </c>
    </row>
    <row r="18" spans="1:7" x14ac:dyDescent="0.2">
      <c r="G18" t="s">
        <v>283</v>
      </c>
    </row>
  </sheetData>
  <mergeCells count="2">
    <mergeCell ref="A1:B1"/>
    <mergeCell ref="A4:B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1F7E77-F7C4-1141-9EE1-2A6D8D366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player_mr_to_salary</vt:lpstr>
      <vt:lpstr>REG_stats_to_runs</vt:lpstr>
      <vt:lpstr>REG_runs_to_wins</vt:lpstr>
      <vt:lpstr>average_players</vt:lpstr>
      <vt:lpstr>pitcher_import</vt:lpstr>
      <vt:lpstr>hitter_import</vt:lpstr>
      <vt:lpstr>salary_import</vt:lpstr>
      <vt:lpstr>hitter_prod</vt:lpstr>
      <vt:lpstr>hitter_rc</vt:lpstr>
      <vt:lpstr>hitter_wc</vt:lpstr>
      <vt:lpstr>hitter_mrp</vt:lpstr>
      <vt:lpstr>pitcher_impact</vt:lpstr>
      <vt:lpstr>pitcher_mrp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Keough</dc:creator>
  <cp:lastModifiedBy>Thomas Keough</cp:lastModifiedBy>
  <dcterms:created xsi:type="dcterms:W3CDTF">2022-12-05T03:39:05Z</dcterms:created>
  <dcterms:modified xsi:type="dcterms:W3CDTF">2022-12-10T19:32:55Z</dcterms:modified>
</cp:coreProperties>
</file>